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465" windowWidth="15120" windowHeight="7650" firstSheet="3" activeTab="3"/>
  </bookViews>
  <sheets>
    <sheet name="82_лот_(Всего)" sheetId="2" state="hidden" r:id="rId1"/>
    <sheet name="82_лот_(Хоз.способ)" sheetId="3" state="hidden" r:id="rId2"/>
    <sheet name="82_лот_(Юго-Запад)" sheetId="5" state="hidden" r:id="rId3"/>
    <sheet name="82_лот_(Юго-Запад-3)" sheetId="8" r:id="rId4"/>
  </sheets>
  <definedNames>
    <definedName name="_xlnm._FilterDatabase" localSheetId="0" hidden="1">'82_лот_(Всего)'!$A$2:$BM$435</definedName>
    <definedName name="_xlnm._FilterDatabase" localSheetId="1" hidden="1">'82_лот_(Хоз.способ)'!$A$2:$BM$283</definedName>
    <definedName name="_xlnm._FilterDatabase" localSheetId="2" hidden="1">'82_лот_(Юго-Запад)'!$A$2:$BM$296</definedName>
    <definedName name="_xlnm._FilterDatabase" localSheetId="3" hidden="1">'82_лот_(Юго-Запад-3)'!$A$2:$BM$228</definedName>
    <definedName name="_xlnm.Print_Titles" localSheetId="0">'82_лот_(Всего)'!$2:$2</definedName>
    <definedName name="_xlnm.Print_Titles" localSheetId="1">'82_лот_(Хоз.способ)'!$2:$2</definedName>
    <definedName name="_xlnm.Print_Titles" localSheetId="2">'82_лот_(Юго-Запад)'!$2:$2</definedName>
    <definedName name="_xlnm.Print_Titles" localSheetId="3">'82_лот_(Юго-Запад-3)'!$2:$2</definedName>
    <definedName name="_xlnm.Print_Area" localSheetId="0">'82_лот_(Всего)'!$A$1:$BM$243</definedName>
    <definedName name="_xlnm.Print_Area" localSheetId="1">'82_лот_(Хоз.способ)'!$A$1:$BM$91</definedName>
    <definedName name="_xlnm.Print_Area" localSheetId="2">'82_лот_(Юго-Запад)'!$A$1:$BM$104</definedName>
    <definedName name="_xlnm.Print_Area" localSheetId="3">'82_лот_(Юго-Запад-3)'!$A$1:$BM$41</definedName>
  </definedNames>
  <calcPr calcId="145621"/>
</workbook>
</file>

<file path=xl/calcChain.xml><?xml version="1.0" encoding="utf-8"?>
<calcChain xmlns="http://schemas.openxmlformats.org/spreadsheetml/2006/main">
  <c r="N4" i="8" l="1"/>
  <c r="N6" i="8"/>
  <c r="N18" i="8"/>
  <c r="N35" i="8"/>
  <c r="N33" i="8"/>
  <c r="N29" i="8"/>
  <c r="N26" i="8"/>
  <c r="N23" i="8"/>
  <c r="N21" i="8"/>
  <c r="N16" i="8"/>
  <c r="N11" i="8"/>
  <c r="U36" i="8"/>
  <c r="V36" i="8"/>
  <c r="W36" i="8"/>
  <c r="X36" i="8"/>
  <c r="Y36" i="8"/>
  <c r="Z36" i="8"/>
  <c r="AA36" i="8"/>
  <c r="AB36" i="8"/>
  <c r="AC36" i="8"/>
  <c r="AD36" i="8"/>
  <c r="AH36" i="8"/>
  <c r="AL36" i="8"/>
  <c r="AN36" i="8"/>
  <c r="AO36" i="8"/>
  <c r="AP36" i="8"/>
  <c r="AS36" i="8"/>
  <c r="AT36" i="8"/>
  <c r="AU36" i="8"/>
  <c r="AV36" i="8"/>
  <c r="AW36" i="8"/>
  <c r="AX36" i="8"/>
  <c r="BD36" i="8"/>
  <c r="BF36" i="8"/>
  <c r="BH36" i="8"/>
  <c r="BJ36" i="8"/>
  <c r="M35" i="8"/>
  <c r="R34" i="8"/>
  <c r="O34" i="8"/>
  <c r="M33" i="8"/>
  <c r="P33" i="8" s="1"/>
  <c r="R32" i="8"/>
  <c r="O32" i="8"/>
  <c r="M29" i="8"/>
  <c r="T28" i="8"/>
  <c r="M28" i="8"/>
  <c r="R27" i="8"/>
  <c r="O27" i="8"/>
  <c r="M26" i="8"/>
  <c r="R25" i="8"/>
  <c r="M25" i="8"/>
  <c r="S24" i="8"/>
  <c r="R24" i="8"/>
  <c r="Q24" i="8"/>
  <c r="P24" i="8"/>
  <c r="M24" i="8"/>
  <c r="M23" i="8"/>
  <c r="Q23" i="8" s="1"/>
  <c r="O22" i="8"/>
  <c r="M21" i="8"/>
  <c r="R20" i="8"/>
  <c r="T20" i="8" s="1"/>
  <c r="M20" i="8"/>
  <c r="T19" i="8"/>
  <c r="N19" i="8" s="1"/>
  <c r="M19" i="8"/>
  <c r="M18" i="8"/>
  <c r="Q18" i="8" s="1"/>
  <c r="O17" i="8"/>
  <c r="M16" i="8"/>
  <c r="P16" i="8" s="1"/>
  <c r="R15" i="8"/>
  <c r="O15" i="8"/>
  <c r="O36" i="8" s="1"/>
  <c r="T14" i="8"/>
  <c r="BD10" i="8" s="1"/>
  <c r="M14" i="8"/>
  <c r="R13" i="8"/>
  <c r="M13" i="8"/>
  <c r="S12" i="8"/>
  <c r="R12" i="8"/>
  <c r="Q12" i="8"/>
  <c r="P12" i="8"/>
  <c r="M12" i="8"/>
  <c r="M11" i="8"/>
  <c r="Q11" i="8" s="1"/>
  <c r="O10" i="8"/>
  <c r="M9" i="8"/>
  <c r="N9" i="8" s="1"/>
  <c r="Q9" i="8" s="1"/>
  <c r="T8" i="8"/>
  <c r="N8" i="8" s="1"/>
  <c r="M8" i="8"/>
  <c r="T7" i="8"/>
  <c r="N7" i="8" s="1"/>
  <c r="M7" i="8"/>
  <c r="M6" i="8"/>
  <c r="R5" i="8"/>
  <c r="O5" i="8"/>
  <c r="M4" i="8"/>
  <c r="R3" i="8"/>
  <c r="O3" i="8"/>
  <c r="U104" i="5"/>
  <c r="V104" i="5"/>
  <c r="W104" i="5"/>
  <c r="X104" i="5"/>
  <c r="Y104" i="5"/>
  <c r="Z104" i="5"/>
  <c r="AA104" i="5"/>
  <c r="AB104" i="5"/>
  <c r="AC104" i="5"/>
  <c r="AD104" i="5"/>
  <c r="AE104" i="5"/>
  <c r="AG104" i="5"/>
  <c r="AI104" i="5"/>
  <c r="AK104" i="5"/>
  <c r="AM104" i="5"/>
  <c r="AN104" i="5"/>
  <c r="AO104" i="5"/>
  <c r="AP104" i="5"/>
  <c r="AQ104" i="5"/>
  <c r="AS104" i="5"/>
  <c r="AT104" i="5"/>
  <c r="AU104" i="5"/>
  <c r="AV104" i="5"/>
  <c r="AW104" i="5"/>
  <c r="AX104" i="5"/>
  <c r="AY104" i="5"/>
  <c r="BA104" i="5"/>
  <c r="BC104" i="5"/>
  <c r="BE104" i="5"/>
  <c r="BF104" i="5"/>
  <c r="BG104" i="5"/>
  <c r="BI104" i="5"/>
  <c r="Q6" i="8" l="1"/>
  <c r="Q5" i="8" s="1"/>
  <c r="Q29" i="8"/>
  <c r="Q27" i="8" s="1"/>
  <c r="Q26" i="8"/>
  <c r="Q21" i="8"/>
  <c r="R17" i="8"/>
  <c r="AR17" i="8"/>
  <c r="N20" i="8"/>
  <c r="N17" i="8" s="1"/>
  <c r="Q10" i="8"/>
  <c r="Q22" i="8"/>
  <c r="AJ5" i="8"/>
  <c r="Q4" i="8"/>
  <c r="Q3" i="8" s="1"/>
  <c r="N3" i="8"/>
  <c r="Q35" i="8"/>
  <c r="Q34" i="8" s="1"/>
  <c r="N34" i="8"/>
  <c r="AR5" i="8"/>
  <c r="P26" i="8"/>
  <c r="AJ17" i="8"/>
  <c r="P4" i="8"/>
  <c r="S4" i="8"/>
  <c r="S3" i="8" s="1"/>
  <c r="N5" i="8"/>
  <c r="P6" i="8"/>
  <c r="S6" i="8"/>
  <c r="P9" i="8"/>
  <c r="S9" i="8"/>
  <c r="T12" i="8"/>
  <c r="P15" i="8"/>
  <c r="S11" i="8"/>
  <c r="S10" i="8" s="1"/>
  <c r="P11" i="8"/>
  <c r="T13" i="8"/>
  <c r="R10" i="8"/>
  <c r="R36" i="8" s="1"/>
  <c r="P18" i="8"/>
  <c r="T24" i="8"/>
  <c r="S26" i="8"/>
  <c r="N28" i="8"/>
  <c r="N27" i="8" s="1"/>
  <c r="AZ27" i="8"/>
  <c r="AZ36" i="8" s="1"/>
  <c r="S29" i="8"/>
  <c r="S27" i="8" s="1"/>
  <c r="P29" i="8"/>
  <c r="Q33" i="8"/>
  <c r="Q32" i="8" s="1"/>
  <c r="N32" i="8"/>
  <c r="S33" i="8"/>
  <c r="S32" i="8" s="1"/>
  <c r="S35" i="8"/>
  <c r="S34" i="8" s="1"/>
  <c r="P35" i="8"/>
  <c r="Q16" i="8"/>
  <c r="Q15" i="8" s="1"/>
  <c r="N15" i="8"/>
  <c r="S16" i="8"/>
  <c r="S15" i="8" s="1"/>
  <c r="Q17" i="8"/>
  <c r="S18" i="8"/>
  <c r="S21" i="8"/>
  <c r="P21" i="8"/>
  <c r="S23" i="8"/>
  <c r="P23" i="8"/>
  <c r="T25" i="8"/>
  <c r="R22" i="8"/>
  <c r="P32" i="8"/>
  <c r="Q36" i="8" l="1"/>
  <c r="T26" i="8"/>
  <c r="BB22" i="8" s="1"/>
  <c r="S22" i="8"/>
  <c r="T9" i="8"/>
  <c r="BB5" i="8" s="1"/>
  <c r="T33" i="8"/>
  <c r="T32" i="8" s="1"/>
  <c r="P34" i="8"/>
  <c r="T35" i="8"/>
  <c r="AJ22" i="8"/>
  <c r="N24" i="8"/>
  <c r="N13" i="8"/>
  <c r="AR10" i="8"/>
  <c r="AR36" i="8" s="1"/>
  <c r="AJ10" i="8"/>
  <c r="AJ36" i="8" s="1"/>
  <c r="N12" i="8"/>
  <c r="N25" i="8"/>
  <c r="AR22" i="8"/>
  <c r="P22" i="8"/>
  <c r="T23" i="8"/>
  <c r="T21" i="8"/>
  <c r="BB17" i="8" s="1"/>
  <c r="S17" i="8"/>
  <c r="P27" i="8"/>
  <c r="T29" i="8"/>
  <c r="T18" i="8"/>
  <c r="P17" i="8"/>
  <c r="T16" i="8"/>
  <c r="S5" i="8"/>
  <c r="P10" i="8"/>
  <c r="T11" i="8"/>
  <c r="P5" i="8"/>
  <c r="T6" i="8"/>
  <c r="T4" i="8"/>
  <c r="P3" i="8"/>
  <c r="U91" i="3"/>
  <c r="V91" i="3"/>
  <c r="W91" i="3"/>
  <c r="X91" i="3"/>
  <c r="Y91" i="3"/>
  <c r="Z91" i="3"/>
  <c r="AA91" i="3"/>
  <c r="AB91" i="3"/>
  <c r="AC91" i="3"/>
  <c r="AD91" i="3"/>
  <c r="AH91" i="3"/>
  <c r="AJ91" i="3"/>
  <c r="AL91" i="3"/>
  <c r="AO91" i="3"/>
  <c r="AP91" i="3"/>
  <c r="AR91" i="3"/>
  <c r="AS91" i="3"/>
  <c r="AT91" i="3"/>
  <c r="AU91" i="3"/>
  <c r="AV91" i="3"/>
  <c r="AW91" i="3"/>
  <c r="AX91" i="3"/>
  <c r="BD91" i="3"/>
  <c r="BJ91" i="3"/>
  <c r="M103" i="5"/>
  <c r="N103" i="5" s="1"/>
  <c r="R102" i="5"/>
  <c r="O102" i="5"/>
  <c r="M101" i="5"/>
  <c r="N101" i="5" s="1"/>
  <c r="R100" i="5"/>
  <c r="O100" i="5"/>
  <c r="M97" i="5"/>
  <c r="N97" i="5" s="1"/>
  <c r="S97" i="5" s="1"/>
  <c r="S95" i="5" s="1"/>
  <c r="T96" i="5"/>
  <c r="N96" i="5" s="1"/>
  <c r="M96" i="5"/>
  <c r="R95" i="5"/>
  <c r="O95" i="5"/>
  <c r="M94" i="5"/>
  <c r="N94" i="5" s="1"/>
  <c r="R93" i="5"/>
  <c r="T93" i="5" s="1"/>
  <c r="M93" i="5"/>
  <c r="S92" i="5"/>
  <c r="R92" i="5"/>
  <c r="Q92" i="5"/>
  <c r="P92" i="5"/>
  <c r="M92" i="5"/>
  <c r="M91" i="5"/>
  <c r="N91" i="5" s="1"/>
  <c r="S91" i="5" s="1"/>
  <c r="O90" i="5"/>
  <c r="M89" i="5"/>
  <c r="N89" i="5" s="1"/>
  <c r="S89" i="5" s="1"/>
  <c r="R88" i="5"/>
  <c r="T88" i="5" s="1"/>
  <c r="M88" i="5"/>
  <c r="T87" i="5"/>
  <c r="N87" i="5" s="1"/>
  <c r="M87" i="5"/>
  <c r="M86" i="5"/>
  <c r="N86" i="5" s="1"/>
  <c r="O85" i="5"/>
  <c r="M84" i="5"/>
  <c r="N84" i="5" s="1"/>
  <c r="P84" i="5" s="1"/>
  <c r="R83" i="5"/>
  <c r="O83" i="5"/>
  <c r="N82" i="5"/>
  <c r="Q82" i="5" s="1"/>
  <c r="M82" i="5"/>
  <c r="M81" i="5"/>
  <c r="N81" i="5" s="1"/>
  <c r="T80" i="5"/>
  <c r="N80" i="5" s="1"/>
  <c r="M80" i="5"/>
  <c r="S79" i="5"/>
  <c r="R79" i="5"/>
  <c r="R78" i="5" s="1"/>
  <c r="Q79" i="5"/>
  <c r="P79" i="5"/>
  <c r="M79" i="5"/>
  <c r="O78" i="5"/>
  <c r="M77" i="5"/>
  <c r="N77" i="5" s="1"/>
  <c r="Q77" i="5" s="1"/>
  <c r="M76" i="5"/>
  <c r="N76" i="5" s="1"/>
  <c r="T75" i="5"/>
  <c r="N75" i="5" s="1"/>
  <c r="M75" i="5"/>
  <c r="S74" i="5"/>
  <c r="R74" i="5"/>
  <c r="R72" i="5" s="1"/>
  <c r="Q74" i="5"/>
  <c r="P74" i="5"/>
  <c r="M74" i="5"/>
  <c r="M73" i="5"/>
  <c r="N73" i="5" s="1"/>
  <c r="O72" i="5"/>
  <c r="M71" i="5"/>
  <c r="N71" i="5" s="1"/>
  <c r="T70" i="5"/>
  <c r="N70" i="5" s="1"/>
  <c r="M70" i="5"/>
  <c r="S69" i="5"/>
  <c r="R69" i="5"/>
  <c r="R67" i="5" s="1"/>
  <c r="Q69" i="5"/>
  <c r="P69" i="5"/>
  <c r="M69" i="5"/>
  <c r="M68" i="5"/>
  <c r="N68" i="5" s="1"/>
  <c r="Q68" i="5" s="1"/>
  <c r="O67" i="5"/>
  <c r="M66" i="5"/>
  <c r="N66" i="5" s="1"/>
  <c r="R65" i="5"/>
  <c r="O65" i="5"/>
  <c r="M64" i="5"/>
  <c r="N64" i="5" s="1"/>
  <c r="R63" i="5"/>
  <c r="O63" i="5"/>
  <c r="M62" i="5"/>
  <c r="N62" i="5" s="1"/>
  <c r="R61" i="5"/>
  <c r="O61" i="5"/>
  <c r="M60" i="5"/>
  <c r="N60" i="5" s="1"/>
  <c r="R59" i="5"/>
  <c r="O59" i="5"/>
  <c r="T57" i="5"/>
  <c r="N57" i="5" s="1"/>
  <c r="T56" i="5"/>
  <c r="N56" i="5" s="1"/>
  <c r="S55" i="5"/>
  <c r="R55" i="5"/>
  <c r="Q55" i="5"/>
  <c r="P55" i="5"/>
  <c r="O55" i="5"/>
  <c r="M54" i="5"/>
  <c r="N54" i="5" s="1"/>
  <c r="R53" i="5"/>
  <c r="O53" i="5"/>
  <c r="M52" i="5"/>
  <c r="N52" i="5" s="1"/>
  <c r="R51" i="5"/>
  <c r="O51" i="5"/>
  <c r="M50" i="5"/>
  <c r="N50" i="5" s="1"/>
  <c r="R49" i="5"/>
  <c r="O49" i="5"/>
  <c r="M48" i="5"/>
  <c r="N48" i="5" s="1"/>
  <c r="Q48" i="5" s="1"/>
  <c r="Q46" i="5" s="1"/>
  <c r="T47" i="5"/>
  <c r="N47" i="5" s="1"/>
  <c r="M47" i="5"/>
  <c r="R46" i="5"/>
  <c r="O46" i="5"/>
  <c r="M45" i="5"/>
  <c r="N45" i="5" s="1"/>
  <c r="R44" i="5"/>
  <c r="O44" i="5"/>
  <c r="M43" i="5"/>
  <c r="N43" i="5" s="1"/>
  <c r="R42" i="5"/>
  <c r="O42" i="5"/>
  <c r="M41" i="5"/>
  <c r="N41" i="5" s="1"/>
  <c r="R40" i="5"/>
  <c r="O40" i="5"/>
  <c r="T39" i="5"/>
  <c r="BD35" i="5" s="1"/>
  <c r="M39" i="5"/>
  <c r="R38" i="5"/>
  <c r="T38" i="5" s="1"/>
  <c r="N38" i="5" s="1"/>
  <c r="M38" i="5"/>
  <c r="S37" i="5"/>
  <c r="R37" i="5"/>
  <c r="Q37" i="5"/>
  <c r="P37" i="5"/>
  <c r="M37" i="5"/>
  <c r="M36" i="5"/>
  <c r="N36" i="5" s="1"/>
  <c r="O35" i="5"/>
  <c r="M34" i="5"/>
  <c r="N34" i="5" s="1"/>
  <c r="Q34" i="5" s="1"/>
  <c r="R33" i="5"/>
  <c r="M33" i="5"/>
  <c r="S32" i="5"/>
  <c r="R32" i="5"/>
  <c r="Q32" i="5"/>
  <c r="P32" i="5"/>
  <c r="M32" i="5"/>
  <c r="M31" i="5"/>
  <c r="N31" i="5" s="1"/>
  <c r="Q31" i="5" s="1"/>
  <c r="O30" i="5"/>
  <c r="M29" i="5"/>
  <c r="N29" i="5" s="1"/>
  <c r="Q29" i="5" s="1"/>
  <c r="R28" i="5"/>
  <c r="T28" i="5" s="1"/>
  <c r="M28" i="5"/>
  <c r="N27" i="5"/>
  <c r="Q27" i="5" s="1"/>
  <c r="M27" i="5"/>
  <c r="S26" i="5"/>
  <c r="R26" i="5"/>
  <c r="Q26" i="5"/>
  <c r="P26" i="5"/>
  <c r="M26" i="5"/>
  <c r="M25" i="5"/>
  <c r="N25" i="5" s="1"/>
  <c r="P25" i="5" s="1"/>
  <c r="O24" i="5"/>
  <c r="M23" i="5"/>
  <c r="N23" i="5" s="1"/>
  <c r="Q23" i="5" s="1"/>
  <c r="R22" i="5"/>
  <c r="T22" i="5" s="1"/>
  <c r="N22" i="5" s="1"/>
  <c r="M22" i="5"/>
  <c r="N21" i="5"/>
  <c r="Q21" i="5" s="1"/>
  <c r="M21" i="5"/>
  <c r="S20" i="5"/>
  <c r="R20" i="5"/>
  <c r="Q20" i="5"/>
  <c r="P20" i="5"/>
  <c r="M20" i="5"/>
  <c r="M19" i="5"/>
  <c r="N19" i="5" s="1"/>
  <c r="Q19" i="5" s="1"/>
  <c r="O18" i="5"/>
  <c r="M17" i="5"/>
  <c r="N17" i="5" s="1"/>
  <c r="Q17" i="5" s="1"/>
  <c r="Q16" i="5" s="1"/>
  <c r="R16" i="5"/>
  <c r="O16" i="5"/>
  <c r="N15" i="5"/>
  <c r="Q15" i="5" s="1"/>
  <c r="M15" i="5"/>
  <c r="R14" i="5"/>
  <c r="T14" i="5" s="1"/>
  <c r="N14" i="5" s="1"/>
  <c r="M14" i="5"/>
  <c r="T13" i="5"/>
  <c r="N13" i="5" s="1"/>
  <c r="M13" i="5"/>
  <c r="N12" i="5"/>
  <c r="Q12" i="5" s="1"/>
  <c r="M12" i="5"/>
  <c r="M11" i="5"/>
  <c r="N11" i="5" s="1"/>
  <c r="Q11" i="5" s="1"/>
  <c r="O10" i="5"/>
  <c r="M9" i="5"/>
  <c r="N9" i="5" s="1"/>
  <c r="T8" i="5"/>
  <c r="N8" i="5" s="1"/>
  <c r="M8" i="5"/>
  <c r="T7" i="5"/>
  <c r="M7" i="5"/>
  <c r="M6" i="5"/>
  <c r="N6" i="5" s="1"/>
  <c r="Q6" i="5" s="1"/>
  <c r="R5" i="5"/>
  <c r="O5" i="5"/>
  <c r="M4" i="5"/>
  <c r="N4" i="5" s="1"/>
  <c r="R3" i="5"/>
  <c r="O3" i="5"/>
  <c r="N90" i="3"/>
  <c r="Q90" i="3" s="1"/>
  <c r="Q89" i="3" s="1"/>
  <c r="M90" i="3"/>
  <c r="S89" i="3"/>
  <c r="R89" i="3"/>
  <c r="O89" i="3"/>
  <c r="M88" i="3"/>
  <c r="N88" i="3" s="1"/>
  <c r="S87" i="3"/>
  <c r="R87" i="3"/>
  <c r="O87" i="3"/>
  <c r="M86" i="3"/>
  <c r="N86" i="3" s="1"/>
  <c r="Q86" i="3" s="1"/>
  <c r="M85" i="3"/>
  <c r="N85" i="3" s="1"/>
  <c r="S84" i="3"/>
  <c r="R84" i="3"/>
  <c r="O84" i="3"/>
  <c r="M83" i="3"/>
  <c r="N83" i="3" s="1"/>
  <c r="N82" i="3" s="1"/>
  <c r="R82" i="3"/>
  <c r="O82" i="3"/>
  <c r="M81" i="3"/>
  <c r="N81" i="3" s="1"/>
  <c r="P81" i="3" s="1"/>
  <c r="M80" i="3"/>
  <c r="N80" i="3" s="1"/>
  <c r="M79" i="3"/>
  <c r="N79" i="3" s="1"/>
  <c r="R78" i="3"/>
  <c r="O78" i="3"/>
  <c r="M76" i="3"/>
  <c r="N76" i="3" s="1"/>
  <c r="R75" i="3"/>
  <c r="O75" i="3"/>
  <c r="M74" i="3"/>
  <c r="N74" i="3" s="1"/>
  <c r="R73" i="3"/>
  <c r="O73" i="3"/>
  <c r="M72" i="3"/>
  <c r="N72" i="3" s="1"/>
  <c r="S72" i="3" s="1"/>
  <c r="S71" i="3" s="1"/>
  <c r="R71" i="3"/>
  <c r="O71" i="3"/>
  <c r="M70" i="3"/>
  <c r="N70" i="3" s="1"/>
  <c r="R69" i="3"/>
  <c r="O69" i="3"/>
  <c r="M68" i="3"/>
  <c r="N68" i="3" s="1"/>
  <c r="R67" i="3"/>
  <c r="O67" i="3"/>
  <c r="N66" i="3"/>
  <c r="Q66" i="3" s="1"/>
  <c r="Q64" i="3" s="1"/>
  <c r="M66" i="3"/>
  <c r="T65" i="3"/>
  <c r="M65" i="3"/>
  <c r="R64" i="3"/>
  <c r="O64" i="3"/>
  <c r="M62" i="3"/>
  <c r="N62" i="3" s="1"/>
  <c r="Q62" i="3" s="1"/>
  <c r="Q61" i="3" s="1"/>
  <c r="R61" i="3"/>
  <c r="O61" i="3"/>
  <c r="M60" i="3"/>
  <c r="N60" i="3" s="1"/>
  <c r="R59" i="3"/>
  <c r="O59" i="3"/>
  <c r="T58" i="3"/>
  <c r="N58" i="3" s="1"/>
  <c r="N57" i="3" s="1"/>
  <c r="M58" i="3"/>
  <c r="S57" i="3"/>
  <c r="R57" i="3"/>
  <c r="Q57" i="3"/>
  <c r="P57" i="3"/>
  <c r="O57" i="3"/>
  <c r="M56" i="3"/>
  <c r="N56" i="3" s="1"/>
  <c r="P56" i="3" s="1"/>
  <c r="R55" i="3"/>
  <c r="O55" i="3"/>
  <c r="M54" i="3"/>
  <c r="N54" i="3" s="1"/>
  <c r="Q54" i="3" s="1"/>
  <c r="Q53" i="3" s="1"/>
  <c r="R53" i="3"/>
  <c r="O53" i="3"/>
  <c r="M52" i="3"/>
  <c r="N52" i="3" s="1"/>
  <c r="P52" i="3" s="1"/>
  <c r="R51" i="3"/>
  <c r="O51" i="3"/>
  <c r="M50" i="3"/>
  <c r="N50" i="3" s="1"/>
  <c r="Q50" i="3" s="1"/>
  <c r="Q49" i="3" s="1"/>
  <c r="R49" i="3"/>
  <c r="O49" i="3"/>
  <c r="R48" i="3"/>
  <c r="R46" i="3" s="1"/>
  <c r="Q48" i="3"/>
  <c r="P48" i="3"/>
  <c r="M48" i="3"/>
  <c r="N47" i="3"/>
  <c r="Q47" i="3" s="1"/>
  <c r="M47" i="3"/>
  <c r="O46" i="3"/>
  <c r="N45" i="3"/>
  <c r="Q45" i="3" s="1"/>
  <c r="Q44" i="3" s="1"/>
  <c r="M45" i="3"/>
  <c r="R44" i="3"/>
  <c r="O44" i="3"/>
  <c r="N44" i="3"/>
  <c r="M43" i="3"/>
  <c r="N43" i="3" s="1"/>
  <c r="R42" i="3"/>
  <c r="O42" i="3"/>
  <c r="M41" i="3"/>
  <c r="N41" i="3" s="1"/>
  <c r="R40" i="3"/>
  <c r="O40" i="3"/>
  <c r="M39" i="3"/>
  <c r="N39" i="3" s="1"/>
  <c r="Q39" i="3" s="1"/>
  <c r="Q38" i="3" s="1"/>
  <c r="S38" i="3"/>
  <c r="R38" i="3"/>
  <c r="O38" i="3"/>
  <c r="N37" i="3"/>
  <c r="Q37" i="3" s="1"/>
  <c r="Q36" i="3" s="1"/>
  <c r="M37" i="3"/>
  <c r="S36" i="3"/>
  <c r="R36" i="3"/>
  <c r="O36" i="3"/>
  <c r="N35" i="3"/>
  <c r="Q35" i="3" s="1"/>
  <c r="Q34" i="3" s="1"/>
  <c r="R34" i="3"/>
  <c r="N34" i="3"/>
  <c r="T33" i="3"/>
  <c r="N33" i="3" s="1"/>
  <c r="N32" i="3" s="1"/>
  <c r="M33" i="3"/>
  <c r="T32" i="3"/>
  <c r="S32" i="3"/>
  <c r="R32" i="3"/>
  <c r="Q32" i="3"/>
  <c r="P32" i="3"/>
  <c r="O32" i="3"/>
  <c r="N31" i="3"/>
  <c r="Q31" i="3" s="1"/>
  <c r="M31" i="3"/>
  <c r="S30" i="3"/>
  <c r="R30" i="3"/>
  <c r="O30" i="3"/>
  <c r="M29" i="3"/>
  <c r="N29" i="3" s="1"/>
  <c r="R28" i="3"/>
  <c r="O28" i="3"/>
  <c r="M27" i="3"/>
  <c r="N27" i="3" s="1"/>
  <c r="R26" i="3"/>
  <c r="O26" i="3"/>
  <c r="M25" i="3"/>
  <c r="N25" i="3" s="1"/>
  <c r="R24" i="3"/>
  <c r="O24" i="3"/>
  <c r="T23" i="3"/>
  <c r="N23" i="3" s="1"/>
  <c r="N22" i="3" s="1"/>
  <c r="M23" i="3"/>
  <c r="S22" i="3"/>
  <c r="R22" i="3"/>
  <c r="Q22" i="3"/>
  <c r="P22" i="3"/>
  <c r="O22" i="3"/>
  <c r="T21" i="3"/>
  <c r="N21" i="3" s="1"/>
  <c r="N20" i="3" s="1"/>
  <c r="M21" i="3"/>
  <c r="S20" i="3"/>
  <c r="R20" i="3"/>
  <c r="Q20" i="3"/>
  <c r="P20" i="3"/>
  <c r="O20" i="3"/>
  <c r="T19" i="3"/>
  <c r="N19" i="3" s="1"/>
  <c r="N18" i="3" s="1"/>
  <c r="M19" i="3"/>
  <c r="S18" i="3"/>
  <c r="R18" i="3"/>
  <c r="Q18" i="3"/>
  <c r="P18" i="3"/>
  <c r="O18" i="3"/>
  <c r="T17" i="3"/>
  <c r="N17" i="3" s="1"/>
  <c r="N16" i="3" s="1"/>
  <c r="M17" i="3"/>
  <c r="S16" i="3"/>
  <c r="R16" i="3"/>
  <c r="Q16" i="3"/>
  <c r="P16" i="3"/>
  <c r="O16" i="3"/>
  <c r="M15" i="3"/>
  <c r="N15" i="3" s="1"/>
  <c r="R14" i="3"/>
  <c r="O14" i="3"/>
  <c r="M13" i="3"/>
  <c r="N13" i="3" s="1"/>
  <c r="R12" i="3"/>
  <c r="O12" i="3"/>
  <c r="M4" i="3"/>
  <c r="N4" i="3" s="1"/>
  <c r="R3" i="3"/>
  <c r="R91" i="3" s="1"/>
  <c r="O3" i="3"/>
  <c r="O91" i="3" s="1"/>
  <c r="S36" i="8" l="1"/>
  <c r="P36" i="8"/>
  <c r="AZ20" i="3"/>
  <c r="BK20" i="3" s="1"/>
  <c r="AZ22" i="3"/>
  <c r="BK22" i="3" s="1"/>
  <c r="AZ57" i="3"/>
  <c r="BK57" i="3" s="1"/>
  <c r="O104" i="5"/>
  <c r="N10" i="8"/>
  <c r="BB32" i="8"/>
  <c r="BK32" i="8" s="1"/>
  <c r="T10" i="8"/>
  <c r="AF10" i="8"/>
  <c r="BK10" i="8" s="1"/>
  <c r="AF3" i="8"/>
  <c r="T3" i="8"/>
  <c r="AF17" i="8"/>
  <c r="BK17" i="8" s="1"/>
  <c r="T17" i="8"/>
  <c r="T27" i="8"/>
  <c r="BB27" i="8"/>
  <c r="BK27" i="8" s="1"/>
  <c r="T22" i="8"/>
  <c r="AF22" i="8"/>
  <c r="BK22" i="8" s="1"/>
  <c r="AF5" i="8"/>
  <c r="BK5" i="8" s="1"/>
  <c r="T5" i="8"/>
  <c r="T15" i="8"/>
  <c r="AF15" i="8"/>
  <c r="BK15" i="8" s="1"/>
  <c r="N22" i="8"/>
  <c r="BB34" i="8"/>
  <c r="BK34" i="8" s="1"/>
  <c r="T34" i="8"/>
  <c r="R18" i="5"/>
  <c r="S103" i="5"/>
  <c r="S102" i="5" s="1"/>
  <c r="N102" i="5"/>
  <c r="AJ10" i="5"/>
  <c r="T92" i="5"/>
  <c r="N92" i="5" s="1"/>
  <c r="N95" i="5"/>
  <c r="AR5" i="5"/>
  <c r="R10" i="5"/>
  <c r="R104" i="5" s="1"/>
  <c r="AR10" i="5"/>
  <c r="Q18" i="5"/>
  <c r="P15" i="5"/>
  <c r="P21" i="5"/>
  <c r="Q30" i="5"/>
  <c r="T32" i="5"/>
  <c r="AJ30" i="5" s="1"/>
  <c r="R35" i="5"/>
  <c r="AR35" i="5"/>
  <c r="T37" i="5"/>
  <c r="N37" i="5" s="1"/>
  <c r="N35" i="5" s="1"/>
  <c r="N55" i="5"/>
  <c r="AR67" i="5"/>
  <c r="T69" i="5"/>
  <c r="N69" i="5" s="1"/>
  <c r="N67" i="5" s="1"/>
  <c r="AR78" i="5"/>
  <c r="T79" i="5"/>
  <c r="AJ78" i="5" s="1"/>
  <c r="S43" i="5"/>
  <c r="S42" i="5" s="1"/>
  <c r="N42" i="5"/>
  <c r="AR55" i="5"/>
  <c r="BK55" i="5" s="1"/>
  <c r="T74" i="5"/>
  <c r="N74" i="5" s="1"/>
  <c r="N72" i="5" s="1"/>
  <c r="P82" i="5"/>
  <c r="AJ85" i="5"/>
  <c r="P6" i="5"/>
  <c r="N7" i="5"/>
  <c r="N5" i="5" s="1"/>
  <c r="AJ5" i="5"/>
  <c r="Q9" i="5"/>
  <c r="Q5" i="5" s="1"/>
  <c r="P9" i="5"/>
  <c r="Q10" i="5"/>
  <c r="AR24" i="5"/>
  <c r="N28" i="5"/>
  <c r="Q52" i="5"/>
  <c r="Q51" i="5" s="1"/>
  <c r="N51" i="5"/>
  <c r="Q4" i="5"/>
  <c r="Q3" i="5" s="1"/>
  <c r="N3" i="5"/>
  <c r="S60" i="5"/>
  <c r="S59" i="5" s="1"/>
  <c r="N59" i="5"/>
  <c r="AR85" i="5"/>
  <c r="N88" i="5"/>
  <c r="N85" i="5" s="1"/>
  <c r="N10" i="5"/>
  <c r="S15" i="5"/>
  <c r="S21" i="5"/>
  <c r="P23" i="5"/>
  <c r="T26" i="5"/>
  <c r="N26" i="5" s="1"/>
  <c r="R24" i="5"/>
  <c r="N46" i="5"/>
  <c r="T55" i="5"/>
  <c r="AZ72" i="5"/>
  <c r="S82" i="5"/>
  <c r="R85" i="5"/>
  <c r="N30" i="3"/>
  <c r="Q46" i="3"/>
  <c r="T48" i="3"/>
  <c r="AZ16" i="3"/>
  <c r="AZ18" i="3"/>
  <c r="BK18" i="3" s="1"/>
  <c r="Q60" i="3"/>
  <c r="Q59" i="3" s="1"/>
  <c r="N59" i="3"/>
  <c r="T57" i="3"/>
  <c r="S4" i="3"/>
  <c r="S3" i="3" s="1"/>
  <c r="N3" i="3"/>
  <c r="AZ32" i="3"/>
  <c r="BK32" i="3" s="1"/>
  <c r="Q41" i="3"/>
  <c r="Q40" i="3" s="1"/>
  <c r="N40" i="3"/>
  <c r="S25" i="3"/>
  <c r="S24" i="3" s="1"/>
  <c r="N24" i="3"/>
  <c r="N36" i="3"/>
  <c r="P37" i="3"/>
  <c r="T37" i="3" s="1"/>
  <c r="BF36" i="3" s="1"/>
  <c r="N38" i="3"/>
  <c r="P47" i="3"/>
  <c r="P46" i="3" s="1"/>
  <c r="T16" i="3"/>
  <c r="T18" i="3"/>
  <c r="T20" i="3"/>
  <c r="T22" i="3"/>
  <c r="P31" i="3"/>
  <c r="P30" i="3" s="1"/>
  <c r="S47" i="3"/>
  <c r="S46" i="3" s="1"/>
  <c r="N89" i="3"/>
  <c r="P90" i="3"/>
  <c r="P89" i="3" s="1"/>
  <c r="P4" i="5"/>
  <c r="S4" i="5"/>
  <c r="S3" i="5" s="1"/>
  <c r="S6" i="5"/>
  <c r="S9" i="5"/>
  <c r="S11" i="5"/>
  <c r="P11" i="5"/>
  <c r="S12" i="5"/>
  <c r="P12" i="5"/>
  <c r="N16" i="5"/>
  <c r="AR18" i="5"/>
  <c r="T20" i="5"/>
  <c r="S23" i="5"/>
  <c r="Q25" i="5"/>
  <c r="Q24" i="5" s="1"/>
  <c r="S25" i="5"/>
  <c r="S27" i="5"/>
  <c r="P27" i="5"/>
  <c r="S29" i="5"/>
  <c r="P29" i="5"/>
  <c r="S31" i="5"/>
  <c r="P31" i="5"/>
  <c r="T33" i="5"/>
  <c r="R30" i="5"/>
  <c r="P34" i="5"/>
  <c r="S17" i="5"/>
  <c r="S16" i="5" s="1"/>
  <c r="P17" i="5"/>
  <c r="S19" i="5"/>
  <c r="P19" i="5"/>
  <c r="S34" i="5"/>
  <c r="S36" i="5"/>
  <c r="S35" i="5" s="1"/>
  <c r="P36" i="5"/>
  <c r="Q36" i="5"/>
  <c r="Q35" i="5" s="1"/>
  <c r="Q41" i="5"/>
  <c r="Q40" i="5" s="1"/>
  <c r="N40" i="5"/>
  <c r="S41" i="5"/>
  <c r="S40" i="5" s="1"/>
  <c r="P41" i="5"/>
  <c r="Q45" i="5"/>
  <c r="Q44" i="5" s="1"/>
  <c r="N44" i="5"/>
  <c r="S45" i="5"/>
  <c r="S44" i="5" s="1"/>
  <c r="P45" i="5"/>
  <c r="S50" i="5"/>
  <c r="S49" i="5" s="1"/>
  <c r="P50" i="5"/>
  <c r="Q50" i="5"/>
  <c r="Q49" i="5" s="1"/>
  <c r="N49" i="5"/>
  <c r="S54" i="5"/>
  <c r="S53" i="5" s="1"/>
  <c r="P54" i="5"/>
  <c r="Q54" i="5"/>
  <c r="Q53" i="5" s="1"/>
  <c r="N53" i="5"/>
  <c r="Q62" i="5"/>
  <c r="Q61" i="5" s="1"/>
  <c r="N61" i="5"/>
  <c r="S62" i="5"/>
  <c r="S61" i="5" s="1"/>
  <c r="P62" i="5"/>
  <c r="Q64" i="5"/>
  <c r="Q63" i="5" s="1"/>
  <c r="N63" i="5"/>
  <c r="S64" i="5"/>
  <c r="S63" i="5" s="1"/>
  <c r="P64" i="5"/>
  <c r="Q66" i="5"/>
  <c r="Q65" i="5" s="1"/>
  <c r="N65" i="5"/>
  <c r="S66" i="5"/>
  <c r="S65" i="5" s="1"/>
  <c r="P66" i="5"/>
  <c r="Q43" i="5"/>
  <c r="Q42" i="5" s="1"/>
  <c r="AZ46" i="5"/>
  <c r="P48" i="5"/>
  <c r="S48" i="5"/>
  <c r="S46" i="5" s="1"/>
  <c r="P52" i="5"/>
  <c r="S52" i="5"/>
  <c r="S51" i="5" s="1"/>
  <c r="Q60" i="5"/>
  <c r="Q59" i="5" s="1"/>
  <c r="P76" i="5"/>
  <c r="Q76" i="5"/>
  <c r="S81" i="5"/>
  <c r="P81" i="5"/>
  <c r="Q81" i="5"/>
  <c r="Q78" i="5" s="1"/>
  <c r="P43" i="5"/>
  <c r="P60" i="5"/>
  <c r="Q71" i="5"/>
  <c r="Q67" i="5" s="1"/>
  <c r="S71" i="5"/>
  <c r="P71" i="5"/>
  <c r="S73" i="5"/>
  <c r="S72" i="5" s="1"/>
  <c r="P73" i="5"/>
  <c r="Q73" i="5"/>
  <c r="P68" i="5"/>
  <c r="S68" i="5"/>
  <c r="P77" i="5"/>
  <c r="T77" i="5" s="1"/>
  <c r="BJ72" i="5" s="1"/>
  <c r="BJ104" i="5" s="1"/>
  <c r="Q84" i="5"/>
  <c r="Q83" i="5" s="1"/>
  <c r="N83" i="5"/>
  <c r="S84" i="5"/>
  <c r="S83" i="5" s="1"/>
  <c r="Q86" i="5"/>
  <c r="S86" i="5"/>
  <c r="S85" i="5" s="1"/>
  <c r="P86" i="5"/>
  <c r="N93" i="5"/>
  <c r="AR90" i="5"/>
  <c r="Q101" i="5"/>
  <c r="Q100" i="5" s="1"/>
  <c r="N100" i="5"/>
  <c r="S101" i="5"/>
  <c r="S100" i="5" s="1"/>
  <c r="P101" i="5"/>
  <c r="P83" i="5"/>
  <c r="Q94" i="5"/>
  <c r="S94" i="5"/>
  <c r="S90" i="5" s="1"/>
  <c r="P94" i="5"/>
  <c r="Q89" i="5"/>
  <c r="Q91" i="5"/>
  <c r="Q90" i="5" s="1"/>
  <c r="Q97" i="5"/>
  <c r="Q95" i="5" s="1"/>
  <c r="Q103" i="5"/>
  <c r="Q102" i="5" s="1"/>
  <c r="P89" i="5"/>
  <c r="R90" i="5"/>
  <c r="P91" i="5"/>
  <c r="AZ95" i="5"/>
  <c r="P97" i="5"/>
  <c r="P103" i="5"/>
  <c r="Q13" i="3"/>
  <c r="Q12" i="3" s="1"/>
  <c r="N12" i="3"/>
  <c r="S13" i="3"/>
  <c r="S12" i="3" s="1"/>
  <c r="P13" i="3"/>
  <c r="S15" i="3"/>
  <c r="S14" i="3" s="1"/>
  <c r="Q15" i="3"/>
  <c r="Q14" i="3" s="1"/>
  <c r="N14" i="3"/>
  <c r="P15" i="3"/>
  <c r="P27" i="3"/>
  <c r="Q27" i="3"/>
  <c r="Q26" i="3" s="1"/>
  <c r="N26" i="3"/>
  <c r="S27" i="3"/>
  <c r="S26" i="3" s="1"/>
  <c r="S29" i="3"/>
  <c r="S28" i="3" s="1"/>
  <c r="Q29" i="3"/>
  <c r="Q28" i="3" s="1"/>
  <c r="N28" i="3"/>
  <c r="P29" i="3"/>
  <c r="Q30" i="3"/>
  <c r="P51" i="3"/>
  <c r="S43" i="3"/>
  <c r="S42" i="3" s="1"/>
  <c r="P43" i="3"/>
  <c r="Q43" i="3"/>
  <c r="Q42" i="3" s="1"/>
  <c r="N42" i="3"/>
  <c r="P55" i="3"/>
  <c r="Q4" i="3"/>
  <c r="Q3" i="3" s="1"/>
  <c r="Q25" i="3"/>
  <c r="Q24" i="3" s="1"/>
  <c r="P4" i="3"/>
  <c r="P25" i="3"/>
  <c r="P35" i="3"/>
  <c r="S35" i="3"/>
  <c r="S34" i="3" s="1"/>
  <c r="P39" i="3"/>
  <c r="P41" i="3"/>
  <c r="S41" i="3"/>
  <c r="S40" i="3" s="1"/>
  <c r="P45" i="3"/>
  <c r="N49" i="3"/>
  <c r="N53" i="3"/>
  <c r="S45" i="3"/>
  <c r="S44" i="3" s="1"/>
  <c r="S50" i="3"/>
  <c r="S49" i="3" s="1"/>
  <c r="P50" i="3"/>
  <c r="Q52" i="3"/>
  <c r="Q51" i="3" s="1"/>
  <c r="N51" i="3"/>
  <c r="S52" i="3"/>
  <c r="S51" i="3" s="1"/>
  <c r="S54" i="3"/>
  <c r="S53" i="3" s="1"/>
  <c r="P54" i="3"/>
  <c r="Q56" i="3"/>
  <c r="Q55" i="3" s="1"/>
  <c r="N55" i="3"/>
  <c r="S56" i="3"/>
  <c r="S55" i="3" s="1"/>
  <c r="P60" i="3"/>
  <c r="S60" i="3"/>
  <c r="S59" i="3" s="1"/>
  <c r="N61" i="3"/>
  <c r="S68" i="3"/>
  <c r="S67" i="3" s="1"/>
  <c r="P68" i="3"/>
  <c r="Q68" i="3"/>
  <c r="Q67" i="3" s="1"/>
  <c r="N67" i="3"/>
  <c r="S70" i="3"/>
  <c r="S69" i="3" s="1"/>
  <c r="P70" i="3"/>
  <c r="Q70" i="3"/>
  <c r="Q69" i="3" s="1"/>
  <c r="N69" i="3"/>
  <c r="Q72" i="3"/>
  <c r="Q71" i="3" s="1"/>
  <c r="N71" i="3"/>
  <c r="P72" i="3"/>
  <c r="S74" i="3"/>
  <c r="S73" i="3" s="1"/>
  <c r="P74" i="3"/>
  <c r="Q74" i="3"/>
  <c r="Q73" i="3" s="1"/>
  <c r="N73" i="3"/>
  <c r="S76" i="3"/>
  <c r="S75" i="3" s="1"/>
  <c r="P76" i="3"/>
  <c r="Q76" i="3"/>
  <c r="Q75" i="3" s="1"/>
  <c r="N75" i="3"/>
  <c r="S62" i="3"/>
  <c r="S61" i="3" s="1"/>
  <c r="P62" i="3"/>
  <c r="Q79" i="3"/>
  <c r="N78" i="3"/>
  <c r="S79" i="3"/>
  <c r="S78" i="3" s="1"/>
  <c r="P79" i="3"/>
  <c r="N65" i="3"/>
  <c r="N64" i="3" s="1"/>
  <c r="AZ64" i="3"/>
  <c r="S66" i="3"/>
  <c r="S64" i="3" s="1"/>
  <c r="P66" i="3"/>
  <c r="Q80" i="3"/>
  <c r="P80" i="3"/>
  <c r="Q81" i="3"/>
  <c r="T81" i="3" s="1"/>
  <c r="BH78" i="3" s="1"/>
  <c r="S83" i="3"/>
  <c r="S82" i="3" s="1"/>
  <c r="P83" i="3"/>
  <c r="P85" i="3"/>
  <c r="N84" i="3"/>
  <c r="Q88" i="3"/>
  <c r="Q87" i="3" s="1"/>
  <c r="N87" i="3"/>
  <c r="P88" i="3"/>
  <c r="Q83" i="3"/>
  <c r="Q82" i="3" s="1"/>
  <c r="Q85" i="3"/>
  <c r="Q84" i="3" s="1"/>
  <c r="P86" i="3"/>
  <c r="T86" i="3" s="1"/>
  <c r="BH84" i="3" s="1"/>
  <c r="BB36" i="8" l="1"/>
  <c r="T36" i="8"/>
  <c r="S91" i="3"/>
  <c r="AR104" i="5"/>
  <c r="AF36" i="8"/>
  <c r="N36" i="8"/>
  <c r="AZ104" i="5"/>
  <c r="BK16" i="3"/>
  <c r="BK3" i="8"/>
  <c r="BK36" i="8" s="1"/>
  <c r="AJ67" i="5"/>
  <c r="N32" i="5"/>
  <c r="T84" i="5"/>
  <c r="AF83" i="5" s="1"/>
  <c r="BK83" i="5" s="1"/>
  <c r="N79" i="5"/>
  <c r="N78" i="5" s="1"/>
  <c r="T15" i="5"/>
  <c r="BB10" i="5" s="1"/>
  <c r="AJ72" i="5"/>
  <c r="S67" i="5"/>
  <c r="AJ90" i="5"/>
  <c r="AJ24" i="5"/>
  <c r="T82" i="5"/>
  <c r="BD78" i="5" s="1"/>
  <c r="BD104" i="5" s="1"/>
  <c r="AJ35" i="5"/>
  <c r="S78" i="5"/>
  <c r="P24" i="5"/>
  <c r="T21" i="5"/>
  <c r="AL18" i="5" s="1"/>
  <c r="N90" i="5"/>
  <c r="S18" i="5"/>
  <c r="T6" i="5"/>
  <c r="AF5" i="5" s="1"/>
  <c r="N24" i="5"/>
  <c r="T23" i="5"/>
  <c r="BB18" i="5" s="1"/>
  <c r="P5" i="5"/>
  <c r="T9" i="5"/>
  <c r="BB5" i="5" s="1"/>
  <c r="Q72" i="5"/>
  <c r="Q104" i="5" s="1"/>
  <c r="T89" i="5"/>
  <c r="BB85" i="5" s="1"/>
  <c r="T94" i="5"/>
  <c r="BB90" i="5" s="1"/>
  <c r="T29" i="5"/>
  <c r="BB24" i="5" s="1"/>
  <c r="T27" i="5"/>
  <c r="AL24" i="5" s="1"/>
  <c r="S24" i="5"/>
  <c r="Q85" i="5"/>
  <c r="T90" i="3"/>
  <c r="T89" i="3" s="1"/>
  <c r="T36" i="3"/>
  <c r="P36" i="3"/>
  <c r="N48" i="3"/>
  <c r="N46" i="3" s="1"/>
  <c r="N91" i="3" s="1"/>
  <c r="AZ46" i="3"/>
  <c r="AZ91" i="3" s="1"/>
  <c r="T47" i="3"/>
  <c r="AN46" i="3" s="1"/>
  <c r="AN91" i="3" s="1"/>
  <c r="T31" i="3"/>
  <c r="T30" i="3" s="1"/>
  <c r="T97" i="5"/>
  <c r="P95" i="5"/>
  <c r="P90" i="5"/>
  <c r="T91" i="5"/>
  <c r="T68" i="5"/>
  <c r="P67" i="5"/>
  <c r="T73" i="5"/>
  <c r="P72" i="5"/>
  <c r="T71" i="5"/>
  <c r="BB67" i="5" s="1"/>
  <c r="T43" i="5"/>
  <c r="P42" i="5"/>
  <c r="T76" i="5"/>
  <c r="BH72" i="5" s="1"/>
  <c r="BH104" i="5" s="1"/>
  <c r="T52" i="5"/>
  <c r="P51" i="5"/>
  <c r="T48" i="5"/>
  <c r="P46" i="5"/>
  <c r="T45" i="5"/>
  <c r="P44" i="5"/>
  <c r="T41" i="5"/>
  <c r="P40" i="5"/>
  <c r="P35" i="5"/>
  <c r="T36" i="5"/>
  <c r="T25" i="5"/>
  <c r="T17" i="5"/>
  <c r="P16" i="5"/>
  <c r="T34" i="5"/>
  <c r="BB30" i="5" s="1"/>
  <c r="N33" i="5"/>
  <c r="N30" i="5" s="1"/>
  <c r="AR30" i="5"/>
  <c r="S30" i="5"/>
  <c r="N20" i="5"/>
  <c r="N18" i="5" s="1"/>
  <c r="N104" i="5" s="1"/>
  <c r="AJ18" i="5"/>
  <c r="AJ104" i="5" s="1"/>
  <c r="T12" i="5"/>
  <c r="AH10" i="5" s="1"/>
  <c r="AH104" i="5" s="1"/>
  <c r="T11" i="5"/>
  <c r="P10" i="5"/>
  <c r="S5" i="5"/>
  <c r="S104" i="5" s="1"/>
  <c r="T103" i="5"/>
  <c r="P102" i="5"/>
  <c r="T101" i="5"/>
  <c r="P100" i="5"/>
  <c r="T86" i="5"/>
  <c r="P85" i="5"/>
  <c r="T60" i="5"/>
  <c r="P59" i="5"/>
  <c r="P78" i="5"/>
  <c r="T81" i="5"/>
  <c r="T66" i="5"/>
  <c r="P65" i="5"/>
  <c r="T64" i="5"/>
  <c r="P63" i="5"/>
  <c r="T62" i="5"/>
  <c r="P61" i="5"/>
  <c r="T54" i="5"/>
  <c r="P53" i="5"/>
  <c r="T50" i="5"/>
  <c r="P49" i="5"/>
  <c r="T19" i="5"/>
  <c r="P18" i="5"/>
  <c r="P30" i="5"/>
  <c r="T31" i="5"/>
  <c r="S10" i="5"/>
  <c r="T4" i="5"/>
  <c r="P3" i="5"/>
  <c r="P104" i="5" s="1"/>
  <c r="P73" i="3"/>
  <c r="T74" i="3"/>
  <c r="P87" i="3"/>
  <c r="T88" i="3"/>
  <c r="T85" i="3"/>
  <c r="P84" i="3"/>
  <c r="T80" i="3"/>
  <c r="BF78" i="3" s="1"/>
  <c r="T79" i="3"/>
  <c r="P78" i="3"/>
  <c r="T62" i="3"/>
  <c r="P61" i="3"/>
  <c r="P75" i="3"/>
  <c r="T76" i="3"/>
  <c r="P69" i="3"/>
  <c r="T70" i="3"/>
  <c r="T60" i="3"/>
  <c r="P59" i="3"/>
  <c r="T50" i="3"/>
  <c r="P49" i="3"/>
  <c r="T45" i="3"/>
  <c r="P44" i="3"/>
  <c r="T41" i="3"/>
  <c r="P40" i="3"/>
  <c r="T35" i="3"/>
  <c r="P34" i="3"/>
  <c r="T56" i="3"/>
  <c r="T43" i="3"/>
  <c r="P42" i="3"/>
  <c r="T29" i="3"/>
  <c r="P28" i="3"/>
  <c r="T15" i="3"/>
  <c r="P14" i="3"/>
  <c r="T13" i="3"/>
  <c r="P12" i="3"/>
  <c r="T83" i="3"/>
  <c r="P82" i="3"/>
  <c r="T66" i="3"/>
  <c r="P64" i="3"/>
  <c r="Q78" i="3"/>
  <c r="Q91" i="3" s="1"/>
  <c r="T72" i="3"/>
  <c r="P71" i="3"/>
  <c r="P67" i="3"/>
  <c r="T68" i="3"/>
  <c r="T54" i="3"/>
  <c r="P53" i="3"/>
  <c r="P38" i="3"/>
  <c r="T39" i="3"/>
  <c r="T25" i="3"/>
  <c r="P24" i="3"/>
  <c r="T4" i="3"/>
  <c r="P3" i="3"/>
  <c r="T52" i="3"/>
  <c r="BK36" i="3"/>
  <c r="T27" i="3"/>
  <c r="P26" i="3"/>
  <c r="P91" i="3" l="1"/>
  <c r="AL104" i="5"/>
  <c r="T83" i="5"/>
  <c r="T5" i="5"/>
  <c r="BK5" i="5"/>
  <c r="BH89" i="3"/>
  <c r="BK89" i="3" s="1"/>
  <c r="T46" i="3"/>
  <c r="BH30" i="3"/>
  <c r="T3" i="5"/>
  <c r="AF3" i="5"/>
  <c r="AF18" i="5"/>
  <c r="BK18" i="5" s="1"/>
  <c r="T18" i="5"/>
  <c r="BB49" i="5"/>
  <c r="BK49" i="5" s="1"/>
  <c r="T49" i="5"/>
  <c r="BB53" i="5"/>
  <c r="BK53" i="5" s="1"/>
  <c r="T53" i="5"/>
  <c r="T61" i="5"/>
  <c r="BB61" i="5"/>
  <c r="BK61" i="5" s="1"/>
  <c r="T63" i="5"/>
  <c r="BB63" i="5"/>
  <c r="BK63" i="5" s="1"/>
  <c r="T65" i="5"/>
  <c r="BB65" i="5"/>
  <c r="BK65" i="5" s="1"/>
  <c r="BB78" i="5"/>
  <c r="BK78" i="5" s="1"/>
  <c r="T78" i="5"/>
  <c r="BB102" i="5"/>
  <c r="BK102" i="5" s="1"/>
  <c r="T102" i="5"/>
  <c r="BB16" i="5"/>
  <c r="BK16" i="5" s="1"/>
  <c r="T16" i="5"/>
  <c r="T35" i="5"/>
  <c r="AF35" i="5"/>
  <c r="BK35" i="5" s="1"/>
  <c r="AF72" i="5"/>
  <c r="BK72" i="5" s="1"/>
  <c r="T72" i="5"/>
  <c r="AF67" i="5"/>
  <c r="BK67" i="5" s="1"/>
  <c r="T67" i="5"/>
  <c r="BB95" i="5"/>
  <c r="BK95" i="5" s="1"/>
  <c r="T95" i="5"/>
  <c r="T30" i="5"/>
  <c r="AF30" i="5"/>
  <c r="BK30" i="5" s="1"/>
  <c r="BB59" i="5"/>
  <c r="BK59" i="5" s="1"/>
  <c r="T59" i="5"/>
  <c r="AF85" i="5"/>
  <c r="BK85" i="5" s="1"/>
  <c r="T85" i="5"/>
  <c r="T100" i="5"/>
  <c r="BB100" i="5"/>
  <c r="BK100" i="5" s="1"/>
  <c r="AF10" i="5"/>
  <c r="BK10" i="5" s="1"/>
  <c r="T10" i="5"/>
  <c r="T24" i="5"/>
  <c r="AF24" i="5"/>
  <c r="BK24" i="5" s="1"/>
  <c r="T40" i="5"/>
  <c r="BB40" i="5"/>
  <c r="BK40" i="5" s="1"/>
  <c r="T44" i="5"/>
  <c r="BB44" i="5"/>
  <c r="BK44" i="5" s="1"/>
  <c r="BB46" i="5"/>
  <c r="BK46" i="5" s="1"/>
  <c r="T46" i="5"/>
  <c r="T51" i="5"/>
  <c r="BB51" i="5"/>
  <c r="BK51" i="5" s="1"/>
  <c r="BB42" i="5"/>
  <c r="BK42" i="5" s="1"/>
  <c r="T42" i="5"/>
  <c r="T90" i="5"/>
  <c r="AF90" i="5"/>
  <c r="BK90" i="5" s="1"/>
  <c r="BB53" i="3"/>
  <c r="BK53" i="3" s="1"/>
  <c r="T53" i="3"/>
  <c r="BB67" i="3"/>
  <c r="BK67" i="3" s="1"/>
  <c r="T67" i="3"/>
  <c r="BB42" i="3"/>
  <c r="BK42" i="3" s="1"/>
  <c r="T42" i="3"/>
  <c r="BB49" i="3"/>
  <c r="BK49" i="3" s="1"/>
  <c r="T49" i="3"/>
  <c r="T59" i="3"/>
  <c r="BB59" i="3"/>
  <c r="BK59" i="3" s="1"/>
  <c r="AF75" i="3"/>
  <c r="T75" i="3"/>
  <c r="BB61" i="3"/>
  <c r="BK61" i="3" s="1"/>
  <c r="T61" i="3"/>
  <c r="T78" i="3"/>
  <c r="BB78" i="3"/>
  <c r="BK78" i="3" s="1"/>
  <c r="T51" i="3"/>
  <c r="BB51" i="3"/>
  <c r="BK51" i="3" s="1"/>
  <c r="BB3" i="3"/>
  <c r="BB91" i="3" s="1"/>
  <c r="T3" i="3"/>
  <c r="BB24" i="3"/>
  <c r="BK24" i="3" s="1"/>
  <c r="T24" i="3"/>
  <c r="T26" i="3"/>
  <c r="BB26" i="3"/>
  <c r="BK26" i="3" s="1"/>
  <c r="T38" i="3"/>
  <c r="BH38" i="3"/>
  <c r="BK38" i="3" s="1"/>
  <c r="T71" i="3"/>
  <c r="BB71" i="3"/>
  <c r="BK71" i="3" s="1"/>
  <c r="BB64" i="3"/>
  <c r="BK64" i="3" s="1"/>
  <c r="T64" i="3"/>
  <c r="BB82" i="3"/>
  <c r="BK82" i="3" s="1"/>
  <c r="T82" i="3"/>
  <c r="T12" i="3"/>
  <c r="BB12" i="3"/>
  <c r="BK12" i="3" s="1"/>
  <c r="T14" i="3"/>
  <c r="BB14" i="3"/>
  <c r="BK14" i="3" s="1"/>
  <c r="T28" i="3"/>
  <c r="BB28" i="3"/>
  <c r="BK28" i="3" s="1"/>
  <c r="T55" i="3"/>
  <c r="BB55" i="3"/>
  <c r="BK55" i="3" s="1"/>
  <c r="T34" i="3"/>
  <c r="BB34" i="3"/>
  <c r="BK34" i="3" s="1"/>
  <c r="T40" i="3"/>
  <c r="BB40" i="3"/>
  <c r="BK40" i="3" s="1"/>
  <c r="T44" i="3"/>
  <c r="BB44" i="3"/>
  <c r="BK44" i="3" s="1"/>
  <c r="BK46" i="3"/>
  <c r="BB69" i="3"/>
  <c r="BK69" i="3" s="1"/>
  <c r="T69" i="3"/>
  <c r="T84" i="3"/>
  <c r="BF84" i="3"/>
  <c r="BF91" i="3" s="1"/>
  <c r="T87" i="3"/>
  <c r="BH87" i="3"/>
  <c r="BK87" i="3" s="1"/>
  <c r="BB73" i="3"/>
  <c r="BK73" i="3" s="1"/>
  <c r="T73" i="3"/>
  <c r="V243" i="2"/>
  <c r="X243" i="2"/>
  <c r="Z243" i="2"/>
  <c r="AB243" i="2"/>
  <c r="AD243" i="2"/>
  <c r="AP243" i="2"/>
  <c r="AT243" i="2"/>
  <c r="AV243" i="2"/>
  <c r="AX243" i="2"/>
  <c r="N208" i="2"/>
  <c r="S208" i="2" s="1"/>
  <c r="BK30" i="3" l="1"/>
  <c r="BH91" i="3"/>
  <c r="BK75" i="3"/>
  <c r="AF91" i="3"/>
  <c r="T104" i="5"/>
  <c r="T91" i="3"/>
  <c r="AF104" i="5"/>
  <c r="BB104" i="5"/>
  <c r="BK3" i="5"/>
  <c r="BK104" i="5" s="1"/>
  <c r="BK84" i="3"/>
  <c r="BK3" i="3"/>
  <c r="Q208" i="2"/>
  <c r="P208" i="2"/>
  <c r="BK91" i="3" l="1"/>
  <c r="T208" i="2"/>
  <c r="T115" i="2"/>
  <c r="M240" i="2" l="1"/>
  <c r="N240" i="2" s="1"/>
  <c r="R239" i="2"/>
  <c r="O239" i="2"/>
  <c r="O237" i="2"/>
  <c r="R237" i="2"/>
  <c r="M238" i="2"/>
  <c r="N238" i="2" s="1"/>
  <c r="N237" i="2" s="1"/>
  <c r="T233" i="2"/>
  <c r="N233" i="2" s="1"/>
  <c r="M233" i="2"/>
  <c r="M234" i="2"/>
  <c r="N234" i="2" s="1"/>
  <c r="O232" i="2"/>
  <c r="R232" i="2"/>
  <c r="M226" i="2"/>
  <c r="N226" i="2" s="1"/>
  <c r="O225" i="2"/>
  <c r="R225" i="2"/>
  <c r="S225" i="2"/>
  <c r="R223" i="2"/>
  <c r="T223" i="2" s="1"/>
  <c r="O218" i="2"/>
  <c r="R218" i="2"/>
  <c r="M219" i="2"/>
  <c r="N219" i="2" s="1"/>
  <c r="O213" i="2"/>
  <c r="R213" i="2"/>
  <c r="M214" i="2"/>
  <c r="N214" i="2" s="1"/>
  <c r="S214" i="2" s="1"/>
  <c r="S213" i="2" s="1"/>
  <c r="M212" i="2"/>
  <c r="N212" i="2" s="1"/>
  <c r="M211" i="2"/>
  <c r="N211" i="2" s="1"/>
  <c r="Q211" i="2" s="1"/>
  <c r="M210" i="2"/>
  <c r="N210" i="2" s="1"/>
  <c r="S210" i="2" s="1"/>
  <c r="S209" i="2" s="1"/>
  <c r="O209" i="2"/>
  <c r="R209" i="2"/>
  <c r="T201" i="2"/>
  <c r="N201" i="2" s="1"/>
  <c r="S200" i="2"/>
  <c r="R200" i="2"/>
  <c r="R198" i="2" s="1"/>
  <c r="Q200" i="2"/>
  <c r="P200" i="2"/>
  <c r="M203" i="2"/>
  <c r="N203" i="2" s="1"/>
  <c r="O198" i="2"/>
  <c r="M202" i="2"/>
  <c r="N202" i="2" s="1"/>
  <c r="Q202" i="2" s="1"/>
  <c r="M201" i="2"/>
  <c r="M200" i="2"/>
  <c r="M199" i="2"/>
  <c r="N199" i="2" s="1"/>
  <c r="S199" i="2" s="1"/>
  <c r="N191" i="2"/>
  <c r="P191" i="2" s="1"/>
  <c r="O189" i="2"/>
  <c r="R189" i="2"/>
  <c r="M191" i="2"/>
  <c r="M190" i="2"/>
  <c r="N190" i="2" s="1"/>
  <c r="S190" i="2" s="1"/>
  <c r="S189" i="2" s="1"/>
  <c r="O187" i="2"/>
  <c r="R187" i="2"/>
  <c r="M188" i="2"/>
  <c r="N188" i="2" s="1"/>
  <c r="M179" i="2"/>
  <c r="N179" i="2" s="1"/>
  <c r="R178" i="2"/>
  <c r="O178" i="2"/>
  <c r="M177" i="2"/>
  <c r="N177" i="2" s="1"/>
  <c r="R176" i="2"/>
  <c r="O176" i="2"/>
  <c r="O174" i="2"/>
  <c r="R174" i="2"/>
  <c r="M175" i="2"/>
  <c r="N175" i="2" s="1"/>
  <c r="N174" i="2" s="1"/>
  <c r="O140" i="2"/>
  <c r="R140" i="2"/>
  <c r="M141" i="2"/>
  <c r="N141" i="2" s="1"/>
  <c r="N140" i="2" s="1"/>
  <c r="O134" i="2"/>
  <c r="T138" i="2"/>
  <c r="AR134" i="2" s="1"/>
  <c r="N137" i="2"/>
  <c r="S137" i="2" s="1"/>
  <c r="S136" i="2"/>
  <c r="R136" i="2"/>
  <c r="R134" i="2" s="1"/>
  <c r="Q136" i="2"/>
  <c r="P136" i="2"/>
  <c r="M139" i="2"/>
  <c r="N139" i="2" s="1"/>
  <c r="S139" i="2" s="1"/>
  <c r="M138" i="2"/>
  <c r="M137" i="2"/>
  <c r="M136" i="2"/>
  <c r="M135" i="2"/>
  <c r="N135" i="2" s="1"/>
  <c r="S135" i="2" s="1"/>
  <c r="M119" i="2"/>
  <c r="N119" i="2" s="1"/>
  <c r="R118" i="2"/>
  <c r="O118" i="2"/>
  <c r="O116" i="2"/>
  <c r="R116" i="2"/>
  <c r="M117" i="2"/>
  <c r="N117" i="2" s="1"/>
  <c r="N116" i="2" s="1"/>
  <c r="R114" i="2"/>
  <c r="S113" i="2"/>
  <c r="R113" i="2"/>
  <c r="Q113" i="2"/>
  <c r="P113" i="2"/>
  <c r="O111" i="2"/>
  <c r="M115" i="2"/>
  <c r="M114" i="2"/>
  <c r="M113" i="2"/>
  <c r="M112" i="2"/>
  <c r="N112" i="2" s="1"/>
  <c r="P112" i="2" s="1"/>
  <c r="O204" i="2"/>
  <c r="BD204" i="2"/>
  <c r="M208" i="2"/>
  <c r="S198" i="2" l="1"/>
  <c r="T200" i="2"/>
  <c r="T113" i="2"/>
  <c r="AJ111" i="2" s="1"/>
  <c r="T136" i="2"/>
  <c r="AJ134" i="2" s="1"/>
  <c r="AZ198" i="2"/>
  <c r="AZ232" i="2"/>
  <c r="Q188" i="2"/>
  <c r="Q187" i="2" s="1"/>
  <c r="N187" i="2"/>
  <c r="T114" i="2"/>
  <c r="R111" i="2"/>
  <c r="Q112" i="2"/>
  <c r="Q111" i="2" s="1"/>
  <c r="S112" i="2"/>
  <c r="S111" i="2" s="1"/>
  <c r="S134" i="2"/>
  <c r="S219" i="2"/>
  <c r="S218" i="2" s="1"/>
  <c r="N218" i="2"/>
  <c r="N223" i="2"/>
  <c r="AR220" i="2"/>
  <c r="Q137" i="2"/>
  <c r="S188" i="2"/>
  <c r="S187" i="2" s="1"/>
  <c r="Q191" i="2"/>
  <c r="T191" i="2" s="1"/>
  <c r="BH189" i="2" s="1"/>
  <c r="Q203" i="2"/>
  <c r="P203" i="2"/>
  <c r="P211" i="2"/>
  <c r="T211" i="2" s="1"/>
  <c r="BF209" i="2" s="1"/>
  <c r="P137" i="2"/>
  <c r="T137" i="2" s="1"/>
  <c r="AL134" i="2" s="1"/>
  <c r="P188" i="2"/>
  <c r="N189" i="2"/>
  <c r="N213" i="2"/>
  <c r="Q240" i="2"/>
  <c r="Q239" i="2" s="1"/>
  <c r="N239" i="2"/>
  <c r="S240" i="2"/>
  <c r="S239" i="2" s="1"/>
  <c r="P240" i="2"/>
  <c r="S238" i="2"/>
  <c r="S237" i="2" s="1"/>
  <c r="P238" i="2"/>
  <c r="P237" i="2" s="1"/>
  <c r="Q238" i="2"/>
  <c r="Q237" i="2" s="1"/>
  <c r="S234" i="2"/>
  <c r="S232" i="2" s="1"/>
  <c r="P234" i="2"/>
  <c r="Q234" i="2"/>
  <c r="Q232" i="2" s="1"/>
  <c r="N232" i="2"/>
  <c r="Q226" i="2"/>
  <c r="Q225" i="2" s="1"/>
  <c r="N225" i="2"/>
  <c r="P226" i="2"/>
  <c r="Q219" i="2"/>
  <c r="Q218" i="2" s="1"/>
  <c r="P219" i="2"/>
  <c r="P218" i="2" s="1"/>
  <c r="Q214" i="2"/>
  <c r="Q213" i="2" s="1"/>
  <c r="P214" i="2"/>
  <c r="Q210" i="2"/>
  <c r="P210" i="2"/>
  <c r="Q212" i="2"/>
  <c r="Q209" i="2" s="1"/>
  <c r="N209" i="2"/>
  <c r="P212" i="2"/>
  <c r="P202" i="2"/>
  <c r="T202" i="2" s="1"/>
  <c r="BH198" i="2" s="1"/>
  <c r="N200" i="2"/>
  <c r="N198" i="2" s="1"/>
  <c r="AJ198" i="2"/>
  <c r="Q199" i="2"/>
  <c r="P199" i="2"/>
  <c r="Q190" i="2"/>
  <c r="Q189" i="2" s="1"/>
  <c r="P190" i="2"/>
  <c r="S179" i="2"/>
  <c r="S178" i="2" s="1"/>
  <c r="P179" i="2"/>
  <c r="Q179" i="2"/>
  <c r="Q178" i="2" s="1"/>
  <c r="N178" i="2"/>
  <c r="S177" i="2"/>
  <c r="S176" i="2" s="1"/>
  <c r="P177" i="2"/>
  <c r="Q177" i="2"/>
  <c r="Q176" i="2" s="1"/>
  <c r="N176" i="2"/>
  <c r="S175" i="2"/>
  <c r="S174" i="2" s="1"/>
  <c r="P175" i="2"/>
  <c r="Q175" i="2"/>
  <c r="Q174" i="2" s="1"/>
  <c r="S141" i="2"/>
  <c r="S140" i="2" s="1"/>
  <c r="P141" i="2"/>
  <c r="P140" i="2" s="1"/>
  <c r="Q141" i="2"/>
  <c r="Q140" i="2" s="1"/>
  <c r="Q139" i="2"/>
  <c r="P139" i="2"/>
  <c r="N138" i="2"/>
  <c r="Q135" i="2"/>
  <c r="P135" i="2"/>
  <c r="S119" i="2"/>
  <c r="S118" i="2" s="1"/>
  <c r="P119" i="2"/>
  <c r="Q119" i="2"/>
  <c r="Q118" i="2" s="1"/>
  <c r="N118" i="2"/>
  <c r="S117" i="2"/>
  <c r="S116" i="2" s="1"/>
  <c r="P117" i="2"/>
  <c r="P116" i="2" s="1"/>
  <c r="Q117" i="2"/>
  <c r="Q116" i="2" s="1"/>
  <c r="N113" i="2"/>
  <c r="P111" i="2"/>
  <c r="N136" i="2" l="1"/>
  <c r="T188" i="2"/>
  <c r="P187" i="2"/>
  <c r="Q198" i="2"/>
  <c r="T112" i="2"/>
  <c r="Q134" i="2"/>
  <c r="T139" i="2"/>
  <c r="BB134" i="2" s="1"/>
  <c r="T175" i="2"/>
  <c r="P174" i="2"/>
  <c r="N114" i="2"/>
  <c r="AR111" i="2"/>
  <c r="P134" i="2"/>
  <c r="N134" i="2"/>
  <c r="T210" i="2"/>
  <c r="BB209" i="2" s="1"/>
  <c r="T214" i="2"/>
  <c r="P213" i="2"/>
  <c r="T203" i="2"/>
  <c r="BJ198" i="2" s="1"/>
  <c r="BJ243" i="2" s="1"/>
  <c r="T240" i="2"/>
  <c r="P239" i="2"/>
  <c r="T238" i="2"/>
  <c r="P232" i="2"/>
  <c r="T234" i="2"/>
  <c r="T226" i="2"/>
  <c r="P225" i="2"/>
  <c r="T219" i="2"/>
  <c r="P209" i="2"/>
  <c r="T212" i="2"/>
  <c r="P198" i="2"/>
  <c r="T199" i="2"/>
  <c r="T190" i="2"/>
  <c r="P189" i="2"/>
  <c r="T187" i="2"/>
  <c r="AF187" i="2"/>
  <c r="BK187" i="2" s="1"/>
  <c r="T179" i="2"/>
  <c r="P178" i="2"/>
  <c r="T177" i="2"/>
  <c r="P176" i="2"/>
  <c r="T141" i="2"/>
  <c r="T135" i="2"/>
  <c r="T119" i="2"/>
  <c r="P118" i="2"/>
  <c r="T117" i="2"/>
  <c r="AF111" i="2"/>
  <c r="R72" i="2"/>
  <c r="T72" i="2" s="1"/>
  <c r="T71" i="2"/>
  <c r="N71" i="2" s="1"/>
  <c r="N73" i="2"/>
  <c r="O68" i="2"/>
  <c r="R68" i="2"/>
  <c r="N70" i="2"/>
  <c r="Q70" i="2" s="1"/>
  <c r="M73" i="2"/>
  <c r="M72" i="2"/>
  <c r="M71" i="2"/>
  <c r="M70" i="2"/>
  <c r="M69" i="2"/>
  <c r="N69" i="2" s="1"/>
  <c r="S69" i="2" s="1"/>
  <c r="O58" i="2"/>
  <c r="R58" i="2"/>
  <c r="T60" i="2"/>
  <c r="N60" i="2" s="1"/>
  <c r="T61" i="2"/>
  <c r="N61" i="2" s="1"/>
  <c r="M62" i="2"/>
  <c r="N62" i="2" s="1"/>
  <c r="M61" i="2"/>
  <c r="M60" i="2"/>
  <c r="M59" i="2"/>
  <c r="N59" i="2" s="1"/>
  <c r="M57" i="2"/>
  <c r="AJ58" i="2" l="1"/>
  <c r="S70" i="2"/>
  <c r="P70" i="2"/>
  <c r="Q59" i="2"/>
  <c r="S59" i="2"/>
  <c r="P59" i="2"/>
  <c r="S62" i="2"/>
  <c r="S58" i="2" s="1"/>
  <c r="Q62" i="2"/>
  <c r="P62" i="2"/>
  <c r="AJ68" i="2"/>
  <c r="BB116" i="2"/>
  <c r="BK116" i="2" s="1"/>
  <c r="T116" i="2"/>
  <c r="T118" i="2"/>
  <c r="BB118" i="2"/>
  <c r="BK118" i="2" s="1"/>
  <c r="BB140" i="2"/>
  <c r="T140" i="2"/>
  <c r="T176" i="2"/>
  <c r="BB176" i="2"/>
  <c r="BK176" i="2" s="1"/>
  <c r="T189" i="2"/>
  <c r="BB189" i="2"/>
  <c r="BK189" i="2" s="1"/>
  <c r="T232" i="2"/>
  <c r="BB232" i="2"/>
  <c r="BK232" i="2" s="1"/>
  <c r="BB237" i="2"/>
  <c r="BK237" i="2" s="1"/>
  <c r="T237" i="2"/>
  <c r="AF134" i="2"/>
  <c r="BK134" i="2" s="1"/>
  <c r="T134" i="2"/>
  <c r="T209" i="2"/>
  <c r="BH209" i="2"/>
  <c r="BK209" i="2" s="1"/>
  <c r="AF218" i="2"/>
  <c r="BK218" i="2" s="1"/>
  <c r="T218" i="2"/>
  <c r="BB213" i="2"/>
  <c r="BK213" i="2" s="1"/>
  <c r="T213" i="2"/>
  <c r="BB174" i="2"/>
  <c r="BK174" i="2" s="1"/>
  <c r="T174" i="2"/>
  <c r="T239" i="2"/>
  <c r="BB239" i="2"/>
  <c r="BK239" i="2" s="1"/>
  <c r="T225" i="2"/>
  <c r="BH225" i="2"/>
  <c r="BK225" i="2" s="1"/>
  <c r="T198" i="2"/>
  <c r="AF198" i="2"/>
  <c r="BK198" i="2" s="1"/>
  <c r="BB178" i="2"/>
  <c r="BK178" i="2" s="1"/>
  <c r="T178" i="2"/>
  <c r="N72" i="2"/>
  <c r="N68" i="2" s="1"/>
  <c r="AR68" i="2"/>
  <c r="Q69" i="2"/>
  <c r="P69" i="2"/>
  <c r="S73" i="2"/>
  <c r="P73" i="2"/>
  <c r="Q73" i="2"/>
  <c r="Q68" i="2" s="1"/>
  <c r="AR58" i="2"/>
  <c r="N58" i="2"/>
  <c r="O52" i="2"/>
  <c r="P52" i="2"/>
  <c r="Q52" i="2"/>
  <c r="R52" i="2"/>
  <c r="S52" i="2"/>
  <c r="T53" i="2"/>
  <c r="N53" i="2" s="1"/>
  <c r="N52" i="2" s="1"/>
  <c r="M53" i="2"/>
  <c r="O30" i="2"/>
  <c r="R30" i="2"/>
  <c r="M31" i="2"/>
  <c r="N31" i="2" s="1"/>
  <c r="Q31" i="2" s="1"/>
  <c r="Q30" i="2" s="1"/>
  <c r="P68" i="2" l="1"/>
  <c r="T70" i="2"/>
  <c r="AH68" i="2" s="1"/>
  <c r="AH243" i="2" s="1"/>
  <c r="T62" i="2"/>
  <c r="BB58" i="2" s="1"/>
  <c r="T59" i="2"/>
  <c r="AF58" i="2" s="1"/>
  <c r="S68" i="2"/>
  <c r="T52" i="2"/>
  <c r="P31" i="2"/>
  <c r="S31" i="2"/>
  <c r="S30" i="2" s="1"/>
  <c r="N30" i="2"/>
  <c r="P58" i="2"/>
  <c r="Q58" i="2"/>
  <c r="T69" i="2"/>
  <c r="AF68" i="2" s="1"/>
  <c r="T73" i="2"/>
  <c r="AZ52" i="2"/>
  <c r="BK52" i="2" s="1"/>
  <c r="R91" i="2"/>
  <c r="T91" i="2" s="1"/>
  <c r="N91" i="2" s="1"/>
  <c r="R104" i="2"/>
  <c r="M92" i="2"/>
  <c r="N92" i="2" s="1"/>
  <c r="M91" i="2"/>
  <c r="M90" i="2"/>
  <c r="M89" i="2"/>
  <c r="M88" i="2"/>
  <c r="N88" i="2" s="1"/>
  <c r="Q88" i="2" s="1"/>
  <c r="N90" i="2"/>
  <c r="Q90" i="2" s="1"/>
  <c r="S89" i="2"/>
  <c r="R89" i="2"/>
  <c r="Q89" i="2"/>
  <c r="P89" i="2"/>
  <c r="O87" i="2"/>
  <c r="BK58" i="2" l="1"/>
  <c r="T58" i="2"/>
  <c r="R87" i="2"/>
  <c r="P30" i="2"/>
  <c r="T31" i="2"/>
  <c r="T68" i="2"/>
  <c r="BB68" i="2"/>
  <c r="BK68" i="2" s="1"/>
  <c r="T89" i="2"/>
  <c r="N89" i="2" s="1"/>
  <c r="N87" i="2" s="1"/>
  <c r="P90" i="2"/>
  <c r="S90" i="2"/>
  <c r="AR87" i="2"/>
  <c r="Q92" i="2"/>
  <c r="Q87" i="2" s="1"/>
  <c r="S92" i="2"/>
  <c r="P92" i="2"/>
  <c r="P88" i="2"/>
  <c r="S88" i="2"/>
  <c r="S87" i="2" l="1"/>
  <c r="T90" i="2"/>
  <c r="AL87" i="2" s="1"/>
  <c r="AJ87" i="2"/>
  <c r="AF30" i="2"/>
  <c r="T30" i="2"/>
  <c r="T92" i="2"/>
  <c r="BB87" i="2" s="1"/>
  <c r="T88" i="2"/>
  <c r="AF87" i="2" s="1"/>
  <c r="P87" i="2"/>
  <c r="BK30" i="2" l="1"/>
  <c r="BK87" i="2"/>
  <c r="T87" i="2"/>
  <c r="M207" i="2" l="1"/>
  <c r="N207" i="2" s="1"/>
  <c r="S207" i="2" s="1"/>
  <c r="M206" i="2"/>
  <c r="M205" i="2"/>
  <c r="T206" i="2"/>
  <c r="N206" i="2" s="1"/>
  <c r="S205" i="2"/>
  <c r="R205" i="2"/>
  <c r="R204" i="2" s="1"/>
  <c r="Q205" i="2"/>
  <c r="P205" i="2"/>
  <c r="M186" i="2"/>
  <c r="N186" i="2" s="1"/>
  <c r="R185" i="2"/>
  <c r="O185" i="2"/>
  <c r="R183" i="2"/>
  <c r="T183" i="2" s="1"/>
  <c r="N183" i="2" s="1"/>
  <c r="R109" i="2"/>
  <c r="M184" i="2"/>
  <c r="N184" i="2" s="1"/>
  <c r="S184" i="2" s="1"/>
  <c r="M183" i="2"/>
  <c r="M182" i="2"/>
  <c r="M181" i="2"/>
  <c r="N181" i="2" s="1"/>
  <c r="S181" i="2" s="1"/>
  <c r="S182" i="2"/>
  <c r="R182" i="2"/>
  <c r="Q182" i="2"/>
  <c r="P182" i="2"/>
  <c r="O180" i="2"/>
  <c r="M40" i="2"/>
  <c r="N40" i="2" s="1"/>
  <c r="Q40" i="2" s="1"/>
  <c r="Q39" i="2" s="1"/>
  <c r="R39" i="2"/>
  <c r="O39" i="2"/>
  <c r="M21" i="2"/>
  <c r="M19" i="2"/>
  <c r="T21" i="2"/>
  <c r="N21" i="2" s="1"/>
  <c r="N20" i="2" s="1"/>
  <c r="S20" i="2"/>
  <c r="R20" i="2"/>
  <c r="Q20" i="2"/>
  <c r="P20" i="2"/>
  <c r="O20" i="2"/>
  <c r="T19" i="2"/>
  <c r="N19" i="2" s="1"/>
  <c r="N18" i="2" s="1"/>
  <c r="S18" i="2"/>
  <c r="R18" i="2"/>
  <c r="Q18" i="2"/>
  <c r="P18" i="2"/>
  <c r="O18" i="2"/>
  <c r="S204" i="2" l="1"/>
  <c r="T182" i="2"/>
  <c r="N182" i="2" s="1"/>
  <c r="N180" i="2" s="1"/>
  <c r="R180" i="2"/>
  <c r="T205" i="2"/>
  <c r="N205" i="2" s="1"/>
  <c r="N204" i="2" s="1"/>
  <c r="AR204" i="2"/>
  <c r="AJ180" i="2"/>
  <c r="Q207" i="2"/>
  <c r="Q204" i="2" s="1"/>
  <c r="P207" i="2"/>
  <c r="P204" i="2" s="1"/>
  <c r="Q186" i="2"/>
  <c r="Q185" i="2" s="1"/>
  <c r="N185" i="2"/>
  <c r="P186" i="2"/>
  <c r="S186" i="2"/>
  <c r="S185" i="2" s="1"/>
  <c r="AR180" i="2"/>
  <c r="S180" i="2"/>
  <c r="Q181" i="2"/>
  <c r="Q184" i="2"/>
  <c r="P181" i="2"/>
  <c r="P184" i="2"/>
  <c r="N39" i="2"/>
  <c r="P40" i="2"/>
  <c r="S40" i="2"/>
  <c r="S39" i="2" s="1"/>
  <c r="AZ18" i="2"/>
  <c r="AZ20" i="2"/>
  <c r="BK20" i="2" s="1"/>
  <c r="T20" i="2"/>
  <c r="T18" i="2"/>
  <c r="T184" i="2" l="1"/>
  <c r="BB180" i="2" s="1"/>
  <c r="BK18" i="2"/>
  <c r="AJ204" i="2"/>
  <c r="Q180" i="2"/>
  <c r="T207" i="2"/>
  <c r="T204" i="2" s="1"/>
  <c r="T186" i="2"/>
  <c r="P185" i="2"/>
  <c r="T181" i="2"/>
  <c r="P180" i="2"/>
  <c r="T40" i="2"/>
  <c r="P39" i="2"/>
  <c r="BB204" i="2" l="1"/>
  <c r="BK204" i="2" s="1"/>
  <c r="T185" i="2"/>
  <c r="BB185" i="2"/>
  <c r="BK185" i="2" s="1"/>
  <c r="T180" i="2"/>
  <c r="AF180" i="2"/>
  <c r="BK180" i="2" s="1"/>
  <c r="T39" i="2"/>
  <c r="BB39" i="2"/>
  <c r="BK39" i="2" s="1"/>
  <c r="M242" i="2" l="1"/>
  <c r="N242" i="2"/>
  <c r="Q242" i="2" s="1"/>
  <c r="Q241" i="2" s="1"/>
  <c r="S241" i="2"/>
  <c r="R241" i="2"/>
  <c r="O241" i="2"/>
  <c r="N241" i="2"/>
  <c r="M196" i="2"/>
  <c r="N196" i="2" s="1"/>
  <c r="Q196" i="2" s="1"/>
  <c r="M195" i="2"/>
  <c r="M194" i="2"/>
  <c r="M193" i="2"/>
  <c r="N193" i="2" s="1"/>
  <c r="Q193" i="2" s="1"/>
  <c r="T195" i="2"/>
  <c r="N195" i="2" s="1"/>
  <c r="S194" i="2"/>
  <c r="R194" i="2"/>
  <c r="R192" i="2" s="1"/>
  <c r="Q194" i="2"/>
  <c r="P194" i="2"/>
  <c r="O192" i="2"/>
  <c r="M25" i="2"/>
  <c r="T25" i="2"/>
  <c r="N25" i="2" s="1"/>
  <c r="N24" i="2" s="1"/>
  <c r="S24" i="2"/>
  <c r="R24" i="2"/>
  <c r="Q24" i="2"/>
  <c r="P24" i="2"/>
  <c r="O24" i="2"/>
  <c r="M23" i="2"/>
  <c r="T23" i="2"/>
  <c r="N23" i="2" s="1"/>
  <c r="N22" i="2" s="1"/>
  <c r="S22" i="2"/>
  <c r="R22" i="2"/>
  <c r="Q22" i="2"/>
  <c r="P22" i="2"/>
  <c r="O22" i="2"/>
  <c r="M15" i="2"/>
  <c r="N15" i="2" s="1"/>
  <c r="S15" i="2" s="1"/>
  <c r="S14" i="2" s="1"/>
  <c r="R14" i="2"/>
  <c r="O14" i="2"/>
  <c r="P242" i="2" l="1"/>
  <c r="P241" i="2" s="1"/>
  <c r="AZ24" i="2"/>
  <c r="BK24" i="2" s="1"/>
  <c r="AZ22" i="2"/>
  <c r="T194" i="2"/>
  <c r="AR192" i="2"/>
  <c r="Q192" i="2"/>
  <c r="P193" i="2"/>
  <c r="S193" i="2"/>
  <c r="P196" i="2"/>
  <c r="S196" i="2"/>
  <c r="T24" i="2"/>
  <c r="T22" i="2"/>
  <c r="N14" i="2"/>
  <c r="Q15" i="2"/>
  <c r="Q14" i="2" s="1"/>
  <c r="P15" i="2"/>
  <c r="T242" i="2" l="1"/>
  <c r="BK22" i="2"/>
  <c r="T196" i="2"/>
  <c r="BB192" i="2" s="1"/>
  <c r="N194" i="2"/>
  <c r="N192" i="2" s="1"/>
  <c r="AJ192" i="2"/>
  <c r="S192" i="2"/>
  <c r="P192" i="2"/>
  <c r="T193" i="2"/>
  <c r="T15" i="2"/>
  <c r="P14" i="2"/>
  <c r="T241" i="2" l="1"/>
  <c r="BH241" i="2"/>
  <c r="BK241" i="2" s="1"/>
  <c r="T192" i="2"/>
  <c r="AF192" i="2"/>
  <c r="BK192" i="2" s="1"/>
  <c r="T14" i="2"/>
  <c r="BB14" i="2"/>
  <c r="BK14" i="2" s="1"/>
  <c r="M51" i="2" l="1"/>
  <c r="M50" i="2"/>
  <c r="N50" i="2" s="1"/>
  <c r="T51" i="2"/>
  <c r="N51" i="2" s="1"/>
  <c r="R49" i="2"/>
  <c r="O49" i="2"/>
  <c r="AJ49" i="2" l="1"/>
  <c r="Q50" i="2"/>
  <c r="Q49" i="2" s="1"/>
  <c r="N49" i="2"/>
  <c r="S50" i="2"/>
  <c r="S49" i="2" s="1"/>
  <c r="P50" i="2"/>
  <c r="T50" i="2" l="1"/>
  <c r="P49" i="2"/>
  <c r="T49" i="2" l="1"/>
  <c r="AF49" i="2"/>
  <c r="BK49" i="2" s="1"/>
  <c r="M217" i="2" l="1"/>
  <c r="N217" i="2" s="1"/>
  <c r="M216" i="2"/>
  <c r="N216" i="2" s="1"/>
  <c r="Q216" i="2" s="1"/>
  <c r="S215" i="2"/>
  <c r="R215" i="2"/>
  <c r="O215" i="2"/>
  <c r="P217" i="2" l="1"/>
  <c r="Q217" i="2"/>
  <c r="Q215" i="2" s="1"/>
  <c r="N215" i="2"/>
  <c r="P216" i="2"/>
  <c r="T217" i="2" l="1"/>
  <c r="BH215" i="2" s="1"/>
  <c r="P215" i="2"/>
  <c r="T216" i="2"/>
  <c r="T215" i="2" l="1"/>
  <c r="BF215" i="2"/>
  <c r="BK215" i="2" s="1"/>
  <c r="N55" i="2" l="1"/>
  <c r="N54" i="2" s="1"/>
  <c r="R54" i="2"/>
  <c r="Q55" i="2" l="1"/>
  <c r="Q54" i="2" s="1"/>
  <c r="P55" i="2"/>
  <c r="S55" i="2"/>
  <c r="S54" i="2" s="1"/>
  <c r="T55" i="2" l="1"/>
  <c r="P54" i="2"/>
  <c r="T54" i="2" l="1"/>
  <c r="BB54" i="2"/>
  <c r="BK54" i="2" s="1"/>
  <c r="M33" i="2" l="1"/>
  <c r="N33" i="2" s="1"/>
  <c r="Q33" i="2" s="1"/>
  <c r="Q32" i="2" s="1"/>
  <c r="R32" i="2"/>
  <c r="O32" i="2"/>
  <c r="N32" i="2" l="1"/>
  <c r="P33" i="2"/>
  <c r="S33" i="2"/>
  <c r="S32" i="2" s="1"/>
  <c r="T33" i="2" l="1"/>
  <c r="P32" i="2"/>
  <c r="T32" i="2" l="1"/>
  <c r="BB32" i="2"/>
  <c r="BK32" i="2" s="1"/>
  <c r="M224" i="2" l="1"/>
  <c r="N224" i="2" s="1"/>
  <c r="M223" i="2"/>
  <c r="M222" i="2"/>
  <c r="M221" i="2"/>
  <c r="N221" i="2" s="1"/>
  <c r="T222" i="2"/>
  <c r="N222" i="2" s="1"/>
  <c r="R220" i="2"/>
  <c r="O220" i="2"/>
  <c r="M83" i="2"/>
  <c r="N83" i="2"/>
  <c r="Q83" i="2" s="1"/>
  <c r="Q82" i="2" s="1"/>
  <c r="R82" i="2"/>
  <c r="O82" i="2"/>
  <c r="M81" i="2"/>
  <c r="N81" i="2" s="1"/>
  <c r="R80" i="2"/>
  <c r="O80" i="2"/>
  <c r="M79" i="2"/>
  <c r="N79" i="2" s="1"/>
  <c r="R78" i="2"/>
  <c r="O78" i="2"/>
  <c r="N82" i="2" l="1"/>
  <c r="AJ220" i="2"/>
  <c r="Q221" i="2"/>
  <c r="N220" i="2"/>
  <c r="S221" i="2"/>
  <c r="P221" i="2"/>
  <c r="Q224" i="2"/>
  <c r="S224" i="2"/>
  <c r="P224" i="2"/>
  <c r="P83" i="2"/>
  <c r="S83" i="2"/>
  <c r="S82" i="2" s="1"/>
  <c r="Q81" i="2"/>
  <c r="Q80" i="2" s="1"/>
  <c r="N80" i="2"/>
  <c r="S81" i="2"/>
  <c r="S80" i="2" s="1"/>
  <c r="P81" i="2"/>
  <c r="Q79" i="2"/>
  <c r="Q78" i="2" s="1"/>
  <c r="N78" i="2"/>
  <c r="S79" i="2"/>
  <c r="S78" i="2" s="1"/>
  <c r="P79" i="2"/>
  <c r="M77" i="2"/>
  <c r="N77" i="2" s="1"/>
  <c r="S76" i="2"/>
  <c r="R76" i="2"/>
  <c r="O76" i="2"/>
  <c r="M75" i="2"/>
  <c r="N75" i="2" s="1"/>
  <c r="R74" i="2"/>
  <c r="O74" i="2"/>
  <c r="M67" i="2"/>
  <c r="N67" i="2" s="1"/>
  <c r="S67" i="2" s="1"/>
  <c r="M66" i="2"/>
  <c r="M65" i="2"/>
  <c r="M64" i="2"/>
  <c r="T66" i="2"/>
  <c r="N66" i="2" s="1"/>
  <c r="T65" i="2"/>
  <c r="AJ63" i="2" s="1"/>
  <c r="R63" i="2"/>
  <c r="O63" i="2"/>
  <c r="N57" i="2"/>
  <c r="Q57" i="2" s="1"/>
  <c r="Q56" i="2" s="1"/>
  <c r="S56" i="2"/>
  <c r="R56" i="2"/>
  <c r="O56" i="2"/>
  <c r="N64" i="2" l="1"/>
  <c r="S64" i="2" s="1"/>
  <c r="S63" i="2" s="1"/>
  <c r="N56" i="2"/>
  <c r="T224" i="2"/>
  <c r="BB220" i="2" s="1"/>
  <c r="T221" i="2"/>
  <c r="P220" i="2"/>
  <c r="S220" i="2"/>
  <c r="Q220" i="2"/>
  <c r="T83" i="2"/>
  <c r="P82" i="2"/>
  <c r="T81" i="2"/>
  <c r="P80" i="2"/>
  <c r="T79" i="2"/>
  <c r="P78" i="2"/>
  <c r="Q77" i="2"/>
  <c r="Q76" i="2" s="1"/>
  <c r="N76" i="2"/>
  <c r="P77" i="2"/>
  <c r="N65" i="2"/>
  <c r="P57" i="2"/>
  <c r="T57" i="2" s="1"/>
  <c r="AR63" i="2"/>
  <c r="Q75" i="2"/>
  <c r="Q74" i="2" s="1"/>
  <c r="N74" i="2"/>
  <c r="S75" i="2"/>
  <c r="S74" i="2" s="1"/>
  <c r="P75" i="2"/>
  <c r="Q67" i="2"/>
  <c r="P67" i="2"/>
  <c r="P56" i="2"/>
  <c r="T67" i="2" l="1"/>
  <c r="BB63" i="2" s="1"/>
  <c r="N63" i="2"/>
  <c r="P64" i="2"/>
  <c r="Q64" i="2"/>
  <c r="Q63" i="2" s="1"/>
  <c r="T82" i="2"/>
  <c r="BB82" i="2"/>
  <c r="BK82" i="2" s="1"/>
  <c r="T220" i="2"/>
  <c r="AF220" i="2"/>
  <c r="BK220" i="2" s="1"/>
  <c r="T80" i="2"/>
  <c r="BB80" i="2"/>
  <c r="BK80" i="2" s="1"/>
  <c r="T78" i="2"/>
  <c r="BB78" i="2"/>
  <c r="BK78" i="2" s="1"/>
  <c r="P76" i="2"/>
  <c r="T77" i="2"/>
  <c r="T75" i="2"/>
  <c r="P74" i="2"/>
  <c r="T56" i="2"/>
  <c r="BF56" i="2"/>
  <c r="T64" i="2" l="1"/>
  <c r="T63" i="2" s="1"/>
  <c r="P63" i="2"/>
  <c r="BK56" i="2"/>
  <c r="T76" i="2"/>
  <c r="BH76" i="2"/>
  <c r="BK76" i="2" s="1"/>
  <c r="T74" i="2"/>
  <c r="BB74" i="2"/>
  <c r="BK74" i="2" s="1"/>
  <c r="AF63" i="2" l="1"/>
  <c r="BK63" i="2" s="1"/>
  <c r="M123" i="2"/>
  <c r="N123" i="2" s="1"/>
  <c r="R122" i="2"/>
  <c r="O122" i="2"/>
  <c r="M121" i="2"/>
  <c r="N121" i="2" s="1"/>
  <c r="S121" i="2" s="1"/>
  <c r="S120" i="2" s="1"/>
  <c r="R120" i="2"/>
  <c r="O120" i="2"/>
  <c r="M110" i="2"/>
  <c r="N110" i="2" s="1"/>
  <c r="S110" i="2" s="1"/>
  <c r="M109" i="2"/>
  <c r="M108" i="2"/>
  <c r="M107" i="2"/>
  <c r="N107" i="2" s="1"/>
  <c r="T109" i="2"/>
  <c r="S108" i="2"/>
  <c r="R108" i="2"/>
  <c r="R106" i="2" s="1"/>
  <c r="Q108" i="2"/>
  <c r="P108" i="2"/>
  <c r="O106" i="2"/>
  <c r="M105" i="2"/>
  <c r="N105" i="2" s="1"/>
  <c r="S105" i="2" s="1"/>
  <c r="M104" i="2"/>
  <c r="M103" i="2"/>
  <c r="M102" i="2"/>
  <c r="M101" i="2"/>
  <c r="N101" i="2" s="1"/>
  <c r="T104" i="2"/>
  <c r="N103" i="2"/>
  <c r="S103" i="2" s="1"/>
  <c r="S102" i="2"/>
  <c r="R102" i="2"/>
  <c r="Q102" i="2"/>
  <c r="P102" i="2"/>
  <c r="O100" i="2"/>
  <c r="M99" i="2"/>
  <c r="N99" i="2" s="1"/>
  <c r="R98" i="2"/>
  <c r="O98" i="2"/>
  <c r="M97" i="2"/>
  <c r="N97" i="2" s="1"/>
  <c r="M96" i="2"/>
  <c r="M95" i="2"/>
  <c r="M94" i="2"/>
  <c r="N94" i="2" s="1"/>
  <c r="T96" i="2"/>
  <c r="N96" i="2" s="1"/>
  <c r="P95" i="2"/>
  <c r="T95" i="2" s="1"/>
  <c r="N95" i="2" s="1"/>
  <c r="R93" i="2"/>
  <c r="O93" i="2"/>
  <c r="M48" i="2"/>
  <c r="N48" i="2" s="1"/>
  <c r="Q48" i="2" s="1"/>
  <c r="Q46" i="2" s="1"/>
  <c r="M47" i="2"/>
  <c r="T47" i="2"/>
  <c r="N47" i="2" s="1"/>
  <c r="R46" i="2"/>
  <c r="O46" i="2"/>
  <c r="M17" i="2"/>
  <c r="N17" i="2" s="1"/>
  <c r="Q17" i="2" s="1"/>
  <c r="Q16" i="2" s="1"/>
  <c r="R16" i="2"/>
  <c r="O16" i="2"/>
  <c r="AZ46" i="2" l="1"/>
  <c r="AJ93" i="2"/>
  <c r="T102" i="2"/>
  <c r="N102" i="2" s="1"/>
  <c r="N100" i="2" s="1"/>
  <c r="R100" i="2"/>
  <c r="T108" i="2"/>
  <c r="N108" i="2" s="1"/>
  <c r="AR100" i="2"/>
  <c r="N104" i="2"/>
  <c r="AR106" i="2"/>
  <c r="N109" i="2"/>
  <c r="AZ93" i="2"/>
  <c r="Q123" i="2"/>
  <c r="Q122" i="2" s="1"/>
  <c r="N122" i="2"/>
  <c r="S123" i="2"/>
  <c r="S122" i="2" s="1"/>
  <c r="P123" i="2"/>
  <c r="N120" i="2"/>
  <c r="Q121" i="2"/>
  <c r="Q120" i="2" s="1"/>
  <c r="P121" i="2"/>
  <c r="Q107" i="2"/>
  <c r="N106" i="2"/>
  <c r="S107" i="2"/>
  <c r="S106" i="2" s="1"/>
  <c r="P107" i="2"/>
  <c r="Q110" i="2"/>
  <c r="P110" i="2"/>
  <c r="Q101" i="2"/>
  <c r="S101" i="2"/>
  <c r="S100" i="2" s="1"/>
  <c r="P101" i="2"/>
  <c r="Q103" i="2"/>
  <c r="Q105" i="2"/>
  <c r="P103" i="2"/>
  <c r="P105" i="2"/>
  <c r="T105" i="2" s="1"/>
  <c r="BB100" i="2" s="1"/>
  <c r="Q99" i="2"/>
  <c r="Q98" i="2" s="1"/>
  <c r="N98" i="2"/>
  <c r="S99" i="2"/>
  <c r="S98" i="2" s="1"/>
  <c r="P99" i="2"/>
  <c r="P97" i="2"/>
  <c r="Q97" i="2"/>
  <c r="Q94" i="2"/>
  <c r="N93" i="2"/>
  <c r="S94" i="2"/>
  <c r="S93" i="2" s="1"/>
  <c r="P94" i="2"/>
  <c r="N46" i="2"/>
  <c r="P48" i="2"/>
  <c r="S48" i="2"/>
  <c r="S46" i="2" s="1"/>
  <c r="N16" i="2"/>
  <c r="P17" i="2"/>
  <c r="S17" i="2"/>
  <c r="S16" i="2" s="1"/>
  <c r="T103" i="2" l="1"/>
  <c r="AL100" i="2" s="1"/>
  <c r="AL243" i="2" s="1"/>
  <c r="AJ106" i="2"/>
  <c r="AJ100" i="2"/>
  <c r="Q93" i="2"/>
  <c r="T97" i="2"/>
  <c r="BF93" i="2" s="1"/>
  <c r="BF243" i="2" s="1"/>
  <c r="T123" i="2"/>
  <c r="P122" i="2"/>
  <c r="T121" i="2"/>
  <c r="P120" i="2"/>
  <c r="Q106" i="2"/>
  <c r="T110" i="2"/>
  <c r="BB106" i="2" s="1"/>
  <c r="T107" i="2"/>
  <c r="P106" i="2"/>
  <c r="Q100" i="2"/>
  <c r="T101" i="2"/>
  <c r="P100" i="2"/>
  <c r="T99" i="2"/>
  <c r="P98" i="2"/>
  <c r="T94" i="2"/>
  <c r="P93" i="2"/>
  <c r="T48" i="2"/>
  <c r="P46" i="2"/>
  <c r="T17" i="2"/>
  <c r="P16" i="2"/>
  <c r="T46" i="2" l="1"/>
  <c r="BB46" i="2"/>
  <c r="BK46" i="2" s="1"/>
  <c r="T122" i="2"/>
  <c r="BB122" i="2"/>
  <c r="BK122" i="2" s="1"/>
  <c r="T120" i="2"/>
  <c r="BB120" i="2"/>
  <c r="BK120" i="2" s="1"/>
  <c r="T106" i="2"/>
  <c r="AF106" i="2"/>
  <c r="BK106" i="2" s="1"/>
  <c r="T100" i="2"/>
  <c r="AF100" i="2"/>
  <c r="BK100" i="2" s="1"/>
  <c r="T98" i="2"/>
  <c r="BB98" i="2"/>
  <c r="BK98" i="2" s="1"/>
  <c r="T93" i="2"/>
  <c r="AF93" i="2"/>
  <c r="BK93" i="2" s="1"/>
  <c r="T16" i="2"/>
  <c r="BB16" i="2"/>
  <c r="BK16" i="2" s="1"/>
  <c r="M155" i="2" l="1"/>
  <c r="N155" i="2" s="1"/>
  <c r="Q155" i="2" s="1"/>
  <c r="Q153" i="2" s="1"/>
  <c r="M154" i="2"/>
  <c r="T154" i="2"/>
  <c r="N154" i="2" s="1"/>
  <c r="R153" i="2"/>
  <c r="O153" i="2"/>
  <c r="M152" i="2"/>
  <c r="N152" i="2" s="1"/>
  <c r="R151" i="2"/>
  <c r="O151" i="2"/>
  <c r="AZ153" i="2" l="1"/>
  <c r="N153" i="2"/>
  <c r="P155" i="2"/>
  <c r="S155" i="2"/>
  <c r="S153" i="2" s="1"/>
  <c r="Q152" i="2"/>
  <c r="Q151" i="2" s="1"/>
  <c r="N151" i="2"/>
  <c r="P152" i="2"/>
  <c r="S152" i="2"/>
  <c r="S151" i="2" s="1"/>
  <c r="M150" i="2"/>
  <c r="N150" i="2" s="1"/>
  <c r="R149" i="2"/>
  <c r="O149" i="2"/>
  <c r="M146" i="2"/>
  <c r="N146" i="2" s="1"/>
  <c r="Q146" i="2" s="1"/>
  <c r="Q144" i="2" s="1"/>
  <c r="M145" i="2"/>
  <c r="T145" i="2"/>
  <c r="N145" i="2" s="1"/>
  <c r="R144" i="2"/>
  <c r="O144" i="2"/>
  <c r="M143" i="2"/>
  <c r="N143" i="2" s="1"/>
  <c r="S143" i="2" s="1"/>
  <c r="S142" i="2" s="1"/>
  <c r="R142" i="2"/>
  <c r="O142" i="2"/>
  <c r="M133" i="2"/>
  <c r="N133" i="2" s="1"/>
  <c r="S133" i="2" s="1"/>
  <c r="S132" i="2" s="1"/>
  <c r="R132" i="2"/>
  <c r="O132" i="2"/>
  <c r="M131" i="2"/>
  <c r="N131" i="2" s="1"/>
  <c r="Q131" i="2" s="1"/>
  <c r="Q130" i="2" s="1"/>
  <c r="R130" i="2"/>
  <c r="O130" i="2"/>
  <c r="M129" i="2"/>
  <c r="N129" i="2" s="1"/>
  <c r="S129" i="2" s="1"/>
  <c r="S128" i="2" s="1"/>
  <c r="R128" i="2"/>
  <c r="O128" i="2"/>
  <c r="M127" i="2"/>
  <c r="T127" i="2"/>
  <c r="N127" i="2" s="1"/>
  <c r="N126" i="2" s="1"/>
  <c r="S126" i="2"/>
  <c r="R126" i="2"/>
  <c r="Q126" i="2"/>
  <c r="P126" i="2"/>
  <c r="O126" i="2"/>
  <c r="M125" i="2"/>
  <c r="N125" i="2" s="1"/>
  <c r="S125" i="2" s="1"/>
  <c r="S124" i="2" s="1"/>
  <c r="R124" i="2"/>
  <c r="O124" i="2"/>
  <c r="M86" i="2"/>
  <c r="M85" i="2"/>
  <c r="R86" i="2"/>
  <c r="Q86" i="2"/>
  <c r="P86" i="2"/>
  <c r="N85" i="2"/>
  <c r="S85" i="2" s="1"/>
  <c r="S84" i="2" s="1"/>
  <c r="R84" i="2"/>
  <c r="O84" i="2"/>
  <c r="M38" i="2"/>
  <c r="N38" i="2" s="1"/>
  <c r="M37" i="2"/>
  <c r="M36" i="2"/>
  <c r="M35" i="2"/>
  <c r="N35" i="2" s="1"/>
  <c r="T37" i="2"/>
  <c r="AR34" i="2" s="1"/>
  <c r="S36" i="2"/>
  <c r="R36" i="2"/>
  <c r="R34" i="2" s="1"/>
  <c r="Q36" i="2"/>
  <c r="P36" i="2"/>
  <c r="O34" i="2"/>
  <c r="M29" i="2"/>
  <c r="N29" i="2" s="1"/>
  <c r="Q29" i="2" s="1"/>
  <c r="Q28" i="2" s="1"/>
  <c r="R28" i="2"/>
  <c r="O28" i="2"/>
  <c r="M27" i="2"/>
  <c r="N27" i="2" s="1"/>
  <c r="R26" i="2"/>
  <c r="O26" i="2"/>
  <c r="M13" i="2"/>
  <c r="N13" i="2" s="1"/>
  <c r="R12" i="2"/>
  <c r="O12" i="2"/>
  <c r="M4" i="2"/>
  <c r="N4" i="2" s="1"/>
  <c r="R3" i="2"/>
  <c r="O3" i="2"/>
  <c r="T36" i="2" l="1"/>
  <c r="N36" i="2" s="1"/>
  <c r="N37" i="2"/>
  <c r="T86" i="2"/>
  <c r="AZ126" i="2"/>
  <c r="BK126" i="2" s="1"/>
  <c r="AZ144" i="2"/>
  <c r="T155" i="2"/>
  <c r="P153" i="2"/>
  <c r="T152" i="2"/>
  <c r="P151" i="2"/>
  <c r="Q150" i="2"/>
  <c r="Q149" i="2" s="1"/>
  <c r="N149" i="2"/>
  <c r="S150" i="2"/>
  <c r="S149" i="2" s="1"/>
  <c r="P150" i="2"/>
  <c r="N144" i="2"/>
  <c r="P146" i="2"/>
  <c r="S146" i="2"/>
  <c r="S144" i="2" s="1"/>
  <c r="N142" i="2"/>
  <c r="Q143" i="2"/>
  <c r="Q142" i="2" s="1"/>
  <c r="P143" i="2"/>
  <c r="N132" i="2"/>
  <c r="Q133" i="2"/>
  <c r="Q132" i="2" s="1"/>
  <c r="P133" i="2"/>
  <c r="N130" i="2"/>
  <c r="P131" i="2"/>
  <c r="S131" i="2"/>
  <c r="S130" i="2" s="1"/>
  <c r="N128" i="2"/>
  <c r="Q129" i="2"/>
  <c r="Q128" i="2" s="1"/>
  <c r="P129" i="2"/>
  <c r="T126" i="2"/>
  <c r="N124" i="2"/>
  <c r="Q125" i="2"/>
  <c r="Q124" i="2" s="1"/>
  <c r="P125" i="2"/>
  <c r="Q85" i="2"/>
  <c r="Q84" i="2" s="1"/>
  <c r="P85" i="2"/>
  <c r="Q38" i="2"/>
  <c r="S38" i="2"/>
  <c r="P38" i="2"/>
  <c r="Q35" i="2"/>
  <c r="S35" i="2"/>
  <c r="P35" i="2"/>
  <c r="N28" i="2"/>
  <c r="P29" i="2"/>
  <c r="S29" i="2"/>
  <c r="S28" i="2" s="1"/>
  <c r="Q27" i="2"/>
  <c r="Q26" i="2" s="1"/>
  <c r="N26" i="2"/>
  <c r="P27" i="2"/>
  <c r="S27" i="2"/>
  <c r="S26" i="2" s="1"/>
  <c r="Q13" i="2"/>
  <c r="Q12" i="2" s="1"/>
  <c r="N12" i="2"/>
  <c r="S13" i="2"/>
  <c r="S12" i="2" s="1"/>
  <c r="P13" i="2"/>
  <c r="S4" i="2"/>
  <c r="S3" i="2" s="1"/>
  <c r="Q4" i="2"/>
  <c r="Q3" i="2" s="1"/>
  <c r="N3" i="2"/>
  <c r="P4" i="2"/>
  <c r="AJ34" i="2" l="1"/>
  <c r="N34" i="2"/>
  <c r="S34" i="2"/>
  <c r="T38" i="2"/>
  <c r="BB34" i="2" s="1"/>
  <c r="N86" i="2"/>
  <c r="N84" i="2" s="1"/>
  <c r="AZ84" i="2"/>
  <c r="T153" i="2"/>
  <c r="BB153" i="2"/>
  <c r="BK153" i="2" s="1"/>
  <c r="T151" i="2"/>
  <c r="BB151" i="2"/>
  <c r="BK151" i="2" s="1"/>
  <c r="T150" i="2"/>
  <c r="P149" i="2"/>
  <c r="T146" i="2"/>
  <c r="P144" i="2"/>
  <c r="T143" i="2"/>
  <c r="P142" i="2"/>
  <c r="T133" i="2"/>
  <c r="P132" i="2"/>
  <c r="T131" i="2"/>
  <c r="P130" i="2"/>
  <c r="T129" i="2"/>
  <c r="P128" i="2"/>
  <c r="T125" i="2"/>
  <c r="P124" i="2"/>
  <c r="T85" i="2"/>
  <c r="P84" i="2"/>
  <c r="T35" i="2"/>
  <c r="P34" i="2"/>
  <c r="Q34" i="2"/>
  <c r="T29" i="2"/>
  <c r="P28" i="2"/>
  <c r="T27" i="2"/>
  <c r="P26" i="2"/>
  <c r="T13" i="2"/>
  <c r="P12" i="2"/>
  <c r="T4" i="2"/>
  <c r="P3" i="2"/>
  <c r="T84" i="2" l="1"/>
  <c r="AN84" i="2"/>
  <c r="AN243" i="2" s="1"/>
  <c r="T149" i="2"/>
  <c r="BB149" i="2"/>
  <c r="BK149" i="2" s="1"/>
  <c r="T144" i="2"/>
  <c r="BB144" i="2"/>
  <c r="BK144" i="2" s="1"/>
  <c r="T142" i="2"/>
  <c r="BB142" i="2"/>
  <c r="BK142" i="2" s="1"/>
  <c r="BK140" i="2"/>
  <c r="T132" i="2"/>
  <c r="BB132" i="2"/>
  <c r="BK132" i="2" s="1"/>
  <c r="T130" i="2"/>
  <c r="BB130" i="2"/>
  <c r="BK130" i="2" s="1"/>
  <c r="T128" i="2"/>
  <c r="BB128" i="2"/>
  <c r="BK128" i="2" s="1"/>
  <c r="T124" i="2"/>
  <c r="BB124" i="2"/>
  <c r="BK124" i="2" s="1"/>
  <c r="T34" i="2"/>
  <c r="AF34" i="2"/>
  <c r="T28" i="2"/>
  <c r="BB28" i="2"/>
  <c r="BK28" i="2" s="1"/>
  <c r="T26" i="2"/>
  <c r="BB26" i="2"/>
  <c r="BK26" i="2" s="1"/>
  <c r="T12" i="2"/>
  <c r="BB12" i="2"/>
  <c r="BK12" i="2" s="1"/>
  <c r="T3" i="2"/>
  <c r="BB3" i="2"/>
  <c r="BK34" i="2" l="1"/>
  <c r="BK84" i="2"/>
  <c r="BK3" i="2"/>
  <c r="M231" i="2"/>
  <c r="N231" i="2" s="1"/>
  <c r="Q231" i="2" s="1"/>
  <c r="M230" i="2"/>
  <c r="M229" i="2"/>
  <c r="M228" i="2"/>
  <c r="N228" i="2" s="1"/>
  <c r="R230" i="2"/>
  <c r="T230" i="2" s="1"/>
  <c r="S229" i="2"/>
  <c r="R229" i="2"/>
  <c r="Q229" i="2"/>
  <c r="P229" i="2"/>
  <c r="O227" i="2"/>
  <c r="AR227" i="2" l="1"/>
  <c r="N230" i="2"/>
  <c r="T229" i="2"/>
  <c r="R227" i="2"/>
  <c r="S228" i="2"/>
  <c r="Q228" i="2"/>
  <c r="Q227" i="2" s="1"/>
  <c r="P228" i="2"/>
  <c r="P231" i="2"/>
  <c r="S231" i="2"/>
  <c r="M173" i="2"/>
  <c r="N173" i="2" s="1"/>
  <c r="Q173" i="2" s="1"/>
  <c r="Q172" i="2" s="1"/>
  <c r="R172" i="2"/>
  <c r="O172" i="2"/>
  <c r="M171" i="2"/>
  <c r="N171" i="2" s="1"/>
  <c r="S171" i="2" s="1"/>
  <c r="S170" i="2" s="1"/>
  <c r="R170" i="2"/>
  <c r="O170" i="2"/>
  <c r="M169" i="2"/>
  <c r="N169" i="2" s="1"/>
  <c r="Q169" i="2" s="1"/>
  <c r="Q168" i="2" s="1"/>
  <c r="R168" i="2"/>
  <c r="O168" i="2"/>
  <c r="M167" i="2"/>
  <c r="N167" i="2" s="1"/>
  <c r="R166" i="2"/>
  <c r="O166" i="2"/>
  <c r="M165" i="2"/>
  <c r="N165" i="2" s="1"/>
  <c r="S165" i="2" s="1"/>
  <c r="S164" i="2" s="1"/>
  <c r="R164" i="2"/>
  <c r="O164" i="2"/>
  <c r="M148" i="2"/>
  <c r="N148" i="2" s="1"/>
  <c r="R147" i="2"/>
  <c r="O147" i="2"/>
  <c r="T162" i="2"/>
  <c r="N162" i="2" s="1"/>
  <c r="T161" i="2"/>
  <c r="N161" i="2" s="1"/>
  <c r="S160" i="2"/>
  <c r="R160" i="2"/>
  <c r="Q160" i="2"/>
  <c r="P160" i="2"/>
  <c r="O160" i="2"/>
  <c r="M159" i="2"/>
  <c r="M158" i="2"/>
  <c r="N159" i="2"/>
  <c r="Q159" i="2" s="1"/>
  <c r="Q157" i="2" s="1"/>
  <c r="T158" i="2"/>
  <c r="AZ157" i="2" s="1"/>
  <c r="AZ243" i="2" s="1"/>
  <c r="R157" i="2"/>
  <c r="O157" i="2"/>
  <c r="M45" i="2"/>
  <c r="N45" i="2" s="1"/>
  <c r="Q45" i="2" s="1"/>
  <c r="Q44" i="2" s="1"/>
  <c r="R44" i="2"/>
  <c r="O44" i="2"/>
  <c r="M43" i="2"/>
  <c r="N43" i="2"/>
  <c r="P43" i="2" s="1"/>
  <c r="S42" i="2"/>
  <c r="R42" i="2"/>
  <c r="O42" i="2"/>
  <c r="O243" i="2" l="1"/>
  <c r="R243" i="2"/>
  <c r="N158" i="2"/>
  <c r="N157" i="2" s="1"/>
  <c r="T231" i="2"/>
  <c r="BB227" i="2" s="1"/>
  <c r="S148" i="2"/>
  <c r="S147" i="2" s="1"/>
  <c r="N147" i="2"/>
  <c r="N229" i="2"/>
  <c r="N227" i="2" s="1"/>
  <c r="AJ227" i="2"/>
  <c r="AJ243" i="2" s="1"/>
  <c r="T228" i="2"/>
  <c r="P227" i="2"/>
  <c r="S227" i="2"/>
  <c r="N172" i="2"/>
  <c r="P173" i="2"/>
  <c r="S173" i="2"/>
  <c r="S172" i="2" s="1"/>
  <c r="N170" i="2"/>
  <c r="Q171" i="2"/>
  <c r="Q170" i="2" s="1"/>
  <c r="P171" i="2"/>
  <c r="N168" i="2"/>
  <c r="P169" i="2"/>
  <c r="S169" i="2"/>
  <c r="S168" i="2" s="1"/>
  <c r="Q167" i="2"/>
  <c r="Q166" i="2" s="1"/>
  <c r="N166" i="2"/>
  <c r="S167" i="2"/>
  <c r="S166" i="2" s="1"/>
  <c r="P167" i="2"/>
  <c r="N164" i="2"/>
  <c r="Q165" i="2"/>
  <c r="Q164" i="2" s="1"/>
  <c r="P165" i="2"/>
  <c r="P159" i="2"/>
  <c r="P157" i="2" s="1"/>
  <c r="T160" i="2"/>
  <c r="N42" i="2"/>
  <c r="S159" i="2"/>
  <c r="S157" i="2" s="1"/>
  <c r="AR160" i="2"/>
  <c r="AR243" i="2" s="1"/>
  <c r="Q148" i="2"/>
  <c r="Q147" i="2" s="1"/>
  <c r="P148" i="2"/>
  <c r="N160" i="2"/>
  <c r="N44" i="2"/>
  <c r="P45" i="2"/>
  <c r="S45" i="2"/>
  <c r="S44" i="2" s="1"/>
  <c r="P42" i="2"/>
  <c r="Q43" i="2"/>
  <c r="Q42" i="2" s="1"/>
  <c r="Q243" i="2" l="1"/>
  <c r="S243" i="2"/>
  <c r="BK160" i="2"/>
  <c r="T159" i="2"/>
  <c r="T157" i="2" s="1"/>
  <c r="T227" i="2"/>
  <c r="AF227" i="2"/>
  <c r="AF243" i="2" s="1"/>
  <c r="T173" i="2"/>
  <c r="P172" i="2"/>
  <c r="T171" i="2"/>
  <c r="P170" i="2"/>
  <c r="T169" i="2"/>
  <c r="P168" i="2"/>
  <c r="T167" i="2"/>
  <c r="P166" i="2"/>
  <c r="T165" i="2"/>
  <c r="P164" i="2"/>
  <c r="T148" i="2"/>
  <c r="P147" i="2"/>
  <c r="T45" i="2"/>
  <c r="P44" i="2"/>
  <c r="T43" i="2"/>
  <c r="P243" i="2" l="1"/>
  <c r="BK227" i="2"/>
  <c r="BB157" i="2"/>
  <c r="BK157" i="2" s="1"/>
  <c r="T172" i="2"/>
  <c r="BB172" i="2"/>
  <c r="BK172" i="2" s="1"/>
  <c r="T170" i="2"/>
  <c r="BB170" i="2"/>
  <c r="BK170" i="2" s="1"/>
  <c r="T168" i="2"/>
  <c r="BB168" i="2"/>
  <c r="BK168" i="2" s="1"/>
  <c r="T166" i="2"/>
  <c r="BB166" i="2"/>
  <c r="BK166" i="2" s="1"/>
  <c r="T164" i="2"/>
  <c r="BB164" i="2"/>
  <c r="BK164" i="2" s="1"/>
  <c r="T42" i="2"/>
  <c r="BH42" i="2"/>
  <c r="BH243" i="2" s="1"/>
  <c r="BB147" i="2"/>
  <c r="BK147" i="2" s="1"/>
  <c r="T147" i="2"/>
  <c r="T44" i="2"/>
  <c r="BB44" i="2"/>
  <c r="BD111" i="2"/>
  <c r="BD243" i="2" s="1"/>
  <c r="N111" i="2"/>
  <c r="N243" i="2" s="1"/>
  <c r="BB243" i="2" l="1"/>
  <c r="BK44" i="2"/>
  <c r="BK42" i="2"/>
  <c r="BK111" i="2"/>
  <c r="T111" i="2"/>
  <c r="T243" i="2" s="1"/>
  <c r="BK243" i="2" l="1"/>
</calcChain>
</file>

<file path=xl/sharedStrings.xml><?xml version="1.0" encoding="utf-8"?>
<sst xmlns="http://schemas.openxmlformats.org/spreadsheetml/2006/main" count="2018" uniqueCount="711">
  <si>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</si>
  <si>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</si>
  <si>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</si>
  <si>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</si>
  <si>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</si>
  <si>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</si>
  <si>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</si>
  <si>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</si>
  <si>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</si>
  <si>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</si>
  <si>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</si>
  <si>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</si>
  <si>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</si>
  <si>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</si>
  <si>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</si>
  <si>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</si>
  <si>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</si>
  <si>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</si>
  <si>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</si>
  <si>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</si>
  <si>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</si>
  <si>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</si>
  <si>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</si>
  <si>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</si>
  <si>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</si>
  <si>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</si>
  <si>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</si>
  <si>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</si>
  <si>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</si>
  <si>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</si>
  <si>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</si>
  <si>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</si>
  <si>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</si>
  <si>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</si>
  <si>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</si>
  <si>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</si>
  <si>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</si>
  <si>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</si>
  <si>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</si>
  <si>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СоРЭС</t>
  </si>
  <si>
    <t>МаРЭС</t>
  </si>
  <si>
    <t>ЖРЭС</t>
  </si>
  <si>
    <t>ЦРЭС</t>
  </si>
  <si>
    <t>БРЭС</t>
  </si>
  <si>
    <t>КРЭС</t>
  </si>
  <si>
    <t>Су.РЭС</t>
  </si>
  <si>
    <t>-</t>
  </si>
  <si>
    <t>ЗРЭС</t>
  </si>
  <si>
    <t>41307027 (ВЭС-3279/2016)</t>
  </si>
  <si>
    <t>41307119 (ВЭС-3280/2016)</t>
  </si>
  <si>
    <t>41307135 (ВЭС-3281/2016)</t>
  </si>
  <si>
    <t>41307149 (ВЭС-3282/2016)</t>
  </si>
  <si>
    <t>41307169 (ВЭС-3283/2016)</t>
  </si>
  <si>
    <t>41307200 (ВЭС-3284/2016)</t>
  </si>
  <si>
    <t>41307224 (ВЭС-3285/2016)</t>
  </si>
  <si>
    <t>41307247 (ВЭС-3286/2016)</t>
  </si>
  <si>
    <t>41306862 (ВЭС-3297/2016)</t>
  </si>
  <si>
    <t>41300118 (ЗЭС-2967/2016)</t>
  </si>
  <si>
    <t>41310380 (ЗЭС-2979/2016)</t>
  </si>
  <si>
    <t>41310458 (ЗЭС-2980/2016)</t>
  </si>
  <si>
    <t>41313560 (ЗЭС-2981/2016)</t>
  </si>
  <si>
    <t>41289859 (СЭС-2942/2016)</t>
  </si>
  <si>
    <t>41312058 (СЭС-2975/2016)</t>
  </si>
  <si>
    <t>41315055 (СЭС-2981/2016)</t>
  </si>
  <si>
    <t>41315096 (СЭС-2982/2016)</t>
  </si>
  <si>
    <t>41239613 (ЦЭС-12477/2016)</t>
  </si>
  <si>
    <t>41259455 (ЦЭС-12666/2016)</t>
  </si>
  <si>
    <t>41263257 (ЦЭС-12728/2016)</t>
  </si>
  <si>
    <t>41278663 (ЦЭС-12899/2016)</t>
  </si>
  <si>
    <t>41302382 (ЦЭС-12990/2016)</t>
  </si>
  <si>
    <t>41288798 (ЦЭС-13003/2016)</t>
  </si>
  <si>
    <t>41299642 (ЦЭС-13053/2016)</t>
  </si>
  <si>
    <t>41294216 (ЦЭС-13066/2016)</t>
  </si>
  <si>
    <t>41296135 (ЦЭС-13077/2016)</t>
  </si>
  <si>
    <t>41296142 (ЦЭС-13082/2016)</t>
  </si>
  <si>
    <t>41296150 (ЦЭС-13083/2016)</t>
  </si>
  <si>
    <t>41296604 (ЦЭС-13095/2016)</t>
  </si>
  <si>
    <t>41297139 (ЦЭС-13105/2016)</t>
  </si>
  <si>
    <t>41310360 (ЦЭС-13145/2016)</t>
  </si>
  <si>
    <t>41303699 (ЦЭС-13154/2016)</t>
  </si>
  <si>
    <t>41303802 (ЦЭС-13155/2016)</t>
  </si>
  <si>
    <t>41304143 (ЦЭС-13169/2016)</t>
  </si>
  <si>
    <t>41304088 (ЦЭС-13170/2016)</t>
  </si>
  <si>
    <t>41305616 (ЦЭС-13183/2016)</t>
  </si>
  <si>
    <t>41305692 (ЦЭС-13188/2016)</t>
  </si>
  <si>
    <t>41305771 (ЦЭС-13189/2016)</t>
  </si>
  <si>
    <t>41305806 (ЦЭС-13190/2016)</t>
  </si>
  <si>
    <t>41305825 (ЦЭС-13191/2016)</t>
  </si>
  <si>
    <t>41306588 (ЦЭС-13195/2016)</t>
  </si>
  <si>
    <t>41308099 (ЦЭС-13204/2016)</t>
  </si>
  <si>
    <t>41309832 (ЦЭС-13208/2016)</t>
  </si>
  <si>
    <t>41309813 (ЦЭС-13209/2016)</t>
  </si>
  <si>
    <t>41310120 (ЦЭС-13215/2016)</t>
  </si>
  <si>
    <t>41310864 (ЦЭС-13227/2016)</t>
  </si>
  <si>
    <t>41312389 (ЦЭС-13228/2016)</t>
  </si>
  <si>
    <t>41310891 (ЦЭС-13229/2016)</t>
  </si>
  <si>
    <t>41311563 (ЦЭС-13230/2016)</t>
  </si>
  <si>
    <t>41311618 (ЦЭС-13231/2016)</t>
  </si>
  <si>
    <t>41311657 (ЦЭС-13240/2016)</t>
  </si>
  <si>
    <t>41312457 (ЦЭС-13247/2016)</t>
  </si>
  <si>
    <t>41313481 (ЦЭС-13254/2016)</t>
  </si>
  <si>
    <t>41313542 (ЦЭС-13258/2016)</t>
  </si>
  <si>
    <t>41317046 (ЦЭС-13266/2016)</t>
  </si>
  <si>
    <t>41315479 (ЦЭС-13272/2016)</t>
  </si>
  <si>
    <t>41316336 (ЦЭС-13274/2016)</t>
  </si>
  <si>
    <t>41316360 (ЦЭС-13275/2016)</t>
  </si>
  <si>
    <t>41316398 (ЦЭС-13277/2016)</t>
  </si>
  <si>
    <t>41317220 (ЦЭС-13283/2016)</t>
  </si>
  <si>
    <t>41317240 (ЦЭС-13288/2016)</t>
  </si>
  <si>
    <t>41318616 (ЦЭС-13299/2016)</t>
  </si>
  <si>
    <t>41319074 (ЦЭС-13308/2016)</t>
  </si>
  <si>
    <t>41265784 (ЮЭС-3093/2016)</t>
  </si>
  <si>
    <t>41291303 (ЮЭС-3236/2016)</t>
  </si>
  <si>
    <t>41302023 (ЮЭС-3238/2016)</t>
  </si>
  <si>
    <t>41297610 (ЮЭС-3255/2016)</t>
  </si>
  <si>
    <t>41301263 (ЮЭС-3261/2016)</t>
  </si>
  <si>
    <t>41301143 (ЮЭС-3262/2016)</t>
  </si>
  <si>
    <t>41317543 (ЮЭС-3279/2016)</t>
  </si>
  <si>
    <t>41307135</t>
  </si>
  <si>
    <t>41307149</t>
  </si>
  <si>
    <t>41307169</t>
  </si>
  <si>
    <t>41307200</t>
  </si>
  <si>
    <t>41307224</t>
  </si>
  <si>
    <t>41307247</t>
  </si>
  <si>
    <t>41306862</t>
  </si>
  <si>
    <t>41300118</t>
  </si>
  <si>
    <t>41310380</t>
  </si>
  <si>
    <t>41310458</t>
  </si>
  <si>
    <t>41313560</t>
  </si>
  <si>
    <t>41289859</t>
  </si>
  <si>
    <t>41312058</t>
  </si>
  <si>
    <t>41315055</t>
  </si>
  <si>
    <t>41315096</t>
  </si>
  <si>
    <t>41239613</t>
  </si>
  <si>
    <t>41278663</t>
  </si>
  <si>
    <t>41302382</t>
  </si>
  <si>
    <t>41299642</t>
  </si>
  <si>
    <t>41294216</t>
  </si>
  <si>
    <t>41296135</t>
  </si>
  <si>
    <t>41296142</t>
  </si>
  <si>
    <t>41296150</t>
  </si>
  <si>
    <t>41296604</t>
  </si>
  <si>
    <t>41297139</t>
  </si>
  <si>
    <t>41310360</t>
  </si>
  <si>
    <t>41303699</t>
  </si>
  <si>
    <t>41303802</t>
  </si>
  <si>
    <t>41304143</t>
  </si>
  <si>
    <t>41304088</t>
  </si>
  <si>
    <t>41305616</t>
  </si>
  <si>
    <t>41305692</t>
  </si>
  <si>
    <t>41305771</t>
  </si>
  <si>
    <t>41305806</t>
  </si>
  <si>
    <t>41305825</t>
  </si>
  <si>
    <t>41306588</t>
  </si>
  <si>
    <t>41308099</t>
  </si>
  <si>
    <t>41309832</t>
  </si>
  <si>
    <t>41309813</t>
  </si>
  <si>
    <t>41310120</t>
  </si>
  <si>
    <t>41310864</t>
  </si>
  <si>
    <t>41312389</t>
  </si>
  <si>
    <t>41310891</t>
  </si>
  <si>
    <t>41311563</t>
  </si>
  <si>
    <t>41311618</t>
  </si>
  <si>
    <t>41311657</t>
  </si>
  <si>
    <t>41312457</t>
  </si>
  <si>
    <t>41313542</t>
  </si>
  <si>
    <t>41317046</t>
  </si>
  <si>
    <t>41315479</t>
  </si>
  <si>
    <t>41316336</t>
  </si>
  <si>
    <t>41316360</t>
  </si>
  <si>
    <t>41316398</t>
  </si>
  <si>
    <t>41317220</t>
  </si>
  <si>
    <t>41317240</t>
  </si>
  <si>
    <t>41318616</t>
  </si>
  <si>
    <t>41319074</t>
  </si>
  <si>
    <t>41265784</t>
  </si>
  <si>
    <t>41291303</t>
  </si>
  <si>
    <t>41302023</t>
  </si>
  <si>
    <t>41297610</t>
  </si>
  <si>
    <t>41301263</t>
  </si>
  <si>
    <t>41301143</t>
  </si>
  <si>
    <t>41317543</t>
  </si>
  <si>
    <t>ИП Дюдин Андрей Иванович</t>
  </si>
  <si>
    <t>Индивидуальный предприниматель Червяков Сергей Александрович</t>
  </si>
  <si>
    <t>Матвеева Лидия Ивановна</t>
  </si>
  <si>
    <t>Новиков Олег Алексеевич</t>
  </si>
  <si>
    <t>Костерин Сергей Вячеславович</t>
  </si>
  <si>
    <t>Глухоедов Владимир Николаевич</t>
  </si>
  <si>
    <t>Публичное акционерное общество «Мобильные ТелеСистемы»</t>
  </si>
  <si>
    <t>Жиренков Николай Дмитриевич</t>
  </si>
  <si>
    <t>Гаспарян Екатерина Сергеевна</t>
  </si>
  <si>
    <t>Федоров Андрей Евгеньевич</t>
  </si>
  <si>
    <t>Аспидов Валентин Владимирович</t>
  </si>
  <si>
    <t>Серегина Елена Валерьевна</t>
  </si>
  <si>
    <t>Хонькин Михаил Михайлович</t>
  </si>
  <si>
    <t>Башкирев Сергей Николаевич</t>
  </si>
  <si>
    <t>Местная религиозная организация православный Приход храма святителя Митрофана Воронежского д. Букреевка Курского района Курскойобласти Курской Епархии Русской Православной Церкви (Московский Патриархат)</t>
  </si>
  <si>
    <t>Индивидуальный предприниматель Шуклин Павел Викторович</t>
  </si>
  <si>
    <t>Ветчинкин Андрей Геннадьевич</t>
  </si>
  <si>
    <t>Прозоров Сергей Валерьевич</t>
  </si>
  <si>
    <t>Солодилова Мария Андреевна</t>
  </si>
  <si>
    <t>Францова Яна Игоревна</t>
  </si>
  <si>
    <t>Кулаков Владимир Владимирович</t>
  </si>
  <si>
    <t>Малыхин Андрей Викторович</t>
  </si>
  <si>
    <t>Каплина Марина Ивановна</t>
  </si>
  <si>
    <t>Общество с ограниченной ответственностью «Дорожное ремонтно-строительное управление»</t>
  </si>
  <si>
    <t>Кондратов Александр Владимирович</t>
  </si>
  <si>
    <t>Студеникин Александр Владимирович</t>
  </si>
  <si>
    <t>Огнев Вадим Юрьевич</t>
  </si>
  <si>
    <t>Мартыничев Денис Вячеславович</t>
  </si>
  <si>
    <t>Дворцов Геннадий Иванович</t>
  </si>
  <si>
    <t>Комок Сергей Валерьевич</t>
  </si>
  <si>
    <t>Никова Анна Ивановна</t>
  </si>
  <si>
    <t>Майорова Татьяна Борисовна</t>
  </si>
  <si>
    <t>Чевычелов Андрей Валерьевич</t>
  </si>
  <si>
    <t>Карпенко Сергей Васильевич</t>
  </si>
  <si>
    <t>Сейитджанов Джумамурат Тажибаевич</t>
  </si>
  <si>
    <t>Варавкин Евгений Николаевич</t>
  </si>
  <si>
    <t>Вечканов Олег Сергеевич</t>
  </si>
  <si>
    <t>Новикова Елена Александровна</t>
  </si>
  <si>
    <t>Старосельцева Алла Михайловна</t>
  </si>
  <si>
    <t>Крюков Павел Сергеевич</t>
  </si>
  <si>
    <t>Зикеев Владимир Анатольевич</t>
  </si>
  <si>
    <t>Евдокимов Владимир Николаевич</t>
  </si>
  <si>
    <t>Саакян Армен Грайрович</t>
  </si>
  <si>
    <t>Лещёва Ольга Вячеславовна</t>
  </si>
  <si>
    <t>Ряполов Андрей Андреевич</t>
  </si>
  <si>
    <t>Стародубцев Юрий Викторович</t>
  </si>
  <si>
    <t>Нагорная Татьяна Николаевна</t>
  </si>
  <si>
    <t>Трофимов Артур Владимирович</t>
  </si>
  <si>
    <t>Евглевский Константин Юрьевич</t>
  </si>
  <si>
    <t>Прониченко Любовь Викторовна</t>
  </si>
  <si>
    <t>Прониченко Евгений Иванович</t>
  </si>
  <si>
    <t>Адоевский Алексей Иванович</t>
  </si>
  <si>
    <t>Фомин Владимир Николаевич</t>
  </si>
  <si>
    <t>Кирсанова Елена Николаевна</t>
  </si>
  <si>
    <t>Малыхин Андрей Васильевич</t>
  </si>
  <si>
    <t>Гижа Галина Михайловна</t>
  </si>
  <si>
    <t>Агаев Зафар Аллахверди Оглы</t>
  </si>
  <si>
    <t>Олейникова Вера Николаевна</t>
  </si>
  <si>
    <t>Управление по обеспечению деятельности  мировых судей Курской области</t>
  </si>
  <si>
    <t>Барышев Юрий Анатольевич</t>
  </si>
  <si>
    <t>Ефременко Владимир Алексеевич</t>
  </si>
  <si>
    <t>Ефременко Алексей Алексеевич</t>
  </si>
  <si>
    <t>Воронцова Наталья Алексеевна</t>
  </si>
  <si>
    <t>КуРЭС</t>
  </si>
  <si>
    <t>ФРЭС</t>
  </si>
  <si>
    <t>МРЭС</t>
  </si>
  <si>
    <t>ПРЭС</t>
  </si>
  <si>
    <t>Со.РЭС</t>
  </si>
  <si>
    <t>О.РЭС</t>
  </si>
  <si>
    <t>П.РЭС</t>
  </si>
  <si>
    <t>Курская обл., Советский р-н, п. Кшенский, ул. Северная, д.30, кв.1</t>
  </si>
  <si>
    <t>Курская обл., Советский р-н, п. Кшенский, ул. Северная, д.30, кв.2</t>
  </si>
  <si>
    <t>Курская обл., Советский р-н, п. Кшенский, ул. Северная, д.30, кв.3</t>
  </si>
  <si>
    <t>Курская обл., Советский р-н, п. Кшенский, ул. Северная, д.30, кв.4</t>
  </si>
  <si>
    <t>Курская обл., Советский р-н, п. Кшенский, ул. Северная, д.32, кв.1</t>
  </si>
  <si>
    <t>Курская обл., Советский р-н, п. Кшенский, ул. Северная, д.32, кв.2</t>
  </si>
  <si>
    <t>Курская обл., Советский р-н, п. Кшенский, ул. Северная, д.32, кв.3</t>
  </si>
  <si>
    <t>Курская обл., Советский р-н, п. Кшенский, ул. Северная, д.32, кв.4</t>
  </si>
  <si>
    <t>Курская область, Мантуровский район, с. Мантурово, ул. Полевая, д. 1б</t>
  </si>
  <si>
    <t>Курская обл., Курчатовский р-он, Макаровский с/с, д. Мосолово, кад.: 46:12:030701:235</t>
  </si>
  <si>
    <t>Курская обл., Курчатовский р-он, Чаплинский с/с, с. Чапли, между 43 и 45 участками</t>
  </si>
  <si>
    <t>Курская обл., Курчатовский р-он, Чаплинский с/с, с. Быки, кад.: 46:12:120103:385</t>
  </si>
  <si>
    <t>Курская обл., Курчатовский р-он, Дружненский с/с, АОЗТ "Дружное", кад. : 46:12:041001:7</t>
  </si>
  <si>
    <t>Курская область, Фатежский район, Верхнехотемльский сельсовет, д. Умские Дворы, кад. № 46:25:061001:117</t>
  </si>
  <si>
    <t>Курская область, Железногорский район, Разветьевский сельсовет, п. Тепличный, кад. № 46:06:081702:577.</t>
  </si>
  <si>
    <t>Курская обл., Железногорский р-н,с. Ажово, ул.Валуйская уч.13а</t>
  </si>
  <si>
    <t>Курская обл., Железногорский р-н ,с.Разветье</t>
  </si>
  <si>
    <t>305501 Курская область, Курский район, с.Беседино, д.129</t>
  </si>
  <si>
    <t>г. Курск, ул. К. Маркса, уч. 46:29:102007:38</t>
  </si>
  <si>
    <t>305040, г. Курск, ул. 50 лет Октября - ул. Дмитриевская, уч. 46:29:102070:27</t>
  </si>
  <si>
    <t>д. Майская Заря, ул. Пляжная, д. 27</t>
  </si>
  <si>
    <t>305526, Курский р-н, д. Букреевка, уч. 46:11:082208:4</t>
  </si>
  <si>
    <t>Курская обл., п. Медвенка, ул. Певнева, д. 123</t>
  </si>
  <si>
    <t>Курская обл., Курский район, д.Халино, кад.№46:11:071004:56</t>
  </si>
  <si>
    <t>Курский р-н, д.1-я Моква</t>
  </si>
  <si>
    <t>Курский р-н, Лебяженский с/с, д.Толмачево, уч.46:11:080103:280</t>
  </si>
  <si>
    <t>Курская обл., д. Кукуевка, ул. Кочетовская, д. 17</t>
  </si>
  <si>
    <t>д. Гремячка, уч. 46:11:091203:393</t>
  </si>
  <si>
    <t>Курская обл., х. Кислино, ул. Свободная, 37</t>
  </si>
  <si>
    <t>Курская обл, п. Поныри, ул. Орловская, д.15</t>
  </si>
  <si>
    <t>Курская обл., г. Курск, ул. Ягодная</t>
  </si>
  <si>
    <t>Курская обл., Золотухинский р-н, д. Оклино, д. 5</t>
  </si>
  <si>
    <t>Курская обл., Курский р-н, с.Полянское</t>
  </si>
  <si>
    <t>Курский р-н, д.Кукуевка</t>
  </si>
  <si>
    <t>Курский р-н, Моковский с/с, д.Касторная</t>
  </si>
  <si>
    <t>Курская обл., Медвенский р-н, Панинский с/с, х.Чаплыгин Лог, д.3 (3 фазы, 10 кВт).</t>
  </si>
  <si>
    <t>305502 Курская обл, Курский район, д.Якунино, уч.88</t>
  </si>
  <si>
    <t>Курская обл., д. Касторная, уч. 46:11:091204:1363</t>
  </si>
  <si>
    <t>д. Татаренкова, ул. Яблоневая, д. 15</t>
  </si>
  <si>
    <t>Курская обл., д. Толмачево, уч. 46:11:080102:584</t>
  </si>
  <si>
    <t>Курская обл., Золотухинский р-н, д. Жерновец, д. 148</t>
  </si>
  <si>
    <t>Курская обл., х. Кислино, уч. 46:11:170607:753</t>
  </si>
  <si>
    <t>Курская обл., д. Татаренкова, уч. 46:11:111809:234</t>
  </si>
  <si>
    <t>Курская обл., д. Кукуевка, уч. 46:11:121203:970</t>
  </si>
  <si>
    <t>д. 1-е Цветово, уч. 46:11:121205:264</t>
  </si>
  <si>
    <t>п. Юбилейный, ул. Молодежная, уч. 46:11:210606:707</t>
  </si>
  <si>
    <t>Курская обл., п. Юбилейный, ул. Молодежная, уч. 46:11:210606:679</t>
  </si>
  <si>
    <t>Курская обл., с. Лебяжье, уч. 46:11:080201:779</t>
  </si>
  <si>
    <t>Курский р-н, Рышковский с/с, х.Кислино</t>
  </si>
  <si>
    <t>Курский р-н, д.Касторная</t>
  </si>
  <si>
    <t>х. Кислино, уч. 46:11:170607:468</t>
  </si>
  <si>
    <t>х. Саблин, уч. 46:11:210401:213</t>
  </si>
  <si>
    <t>д. Кукуевка, уч. 46:11:121203:1518</t>
  </si>
  <si>
    <t>Курская обл., д. Духовец, уч. 46:11:091207:1023</t>
  </si>
  <si>
    <t>Курская обл., с. Рышково, уч. 46:11:170302:80</t>
  </si>
  <si>
    <t>х. Кислино, уч. 46:11:170607:254</t>
  </si>
  <si>
    <t>д. Гремячка, уч. 46:11:091203:374</t>
  </si>
  <si>
    <t>д. Гремячка, уч. 46:11:091203:291</t>
  </si>
  <si>
    <t>Курская обл., д. Татаренкова, уч. 46:11:110906:41</t>
  </si>
  <si>
    <t>Курская обл., Курский р-н, д.1-е Цветово, уч.46:11:120101:489</t>
  </si>
  <si>
    <t>д. Татаренкова, уч. 46:11:111809:308</t>
  </si>
  <si>
    <t>Курский р-н, д.Хмелевая, уч.46:11:111713:68</t>
  </si>
  <si>
    <t>х. Кислино, уч. 46:11:170607:1777</t>
  </si>
  <si>
    <t>Курская обл., Солнцевский район, д. 2-я Екатериновка , ул. Полевая, д. №6</t>
  </si>
  <si>
    <t>Суджанский район, с.Куриловка</t>
  </si>
  <si>
    <t>г.Обоянь, ул.Мирная, д.17</t>
  </si>
  <si>
    <t>Пристенский р-н,д.Верхнеплоское,ул.Центральная д.1</t>
  </si>
  <si>
    <t>Суджанский район, с.Бондаревка, ул.Жукова, д.12</t>
  </si>
  <si>
    <t>Курская область, г.Суджа, ул.Жукова, д.11</t>
  </si>
  <si>
    <t>Курская область, Суджанский район, с.Черкасское Поречное, ул.Череповка,д.48</t>
  </si>
  <si>
    <t>- строительство воздушной линии 0,4 кВ самонесущим изолированным проводом (ответвления протяженностью 0,05 км от опоры № 4-16 существующей ВЛИ-0,4 кВ № 3 (инв. № 12012324-00)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</si>
  <si>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3 (инв. № 12012324-00)   в части монтажа ответвительной арматуры в точке врезки (объем реконструкции уточнить при проектировании).</t>
  </si>
  <si>
    <t>- строительство воздушной линии 0,4 кВ самонесущим изолированным проводом (ответвления протяженностью 0,05 км от опоры № 4-16 существующей ВЛИ-0,4 кВ № 3 (инв. № 12012324-00)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по техническим условиям В-3279</t>
  </si>
  <si>
    <t>реконструкция существующей ВЛ-0,4 кВ № 3 (инв. № 12012324-00)   в части монтажа ответвительной арматуры в точке врезки (объем реконструкции уточнить при проектировании) – по техническим условиям В-3279</t>
  </si>
  <si>
    <t>- строительство воздушной линии 0,4 кВ самонесущим изолированным проводом (ответвления протяженностью 0,04 км от опоры № 4-1 существующей ВЛ-0,4 кВ № 2 (инв. № 12010984-00) до границы земельного участка заявителя (марку и сечение провода, протяженность уточнить при проектировании).</t>
  </si>
  <si>
    <t>реконструкция существующей ВЛ-0,4 кВ № 2 (инв. № 12010984-00)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</t>
  </si>
  <si>
    <t>- строительство ВЛ-0,4 кВ самонесущим изолированным проводом - строительство ответвления протяженностью 0,08 км от опоры № 14 ВЛ-0,4 кВ № 2 (инв. № 54.1832801.Б)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</si>
  <si>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реконструкция существующей ВЛ-0,4 кВ № 2 (инв. № 54.1832801.Б)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</si>
  <si>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- строительство воздушной линии 0,4 кВ самонесущим изолированным проводом (ответвления протяженностью 0,03 км от опоры существующей ВЛ-0,4 кВ № 2 (инв. № 54.1832893.) 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</si>
  <si>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2 (инв. № 54.1832893.)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</si>
  <si>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- строительство воздушной линии 0,4 кВ самонесущим изолированным проводом (ответвления протяженностью 0,08 км от опоры № 1-3 существующей ВЛ-0,4 кВ № 2 (инв. № SRSK-00) 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</si>
  <si>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2 (инв. № SRSK-00)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</si>
  <si>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- строительство воздушной линии 10 кВ защищенным проводом (ответвления протяженностью 0,3 км от опоры № 21 существующей ВЛ-10 кВ № 8516 (инв. № 54.1834527.М.) до границы земельного участка заявителя), с увеличением протяженности существующей ВЛ-10 кВ (марку и сечение провода, протяженность уточнить при проектировании).</t>
  </si>
  <si>
    <t>реконструкция существующей ВЛ-10 кВ № 8516 (инв. № 54.1834527.М.)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</si>
  <si>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- строительство воздушной линии 0,4 кВ самонесущим изолированным проводом (ответвления протяженностью 0,05 км от опоры существующей ВЛ-0,4 кВ № 2 (инв. № 41619400-0)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</si>
  <si>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2 (инв. № 41619400-0) в части монтажа ответвительной арматуры в точке врезки (номер опоры и объем реконструкции уточнить при проектировании) – за счет средств тарифа на передачу электроэнергии</t>
  </si>
  <si>
    <t>- строительство воздушной линии 10 кВ защищенным проводом (ответвления протяженностью 0,015 км от опоры существующей ВЛ-10 кВ № 01 (инв. № 303150760900) до проектируемой ТП-10/0,4 кВ), с увеличением протяженности существующей ВЛ-10 кВ (марку и сечение провода, протяженность уточнить при проектировании);
монтаж разъединителя 10 кВ на концевой опоре проектируемого участка ВЛ-10 кВ № 01 (тип и технические характеристики уточнить при проектировании);
строительство воздушной линии 0,4 кВ самонесущим изолированным проводом (ВЛИ-0,4 кВ) протяженностью 0,25 км от проектируемой ТП-10/0,4 кВ до границы земельного участка заявителя (марку и сечение провода, протяженность уточнить при проектировании).
10.2.	 Строительство новых подстанций: строительство ТП-10/0,4 кВ с одним силовым трансформатором мощностью 100 кВА и возможностью установки трансформатора мощностью 160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</si>
  <si>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электроэенргии.</t>
  </si>
  <si>
    <t>реконструкция существующей ВЛ-0,4 кВ № 1 (инв. № 303130750000) в части монтажа двух дополнительных проводов на участке протяженностью 0,24 км (в пролетах опор №№ 10…18) и замены 6 опор (объем реконструкции уточнить при проектировании) – за счет средств тарифа на передачу электроэнергии.</t>
  </si>
  <si>
    <t>- строительство воздушной линии 0,4 кВ самонесущим изолированным проводом (ответвления протяженностью 0,16 км от опоры существующей ВЛ-0,4 кВ № 3 (инв. № 12014544-00)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</si>
  <si>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3 (инв. № 12014544-00)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</si>
  <si>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- строительство ВЛ-0,4 кВ протяженностью 0,4 км самонесущим изолированным проводом  от ТП-10/0,4 кВ № 141/250 (инв. № 13012773-00) до границы земельного участка заявителя (марку и сечение провода, протяженность уточнить при проектировании).</t>
  </si>
  <si>
    <t>расширение РУ-0,4 кВ ТП-10/0,4 кВ № 141/250 (инв. № 13012773-00) в части монтажа дополнительного коммутационного аппарата отходящей ВЛ-0,4 кВ (тип и технические характеристики определить проектом) – за счет средств тарифа на передачу электроэнергии.</t>
  </si>
  <si>
    <t>- строительство ВЛ-10 кВ защищенным проводом  - строительство ответвления протяженностью 0,03 км от опоры  № 7-6   ВЛ-10 кВ № 427.16  (инв. № 4019) до границы земельного участка заявителя с увеличением протяженности существующей ВЛ-10 кВ (марку и сечение провода, протяженность уточнить при проектировании);
монтаж разъединителя 10 кВ на концевой опоре проектируемого ответвления (тип и технические характеристики уточнить при проектировании).</t>
  </si>
  <si>
    <t>реконструкция существующей ВЛ-10 кВ № 427.16  (инв. № 4019)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э/э.</t>
  </si>
  <si>
    <t>реконструкция существующей ТП-10/0,4 кВ № 014 в части замены коммутационного аппарата отходящей КЛ-0,4 кВ № 9 на коммутационный аппарат с номиналом 160 А (объем реконструкции уточнить при проектировании) – за счет средств тарифа на передачу электроэнергии.</t>
  </si>
  <si>
    <t>- строительство ВЛ-0,4 кВ самонесущим изолированным проводом - строительство ответвления протяженностью 0,16 км от опоры существующей ВЛ-0,4 кВ № 1 (инв. № 12014598-00) до границы земельного участка заявителя, с увеличением протяженности ВЛ-0,4 кВ (марку и сечение провода, протяженность уточнить при проектировании) - в т.ч. 0,14 км по техническим условиям Ц-12102.</t>
  </si>
  <si>
    <t>реконструкция существующей ВЛ-0,4 кВ № 1 (инв. № 12014598-00)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электроэнергии, по техническим условиям Ц-12102</t>
  </si>
  <si>
    <t>реконструкция существующей ВЛ-0,4 кВ № 2 (инв. № 3435) в части монтажа дополнительного провода на участке протяженностью 0,04 км в пролетах опор №№ 1…2 (объем реконструкции уточнить при проектировании) – за счет средств тарифа на передачу электроэнергии.</t>
  </si>
  <si>
    <t>- строительство воздушной линии 10 кВ защищенным проводом (ВЛЗ-10 кВ) протяженностью 0,01 км от опоры существующей ВЛ-10 кВ № 243.13 (инв. № 1059) до проектируемой ТП-10/0,4 кВ, с увеличением протяженности существующей ВЛ-10 кВ (марку и сечение провода, протяженность уточнить при проектировании);
Монтаж  разъединителя 10 кВ на концевой опоре проектируемого ответвления от ВЛ-10 кВ № 243.17 (тип и технические характеристики уточнить при проектировании);
строительство воздушной линии 0,4 кВ самонесущим изолированным проводом (ВЛИ-0,4 кВ)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100 кВА (тип ТП, мощность силового трансформатора, схемы соединений РУ-10 кВ и РУ-0,4 кВ, количество и параметры оборудования уточнить при проектировании)</t>
  </si>
  <si>
    <t>реконструкция существующей ВЛ-10 кВ № 243.17 (инв. № 1059) в части монтажа ответвительной арматуры в точке врезки (объем реконструкции уточнить при проектировании) - за счет средств тарифа на передачу электроэнергии.</t>
  </si>
  <si>
    <t>реконструкция существующей ВЛ-10 кВ № 176.209 (инв. № 4144)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Ц-10815</t>
  </si>
  <si>
    <t>- строительство ВЛ-10 кВ защищенным проводом  - строительство ответвления протяженностью 0,02 км от опоры  существующей  ВЛ-10 кВ № 415.10 (инв. № 4054)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Ц-12755;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Ц-12755;
строительство ВЛ-0,4 кВ самонесущим изолированным проводом протяженностью  0,15 км от проектируемой ТП-10/0,4 кВ  до границы земельного участка заявителя  совместным подвесом по опорам существующей ВЛ-10 кВ 415.10 (марку и сечение провода, протяженность уточнить при проектировании). 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Ц-12755.</t>
  </si>
  <si>
    <t>реконструкция существующей ВЛ-10 кВ № 415.10 (инв. № 4054) в части монтажа ответвительной арматуры к опоре ВЛ-10 кВ в точке врезки (по техническим условиям Ц-12755) и монтажа трех дополнительных опор для обеспечения возможности совместного подвеса (объем реконструкции уточнить при проектировании) - за счет средств тарифа на передачу э/э.</t>
  </si>
  <si>
    <t>- строительство ВЛ-10 кВ защищенным проводом - строительство ответвления протяженностью 0,3 км от опоры  существующей  ВЛ-10 кВ № 423.16 (инв. № 4005)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Ц-11631;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Ц-11631;
строительство ВЛ-0,4 кВ самонесущим изолированным проводом протяженностью  0,62 км  от проектируемой ТП-10/0,4 кВ  до границы земельного участка заявителя (марку и сечение провода, протяженность уточнить при проектировании) – в т.ч. 0,41 по техническим условиям Ц-12847.
строительство ТП-10/0,4 кВ с одним силовым трансформатором мощностью 63 кВА и возможностью установки трансформатора большей мощности (до 100 кВА)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Ц-11631</t>
  </si>
  <si>
    <t>реконструкция ВЛ-10 кВ № 423.16 (инв. № 4005)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 по техническим условиям Ц-11631.</t>
  </si>
  <si>
    <t>реконструкция ВЛ-0,4 кВ № 2 (инв. № 12013198-00) в части монтажа двух дополнительных проводов на участке протяженностью 0,04 км в пролетах опор №№ 34…35 (объем реконструкции уточнить при проектировании) - за счет средств тарифа на передачу  э/э.</t>
  </si>
  <si>
    <t>- строительство ВЛ-10 кВ защищенным проводом - строительство ответвления протяженностью 0,02 км от опоры существующей  ВЛ-10 кВ № 414.01 (инв. № 4021)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Ц-12188;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Ц-12188;
 строительство ВЛ-0,4 кВ самонесущим изолированным проводом протяженностью  0,48 км от проектируемой ТП-10/0,4 кВ до границы земельного участка заявителя (марку и сечение провода, протяженность уточнить при проектировании) – в т.ч. 0,36 км по техническим условиям Ц-12873.
строительство ТП-10/0,4 кВ с одним силовым трансформатором мощностью 63 кВА и возможностью увеличения мощности трансформатора до 100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Ц-12188.</t>
  </si>
  <si>
    <t>реконструкция существующей ВЛ-10 кВ № 414.01 (инв. № 4021)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Ц-12188</t>
  </si>
  <si>
    <t>- строительство ВЛ-0,4 кВ самонесущим изолированным проводом - строительство ответвления протяженностью 0,12 км от опоры № 21 ВЛ-0,4 кВ № 1 (инв. № нет) до границы земельного участка заявителя (марку и сечение провода, протяженность уточнить при проектировании).</t>
  </si>
  <si>
    <t>реконструкция существующей ВЛ-0,4 кВ № 1 (инв. №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</si>
  <si>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- строительство воздушной линии 0,4 кВ самонесущим изолированным проводом (ответвления протяженностью 0,3 км, в том числе 0,27 км совместной подвеской по опорам существующей ВЛ-10 кВ № 649.12) самонесущим изолированным проводом от опоры № 1-17 ВЛ-10 кВ № 649.12 до границы земельного участка заявителя, с увеличением протяженности ВЛ-0,4 кВ (марку и сечение провода, протяженность, необходимость установки дополнительных опор  уточнить при проектировании) – в том числе 0,23 км по техническим условиям Ц-12373.</t>
  </si>
  <si>
    <t>реконструкция существующей ВЛ-0,4 кВ № 2 (инв. № 12015613-00)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</si>
  <si>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- строительство кабельной линии 0,4 кВ протяженностью 0,01 км от коммутационного аппарата в РУ-0,4 кВ ТП-10/0,4 кВ № 17/250 до вводного коммутационного аппарата в шкафу учета и управления уличным освещением (марку и сечение кабеля, протяженность уточнить при проектировании);
строительство кабельной линии 0,4 кВ протяженностью 0,01 км от коммутационного аппарата в РУ-0,4 кВ ТП-10/0,4 кВ № 7/400 до вводного коммутационного аппарата в шкафу учета и управления уличным освещением (марку и сечение кабеля, протяженность уточнить при проектировании).</t>
  </si>
  <si>
    <t>реконструкция существующей ТП-10/0,4 кВ № 17/250 в части монтажа дополнительного коммутационного аппарата в РУ-0,4 кВ (тип и технические характеристики уточнить при проектировании) – за счет средств тарифа на передачу электроэнергии;
реконструкция существующей ТП-10/0,4 кВ № 7/400 в части монтажа дополнительного коммутационного аппарата в РУ-0,4 кВ (тип и технические характеристики уточнить при проектировании) – за счет средств тарифа на передачу электроэнергии.</t>
  </si>
  <si>
    <t>- строительство ВЛ-10 кВ защищенным проводом - ответвления протяженностью 0,12 км от опоры  № 130  ВЛ-10 кВ № 333.2 (инв. № 5842) до ТП-10/0,4 кВ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</t>
  </si>
  <si>
    <t>реконструкция существующей ВЛ-0,4 кВ № № 1 (инв. № 5329) в части монтажа дополнительного провода на участке протяженностью 0,39 км в пролетах опор №№ 17…2-11 (объем реконструкции уточнить при проектировании) - за счет средств тарифа на передачу э/э;
перенос ТП-10/0,4 кВ № 5/250 с переключением на питание от проектируемого  участка ВЛ-10 кВ № 333.2,  переключение существующей ВЛ-0,4 кВ  № 1 (инв. № 5329) от опоры № 12 на питание от ТП-10/0,4 кВ № 5/250- за счет средств тарифа на передачу э/э.</t>
  </si>
  <si>
    <t>- строительство ВЛ-0,4 кВ самонесущим изолированным проводом - строительство ответвления протяженностью 0,03 км от опоры № 2-3 ВЛ-0,4 кВ № 1 (инв. № 12014686-00)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</si>
  <si>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реконструкция существующей ВЛ-0,4 кВ № 1 (инв. № 12014686-00)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</si>
  <si>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- строительство ответвления ЛЭП-10 кВ от опоры  существующей  ВЛ-10 кВ № 412.16  (инв. № 4009) до проектируемой ТП-10/0,4 кВ с увеличением протяженности существующей ВЛ-10 кВ, в том числе:
строительство ВЛ-10 кВ защищенным проводом протяженностью 1,04 км (марку и сечение провода, протяженность уточнить при проектировании),
строительство КЛ-10 кВ протяженностью 0,06 км (прокладка методом ГНБ под автодорогой, марку и сечение кабеля, протяженность уточнить при проектировании);
монтаж двух разъединителей 10 кВ на опоре в точке врезки и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протяженностью  0,04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</si>
  <si>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реконструкция существующей ВЛ-10 кВ № 412.16  (инв. № 4009) 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</t>
  </si>
  <si>
    <t>- строительство ВЛ-10 кВ защищенным проводом - ответвления протяженностью 2 км от опоры  существующей  ВЛ-10 кВ № 415.02  (инв. №4025) до проектируемой ТП-10/0,4 кВ с увеличением протяженности существующей ВЛ-10 кВ (марку и сечение провода, протяженность уточнить при проектировании);
монтаж двух разъединителей 10 кВ на опоре в точке врезки и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протяженностью  0,25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</si>
  <si>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реконструкция существующей ВЛ-10 кВ № 415.02  (инв. №4025) 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</si>
  <si>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 (инв. № 1326)  в части переключения участка линии от опоры № 63 на питание от ТП-10/0,4 проектируемой по п. 10.2 технических условий с созданием разрыва в пролете опор №№ 42…43 (объем реконструкции уточнить при проектировании) - за счет средств тарифа на передачу э/э.</t>
  </si>
  <si>
    <t>- строительство ВЛ-0,4 кВ самонесущим изолированным проводом - строительство ответвления протяженностью 0,05 км от опоры существующей  ВЛ-0,4 кВ № 1 (инв. № 12012085-00) до границы земельного участка заявителя, с увеличением протяженности ВЛ-0,4 кВ (марку и сечение провода, протяженность уточнить при проектировании).</t>
  </si>
  <si>
    <t>реконструкция существующей ВЛ-0,4 кВ № 1 (инв. № 12012085-00)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электроэнергии.</t>
  </si>
  <si>
    <t>- строительство ВЛ-10 кВ защищенным проводом - ответвления протяженностью 2 км от опоры  существующей  ВЛ-10 кВ № 415.02  (инв. №4025)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Ц-13170;
монтаж двух разъединителей 10 кВ на опоре в точке врезки и на концевой опоре проектируемого ответвления (тип и технические характеристики уточнить при проектировании) - по техническим условиям Ц-13170;
строительство ВЛ-0,4 кВ самонесущим изолированным проводом протяженностью  0,08 км от проектируемой ТП-10/0,4 кВ до границы земельного участка заявителя (марку и сечение провода, протяженность уточнить при проектировании).
10.2.	 Строительство новых подстанций: 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Ц-13170.</t>
  </si>
  <si>
    <t>реконструкция существующей ВЛ-10 кВ № 415.02  (инв. №4025) 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Ц-13170.</t>
  </si>
  <si>
    <t>- строительство ВЛ-0,4 кВ самонесущим изолированным проводом - строительство ответвления протяженностью 0,1 км от опоры № 2-4 ВЛ-0,4 кВ № 1 (инв. № 12013177-00) до границы земельного участка заявителя, с увеличением протяженности ВЛ-0,4 кВ (марку и сечение провода, протяженность уточнить при проектировании).</t>
  </si>
  <si>
    <t>реконструкция существующей ВЛ-0,4 кВ № 1 (инв. № 12013177-00)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</t>
  </si>
  <si>
    <t>- строительство ВЛ-0,4 кВ самонесущим изолированным проводом - строительство ответвления протяженностью 0,32 км от опоры № 6 ВЛ-0,4 кВ № 1 (инв. № 12012351-00) до границы земельного участка заявителя, с увеличением протяженности ВЛ-0,4 кВ (марку и сечение провода, протяженность уточнить при проектировании).</t>
  </si>
  <si>
    <t>реконструкция существующей ВЛ-0,4 кВ № 1 (инв. № 12012351-00)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электроэнергии.</t>
  </si>
  <si>
    <t>- строительство воздушной линии 10 кВ защищенным проводом (ответвления протяженностью 0,01 км от ВЛ-10 кВ № 332.19 (инв. № 15364) до проектируемой ТП-10/0,4 кВ), с увеличением протяженности существующей ВЛ-10 кВ (марку и сечение провода, протяженность уточнить при проектировании) – по техническим условиям Ц-12190;
монтаж разъединителя 10 кВ на концевой опоре проектируемого ответвления от ВЛ-10 кВ № 332.19 (тип и технические характеристики уточнить при проектировании) – по техническим условиям Ц-12190;
строительство воздушной линии 0,4 кВ самонесущим изолированным проводом (ВЛИ-0,4 кВ) протяженностью 0,28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0,16 км по техническим условиям Ц-12190.
строительство ТП-10/0,4 кВ с одним силовым трансформатором мощностью 63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Ц-12190.</t>
  </si>
  <si>
    <t>реконструкция существующей ВЛ-10 кВ № 332.19 (инв. № 15364)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Ц-12190.</t>
  </si>
  <si>
    <t>- строительство воздушной линии 0,4 кВ самонесущим изолированным проводом (ВЛИ-0,4 кВ) протяженностью 0,49 км от ТП-10/0,4 кВ № 759 до границы земельного участка заявителя (марку и сечение провода, протяженность уточнить при проектировании) – в том числе 0,49 км по техническим условиям Ц-12589.</t>
  </si>
  <si>
    <t>реконструкция существующей ТП-10/0,4 кВ в части монтажа дополнительного коммутационного аппарата отходящей ВЛИ-0,4 кВ (объем реконструкции уточнить при проектировании) – за счет средств тарифа на передачу электроэнергии.</t>
  </si>
  <si>
    <t>- строительство воздушной линии 0,4 кВ самонесущим изолированным проводом (ответвления протяженностью 0,03 км от опоры существующей ВЛ-0,4 кВ № 2 (инв. № 12013186-00)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</si>
  <si>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2 (инв. № 12013186-00)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</si>
  <si>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- строительство воздушной линии 0,4 кВ самонесущим изолированным проводом (ответвления протяженностью 0,27 км от опоры существующей ВЛ-0,4 кВ № 1 (инв. № 12013841-00)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</si>
  <si>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12013841-00)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</si>
  <si>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- строительство воздушной линии 0,4 кВ самонесущим изолированным проводом (ответвления протяженностью 0,15 км от опоры существующей ВЛ-0,4 кВ № 4 (инв. № 12014350-00) 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</si>
  <si>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4 (инв. № 12014350-00)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</si>
  <si>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422.14 (инв. № 4092)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Ц-13196.</t>
  </si>
  <si>
    <t>- строительство ВЛ-0,4 кВ протяженностью 0,1 км до ГЗУ</t>
  </si>
  <si>
    <t>реконструкция существующей ВЛ-0,4 кВ №1 в части монтажа ответвительной арматуры в точке врезки</t>
  </si>
  <si>
    <t>- строительство воздушной линии 0,4 кВ самонесущим изолированным проводом (ВЛИ-0,4 кВ) протяженностью 0,14 км от ТП 10/0,4 кВ № 768 (SRSK-00) до границы земельного участка заявителя (марку и сечение провода, протяженность уточнить при проектировании).</t>
  </si>
  <si>
    <t>реконструкция существующей ТП 10/0,4 кВ № 768 (SRSK-00)в части монтажа коммутационного аппарата (объем реконструкции уточнить при проектировании) – за счет средств тарифа на передачу электроэенргии.</t>
  </si>
  <si>
    <t>- строительство ВЛ-10 кВ защищенным проводом - ответвления протяженностью 2 км от опоры  существующей  ВЛ-10 кВ № 415.02  (инв. №4025) до проектируемой ТП-10/0,4 кВ с увеличением протяженности существующей ВЛ-10 кВ (марку и сечение провода, протяженность уточнить при проектировании) – по договору Ц-13170;
монтаж двух разъединителей 10 кВ на опоре в точке врезки и на концевой опоре проектируемого ответвления (тип и технические характеристики уточнить при проектировании) - по договору Ц-13170;
строительство ВЛ-0,4 кВ самонесущим изолированным проводом протяженностью  0,48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договору Ц-13170.</t>
  </si>
  <si>
    <t>реконструкция существующей ВЛ-10 кВ № 415.02  (инв. №4025) 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 (по договору Ц-13170).</t>
  </si>
  <si>
    <t>- строительство воздушной линии 0,4 кВ самонесущим изолированным проводом (ВЛИ-0,4 кВ) протяженностью 0,14 км от ВЛ-0,4 кВ №1 (инв. отсутств.) до границы земельного участка заявителя (марку и сечение провода, протяженность уточнить при проектировании).</t>
  </si>
  <si>
    <t>реконструкция существующей ВЛ-0,4 кВ № 01 (инв. отсутств.)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электроэенргии.</t>
  </si>
  <si>
    <t>- строительство воздушной линии 0,4 кВ самонесущим изолированным проводом (ВЛИ-0,4 кВ) протяженностью 0,23 км от ТП-10/0,4 кВ № 613 (инв. № 13011618-00) до границы земельного участка заявителя (марку и сечение провода, протяженность уточнить при проектировании).</t>
  </si>
  <si>
    <t>реконструкция существующей ТП-10/0,4 кВ № 613 (инв. № 13011618-00) в части монтажа дополнительного коммутационного аппарата отходящей ВЛИ-0,4 кВ (объем реконструкции уточнить при проектировании) – за счет средств тарифа на передачу электроэнергии.</t>
  </si>
  <si>
    <t>- строительство воздушной линии 0,4 кВ самонесущим изолированным проводом (ответвления протяженностью 0,04 км от опоры существующей ВЛ-0,4 кВ № 2 (инв. № SRSK-00)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0,04 км по техническим условиям Ц-12846.</t>
  </si>
  <si>
    <t>реконструкция существующей ВЛ-0,4 кВ № 2 (инв. № SRSK-00)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электроэнергии.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</si>
  <si>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ВЛ-10 кВ № 415.03 от ТП-10/0,4 кВ № 725 до границы земельного участка заявителя (марку и сечение провода, протяженность уточнить при проектировании).</t>
  </si>
  <si>
    <t>реконструкция существующей ТП-10/0,4 кВ № 725 (инв. № 13012704-00) в части монтажа дополнительного коммутационного аппарата отходящей ВЛИ-0,4 кВ (объем реконструкции уточнить при проектировании) – за счет средств тарифа на передачу электроэнергии.</t>
  </si>
  <si>
    <t>реконструкция в части замены ТП-6/0,4 кВ № 5/100 (инв. № 2853) на ТП с силовым трансформатором мощностью 160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за счет средств тарифа на передачу электроэнергии.</t>
  </si>
  <si>
    <t>- строительство воздушной линии 0,4 кВ самонесущим изолированным проводом (ВЛИ-0,4 кВ) протяженностью 0,52 км от ТП 10/0,4 кВ № 768 (SRSK-00) до границы земельного участка заявителя (марку и сечение провода, протяженность уточнить при проектировании) – в том числе 0,14 км по техническим условиям Ц-13230.</t>
  </si>
  <si>
    <t>реконструкция существующей ТП 10/0,4 кВ № 768 (SRSK-00)в части монтажа коммутационного аппарата (объем реконструкции уточнить при проектировании) – за счет средств тарифа на передачу электроэнергии по техническим условиям Ц-13230.</t>
  </si>
  <si>
    <t>- строительство ВЛ-10 кВ защищенным проводом - строительство ответвления протяженностью 0,02 км от опоры существующей  ВЛ-10 кВ № 414.01 (инв. № 4021)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Ц-12188;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Ц-12188;
 строительство ВЛ-0,4 кВ самонесущим изолированным проводом протяженностью  0,58 км от проектируемой ТП-10/0,4 кВ до границы земельного участка заявителя (марку и сечение провода, протяженность уточнить при проектировании) – в т.ч. 0,39 км по техническим условиям Ц-13083, Ц-13275. 
строительство ТП-10/0,4 кВ с одним силовым трансформатором мощностью 63 кВА и возможностью установки трансформатора мощностью 100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Ц-12188.</t>
  </si>
  <si>
    <t>реконструкция существующей ВЛ-10 кВ № 414.01 (инв. № 4021)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Ц-12188.</t>
  </si>
  <si>
    <t>- строительство ВЛ-0,4 кВ самонесущим изолированным проводом - строительство ответвления протяженностью 0,035 км от опоры существующей ВЛ-0,4 кВ № 3  (инв. № 12013933-00) до границы земельного участка заявителя, с увеличением протяженности ВЛ-0,4 кВ (марку и сечение провода, протяженность уточнить при проектировании).</t>
  </si>
  <si>
    <t>реконструкция существующей ВЛ-0,4 кВ № 3  (инв. № 12013933-00)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электроэнергии.</t>
  </si>
  <si>
    <t>- строительство ВЛ-0,4 кВ самонесущим изолированным проводом - строительство ответвления протяженностью 0,09 км от опоры существующей ВЛ-0,4 кВ № 2  (инв. № 12011460-00) до границы земельного участка заявителя, с увеличением протяженности ВЛ-0,4 кВ (марку и сечение провода, протяженность уточнить при проектировании).</t>
  </si>
  <si>
    <t>реконструкция существующей ВЛ-0,4 кВ № 2  (инв. № 12011460-00)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электроэнергии.</t>
  </si>
  <si>
    <t>- строительство ВЛ-0,4 кВ самонесущим изолированным проводом - строительство ответвления протяженностью 0,1 км от опоры существующей ВЛ-0,4 кВ № 1  (инв. № 12015479-00) до границы земельного участка заявителя, с увеличением протяженности ВЛ-0,4 кВ (марку и сечение провода, протяженность уточнить при проектировании).</t>
  </si>
  <si>
    <t>реконструкция существующей ВЛ-0,4 кВ № 1  (инв. № 12015479-00)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</t>
  </si>
  <si>
    <t>- строительство ВЛ-0,4 кВ самонесущим изолированным проводом - строительство ответвления протяженностью 0,12 км от опоры № 22 ВЛ-0,4 кВ № 1  (инв. № 12015653-00) до границы земельного участка заявителя, с увеличением протяженности ВЛ-0,4 кВ (марку и сечение провода, протяженность уточнить при проектировании).</t>
  </si>
  <si>
    <t>реконструкция существующей ВЛ-0,4 кВ № 1  (инв. № 12015653-00)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электроэнергии.</t>
  </si>
  <si>
    <t>- строительство ВЛ-0,4 кВ самонесущим изолированным проводом - строительство ответвления протяженностью 0,06 км от опоры существующей ВЛ-0,4 кВ № 1  (инв. № нет) до границы земельного участка заявителя, с увеличением протяженности ВЛ-0,4 кВ (марку и сечение провода, протяженность уточнить при проектировании).</t>
  </si>
  <si>
    <t>реконструкция существующей ВЛ-0,4 кВ № 1  (инв. № нет)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</si>
  <si>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00001137) в части монтажа одного дополнительного провода на участке протяженностью 0,04 км по трассе и двух дополнительных проводов на участке протяженностью 0,12 км по трассе (объем реконструкции уточнить при проектировании) – за счет средств тарифа на передачу электроэнергии.</t>
  </si>
  <si>
    <t>- строительство воздушной линии 10 кВ защищенным проводом (ответвления протяженностью 0,37 км от опоры № 148 существующей ВЛ-10 кВ № 03 (инв. № 00001894) до границы земельного участка заявителя), с увеличением протяженности существующей ВЛ-10 кВ (марку и сечение провода, протяженность уточнить при проектировании).</t>
  </si>
  <si>
    <t>реконструкция существующей ВЛ-10 кВ № 03 (инв. № 00001894) в части монтажа ответвительной арматуры в точке врезки (объем  реконструкции уточнить при проектировании) – за счет средств тарифа на передачу электроэнергии.</t>
  </si>
  <si>
    <t>- строительство ВЛ-10 кВ защищенным проводом - строительство ответвления протяженностью 0,01 км от опоры существующей  ВЛ-10 кВ № 415 (инв. № 0000440) до проектируемой ТП-10/0,4 кВ с увеличением протяженности существующей ВЛ-10 кВ (марку и сечение провода, протяженность уточнить при проектировании);  
монтаж разъединителя 10 кВ на концевой опоре проектируемого ответвления (тип и технические характеристики уточнить при проектировании);
 строительство ВЛ-0,4 кВ самонесущим изолированным проводом протяженностью 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</si>
  <si>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реконструкция существующей ВЛ-10 кВ № 415 (инв. № 0000440)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</si>
  <si>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2  (инв. № 00002393) в части монтажа двух дополнительных проводов на участке протяженностью 0,62 км в пролетах опор №№ 10…24 (объем реконструкции уточнить при проектировании) – за счет средств тарифа на передачу электроэнергии.</t>
  </si>
  <si>
    <t>- строительство ВЛ-0,4 кВ самонесущим изолированным проводом протяженностью 0,32 км от ТП-10/0,4 кВ № 360  (инв. № нет) до границы земельного участка заявителя (марку и сечение провода, протяженность уточнить при проектировании) - в т.ч. 0,32  км по техническим условиям Ю-3234.</t>
  </si>
  <si>
    <t>расширение РУ-0,4 кВ ТП-10/0,4 кВ № 360 (инв. № нет)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Ю-3234</t>
  </si>
  <si>
    <t>- строительство ВЛ-0,4 кВ самонесущим изолированным проводом протяженностью 0,34 км от ТП-10/0,4 кВ № 360  (инв. № нет) до границы земельного участка заявителя (марку и сечение провода, протяженность уточнить при проектировании) - в т.ч. 0,34  км по техническим условиям Ю-3234.</t>
  </si>
  <si>
    <t>расширение РУ-0,4 кВ ТП-10/0,4 кВ № 360 (инв. № нет)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Ю-3234.</t>
  </si>
  <si>
    <t>- строительство воздушной линии 10 кВ защищенным проводом (ответвления протяженностью 0,2 км от опоры существующей ВЛ-10 кВ № 7607 (00001903) до проектируемой ТП-10/0,4 кВ), с увеличением протяженности существующей ВЛ-10 кВ (марку и сечение провода, протяженность уточнить при проектировании);
монтаж разъединителя 10 кВ на концевой опоре проектируемого участка ВЛ-10 кВ (тип и технические характеристики уточнить при проектировании);
строительство воздушной линии 0,4 кВ самонесущим изолированным проводом (ВЛИ-0,4 кВ) протяженностью 0,06 км от проектируемой ТП-10/0,4 кВ до опоры № 42 существующей ВЛ-0,4 кВ № 1 от ТП-10/0,4 кВ № 7607 6/160 (марку и сечение провода, протяженность уточнить при проектировании). 
10.2.  Строительство новых подстанций: строительство СТП-10/0,4 кВ с одним силовым трансформатором мощностью 63 кВА (тип ТП, тип и мощность силового трансформатора, схемы соединений РУ-10 кВ и РУ-0,4 кВ, количество и параметры оборудования уточнить при проектировании).</t>
  </si>
  <si>
    <t>переключение участка ВЛ-0,4 кВ № 1 от ТП-10/0,4 кВ № 7607 6/160 начиная с опоры № 25 на питание от ТП-10/0,4 кВ, строящейся в соответствии с п. 10.2 настоящих технических условий (объем реконструкции уточнить при проектировании) – за счет средств тарифа на передачу электроэнергии.</t>
  </si>
  <si>
    <t>41319440 (ЦЭС-13325/2016)</t>
  </si>
  <si>
    <t>Даниленко Сергей Валерьевич</t>
  </si>
  <si>
    <t xml:space="preserve"> - строительство воздушной линии 0,4 кВ самонесущим изолированным проводом (ответвления протяженностью 0,5 км от опоры № 7 существующей ВЛ-0,4 кВ № 1 (инв. № 12015807-00)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</si>
  <si>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12015807-00)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</si>
  <si>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х. Кислино, уч. 46:11:170607:1673</t>
  </si>
  <si>
    <t xml:space="preserve"> ВЛ-10 кВ № 8516 (инв. № 54.1834527.М.) </t>
  </si>
  <si>
    <t>ВЛ-0,4 кВ № 1 (инв. № 303130750000)</t>
  </si>
  <si>
    <t>Реконструкция ВЛ-0,4 кВ с монтажом 2-х дополнительных проводов</t>
  </si>
  <si>
    <t>0,24 с заменой 6 опор</t>
  </si>
  <si>
    <t>ВЛ-0,4 кВ № 3 (инв. № 12014544-00)</t>
  </si>
  <si>
    <t xml:space="preserve">ВЛ-0,4 кВ № 2 (инв. № SRSK-00) </t>
  </si>
  <si>
    <t>Объем строительства включен в Ц-12846 (Очередь 79_хоз.способ-2)</t>
  </si>
  <si>
    <t>ТП-10/0,4 кВ № 725 (инв. № 13012704-00)</t>
  </si>
  <si>
    <t>Монтаж АВ-0,4 кВ (до 63 А)</t>
  </si>
  <si>
    <t>0,12 км совместной подвеской по опорам существующей ВЛ-10 кВ</t>
  </si>
  <si>
    <t xml:space="preserve"> ТП-6/0,4 кВ № 5/100 (инв. № 2853) </t>
  </si>
  <si>
    <t>Монтаж КТП 160 кВА</t>
  </si>
  <si>
    <t>Демонтаж ТП 100 кВА</t>
  </si>
  <si>
    <t>возврат</t>
  </si>
  <si>
    <t>1) Монтаж КТП 160 кВА
2) Демонтаж ТП 100 кВА</t>
  </si>
  <si>
    <t>ТП 10/0,4 кВ № 768 (SRSK-00)</t>
  </si>
  <si>
    <t>ВЛ-10 кВ № 414.01 (инв. № 4021)</t>
  </si>
  <si>
    <t>Остальной объем строительства включен в Ц-12188 (Очередь 73 Юго-запад)</t>
  </si>
  <si>
    <t xml:space="preserve">ВЛ-0,4 кВ № 3  (инв. № 12013933-00) </t>
  </si>
  <si>
    <t>ВЛ-0,4 кВ № 2  (инв. № 12011460-00)</t>
  </si>
  <si>
    <t xml:space="preserve"> ВЛ-0,4 кВ № 1  (инв. № 12015479-00)</t>
  </si>
  <si>
    <t>СТП 63 кВА</t>
  </si>
  <si>
    <t xml:space="preserve"> ВЛ-0,4 кВ № 3 (инв. № 12012324-00)</t>
  </si>
  <si>
    <t>ВЛ-0,4 кВ № 2 (инв. № 12010984-00)</t>
  </si>
  <si>
    <t>ВЛ-0,4 кВ № 2 (инв. № 54.1832893.)</t>
  </si>
  <si>
    <t>ВЛ-0,4 кВ № 2 (инв. № SRSK-00)</t>
  </si>
  <si>
    <t xml:space="preserve"> ВЛ-10 кВ № 01 (инв. № 303150760900) </t>
  </si>
  <si>
    <t>КТП 160 кВА (с тр-ром 100 кВА)</t>
  </si>
  <si>
    <t>ТП-10/0,4 кВ № 17/250
ТП-10/0,4 кВ № 7/400</t>
  </si>
  <si>
    <t>0,02 (сеч.95мм2)</t>
  </si>
  <si>
    <t>Монтаж АВ-0,4 кВ (до 63 А) - 2 шт.</t>
  </si>
  <si>
    <t>ВЛ-10 кВ № 332.19 (инв. № 15364)</t>
  </si>
  <si>
    <t>Остальной объем строительства включен в Ц-12190 (Очередь 75 Северо-восток)</t>
  </si>
  <si>
    <t>ТП-10/0,4 кВ № 759</t>
  </si>
  <si>
    <t>Остальной объем строительства включен в Ц-12659 (Очередь 78 хоз.способ)</t>
  </si>
  <si>
    <t>ВЛ-0,4 кВ № 2 (инв. № 12013186-00)</t>
  </si>
  <si>
    <t>ВЛ-0,4 кВ № 1 (инв. № 12013841-00)</t>
  </si>
  <si>
    <t>ВЛ-0,4 кВ № 4 (инв. № 12014350-00)</t>
  </si>
  <si>
    <t>ВЛ-10 кВ № 422.14 (инв. № 4092)</t>
  </si>
  <si>
    <t>ВЛ-0,4 кВ № 1 (инв. № 3359)</t>
  </si>
  <si>
    <t xml:space="preserve">ВЛ-10 кВ № 415.02  (инв. №4025) </t>
  </si>
  <si>
    <t>ВЛ-0,4 кВ № 01 (инв. отсутств.)</t>
  </si>
  <si>
    <t>ТП-10/0,4 кВ № 613 (инв. № 13011618-00)</t>
  </si>
  <si>
    <t>ВЛ-0,4 кВ № 2 (инв. № 54.1832801.Б)</t>
  </si>
  <si>
    <t>ТП-10/0,4 кВ № 141/250 (инв. № 13012773-00)</t>
  </si>
  <si>
    <t>ВЛ-0,4 кВ № № 1 (инв. № 5329)</t>
  </si>
  <si>
    <t xml:space="preserve">Реконструкция ТП 10 (6)/0,4 кВ </t>
  </si>
  <si>
    <t>Реконструкция ВЛ-0,4 кВ с монтажом дополнительного провода</t>
  </si>
  <si>
    <t>перенос ТП-10/0,4 кВ № 5/250 с переключением на питание от проектируемого  участка ВЛ-10 кВ № 333.2</t>
  </si>
  <si>
    <t>ВЛ-0,4 кВ № 1 (инв. № 12014686-00)</t>
  </si>
  <si>
    <t xml:space="preserve">ВЛ-10 кВ № 412.16  (инв. № 4009) </t>
  </si>
  <si>
    <t>0,06 прокладка методом ГНБ под автодорогой</t>
  </si>
  <si>
    <t>ВЛ-10 кВ № 415.02  (инв. №4025)</t>
  </si>
  <si>
    <t>ВЛ-0,4 кВ № 1 (инв. № 12013177-00)</t>
  </si>
  <si>
    <t>ВЛ-0,4 кВ № 1 (инв. № 12012351-00)</t>
  </si>
  <si>
    <t>0,04 (СИП-2)</t>
  </si>
  <si>
    <t xml:space="preserve">ВЛ-0,4 кВ № 2 (инв. № 3435) </t>
  </si>
  <si>
    <t>ВЛ-10 кВ № 176.209 (инв. № 4144)</t>
  </si>
  <si>
    <t>КТП 100 кВА (с трансформатором 63 кВА)</t>
  </si>
  <si>
    <t>ВЛ-10 кВ № 415.10 (инв. № 4054)</t>
  </si>
  <si>
    <t>монтаж трех дополнительных опор для обеспечения возможности совместного подвеса</t>
  </si>
  <si>
    <t>0,15 совместным подвесом по опорам ВЛ-10 кВ</t>
  </si>
  <si>
    <t xml:space="preserve">ВЛ-10 кВ № 423.16 (инв. № 4005) </t>
  </si>
  <si>
    <t>Остальной объем строительства включен в Ц-11631 (Лот 63 льготники); Ц-12847 (Очередь 79 Юго-запад)</t>
  </si>
  <si>
    <t>ВЛ-0,4 кВ № 2 (инв. № 12013198-00)</t>
  </si>
  <si>
    <t xml:space="preserve">ВЛ-10 кВ № 414.01 (инв. № 4021) </t>
  </si>
  <si>
    <t>Остальной объем строительства включен в Ц-12188 (Очередь 73 Юго-запад); Ц-12873 (Очередь 79 Юго-запад)</t>
  </si>
  <si>
    <t>ВЛ-0,4 кВ № 1 (инв. № нет)</t>
  </si>
  <si>
    <t>ВЛ-0,4 кВ № 2 (инв. № 12015613-00)</t>
  </si>
  <si>
    <t>0,07 км, в т.ч. 0,04 км совместным подвесом по опорам существующей ВЛ-10 кВ с установкой одной дополнительной опоры)</t>
  </si>
  <si>
    <t>Остальной объем строительства включен в Ц-12373 (Очередь 75 Северо-восток)</t>
  </si>
  <si>
    <t xml:space="preserve"> ВЛ-10 кВ № 415 (инв. № 0000440)</t>
  </si>
  <si>
    <t>ВЛ-0,4 кВ № 2 (инв. № 41619400-0)</t>
  </si>
  <si>
    <t>ВЛ-10 кВ № 243.17 (инв. № 1059)</t>
  </si>
  <si>
    <t>КТП 100 кВА</t>
  </si>
  <si>
    <t xml:space="preserve">ВЛ-0,4 кВ № 1 (инв. № 12014598-00) </t>
  </si>
  <si>
    <t>Остальной объем строительства включен в Ц-12102 (Лот 71 льготники_хоз. способ)</t>
  </si>
  <si>
    <t>ВЛ-0,4 кВ № 3 (инв. № 00001137)</t>
  </si>
  <si>
    <t xml:space="preserve"> ВЛ-10 кВ № 427.16  (инв. № 4019)</t>
  </si>
  <si>
    <t>41308503 (ЗЭС-2974/2016)</t>
  </si>
  <si>
    <t>41308422 (ЗЭС-2976/2016)</t>
  </si>
  <si>
    <t>41313696 (ЗЭС-2983/2016)</t>
  </si>
  <si>
    <t>41313595 (ЗЭС-2984/2016)</t>
  </si>
  <si>
    <t>МАУ "Служба заказчика по ЖКУ Козинского сельсовета</t>
  </si>
  <si>
    <t>МАУ"Служба заказчика по ЖКУ Козинского сельсовета"</t>
  </si>
  <si>
    <t>РРЭС</t>
  </si>
  <si>
    <t>Рыльский р-н, х. Реза</t>
  </si>
  <si>
    <t>Рыльский р-н, с. Локоть</t>
  </si>
  <si>
    <t>Курская обл.,  Рыльский р-н, с.Локоть</t>
  </si>
  <si>
    <t>реконструкция существующей ТП-10/0,4 кВ № 2164-2/100 в части монтажа дополнительного коммутационного аппарата ЛЭП-0,4 кВ уличного освещения (объем реконструкции уточнить при проектировании).</t>
  </si>
  <si>
    <t>реконструкция существующей ТП-10/0,4 кВ № 2164-5/100 в части монтажа дополнительного коммутационного аппарата ЛЭП-0,4 кВ уличного освещения (объем реконструкции уточнить при проектировании).</t>
  </si>
  <si>
    <t>реконструкция существующей ТП-10/0,4 кВ № 2164-9/60 в части монтажа дополнительного коммутационного аппарата ЛЭП-0,4 кВ уличного освещения (объем реконструкции уточнить при проектировании).</t>
  </si>
  <si>
    <t>реконструкция существующей ТП-10/0,4 кВ № 2164-7/100 в части монтажа дополнительного коммутационного аппарата ЛЭП-0,4 кВ уличного освещения (объем реконструкции уточнить при проектировании).</t>
  </si>
  <si>
    <t>41303929 (ЦЭС-13147/2016)</t>
  </si>
  <si>
    <t>Областное казенное учреждение «Комитет строительства и эксплуатации автомобильных дорог Курской области»</t>
  </si>
  <si>
    <t>Курская обл, Курский р-н, а/д "Крым - Курск - Петрин"</t>
  </si>
  <si>
    <t xml:space="preserve"> - строительство ответвления КВЛ-10 кВ от опоры  существующей  ВЛ-10 кВ № 416.05 (инв. № 15325) до проектируемой ТП-10/0,4 кВ с увеличением протяженности существующей ВЛ-10 кВ (марку и сечение провода/кабеля, протяженность уточнить при проектировании), в т.ч.:
строительство ВЛ-10 защищенным проводом протяженностью 1,45 км,
строительство КЛ-10 защищенным проводом протяженностью 0,05 км (прокладка методом ГНБ под автодорогой);
монтаж двух разъединителей 10 кВ на опоре в точке врезки и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протяженностью  0,01 км от проектируемой ТП-10/0,4 кВ 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и возможностью увеличения мощности трансформатора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</si>
  <si>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реконструкция существующей ВЛ-10 кВ № 416.05 (инв. № 15325)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э/э.</t>
  </si>
  <si>
    <t>Кононенко Алексей Николаевич</t>
  </si>
  <si>
    <t>Рязанцев Алексей Александрович</t>
  </si>
  <si>
    <t>Товарищество собственников недвижимости «Звездочка»</t>
  </si>
  <si>
    <t>Харченков Сергей Владимирович</t>
  </si>
  <si>
    <t>Дюмин Эдуард Николаевич</t>
  </si>
  <si>
    <t>Нечаева Татьяна Леонидовна</t>
  </si>
  <si>
    <t>Шклярик Андрей Александрович</t>
  </si>
  <si>
    <t>Курская область, Поныровский район, Возовский сс, с. Брусовое</t>
  </si>
  <si>
    <t>д. Муравлево, 46:11:210801:213</t>
  </si>
  <si>
    <t>Курская обл., Курский р-н,  с.Клюква, ТСН "Звёздочка"</t>
  </si>
  <si>
    <t>Курская область, Курский район, д.Б.Мальцево, д.15</t>
  </si>
  <si>
    <t>307207 Курская обл., Октябрьский р-н, Черницынский с/с., д.Ройково.</t>
  </si>
  <si>
    <t>д. Кукуевка, уч. 46:11:121203:1785</t>
  </si>
  <si>
    <t>Курская обл., д. Николаевка, д. 28</t>
  </si>
  <si>
    <t>41312490 (Ц-13222/2016)</t>
  </si>
  <si>
    <t>41312524 (ЦЭС-13248/2016)</t>
  </si>
  <si>
    <t>41318513 (ЦЭС-13260/2016)</t>
  </si>
  <si>
    <t>41315397 (ЦЭС-13261/2016)</t>
  </si>
  <si>
    <t>41317369 (ЦЭС-13271/2016)</t>
  </si>
  <si>
    <t>41317959 (ЦЭС-13293/2016)</t>
  </si>
  <si>
    <t>41318030 (ЦЭС-13300/2016)</t>
  </si>
  <si>
    <t xml:space="preserve"> - строительство воздушной линии 10 кВ защищенным проводом (ответвления протяженностью 0,025 км от опоры № 362 существующей ВЛ-10 кВ № 649.17 (инв.№ 6430) до проектируемой ТП-10/0,4 кВ), с увеличением протяженности существующей ВЛ-10 кВ (марку и сечение провода, протяженность уточнить при проектировании);
- монтаж разъединителя 10 кВ на концевой опоре проектируемого участка ВЛ-10 кВ № 1.7.5 (тип и технические характеристики уточнить при проектировании);
строительство воздушной линии 0,4 кВ  самонесущим изолированным проводом (ВЛИ-0,4 кВ)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25 кВА (тип ТП, мощность силового трансформатора, схемы соединений РУ-10 кВ и РУ-0,4 кВ, количество и параметры оборудования уточнить при проектировании).</t>
  </si>
  <si>
    <t xml:space="preserve"> - строительство воздушной линии 0,4 кВ самонесущим изолированным проводом (ответвления протяженностью 0,09 км от опоры существующей ВЛ-0,4 кВ № 1 (инв.№12014741-00)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проектировании).</t>
  </si>
  <si>
    <t xml:space="preserve"> - строительство воздушной линии 10 кВ защищенным проводом (ответвления протяженностью 0,03 км от опоры № 148 ВЛ-10 кВ № 129.12 (инв. № 15577) до границы земельного участка заявителя), с увеличением протяженности существующей ВЛ-10 кВ (точку врезки, марку и сечение провода, протяженность уточнить при проектировании).</t>
  </si>
  <si>
    <t xml:space="preserve"> - строительство воздушной линии 0,4 кВ самонесущим изолированным проводом (ответвления протяженностью 0,3 км от опоры № 11 ВЛ-0,4 кВ № 2 (инв. № 4786) до опоры № 5-6 ВЛ-0,4 кВ № 1  (марку и сечение провода, протяженность уточнить при проектировании).</t>
  </si>
  <si>
    <t xml:space="preserve"> - строительство ВЛ-10 кВ защищенным проводом - строительство ответвления протяженностью 0,53 км от опоры существующей  ВЛ-10 кВ № 415.07 (инв. № 4105) до проектируемой ТП-10/0,4 кВ с увеличением протяженности существующей ВЛ-10 кВ (марку и сечение провода, протяженность уточнить при проектировании);
монтаж разъединителя 10 кВ на концевой опоре проектируемого ответвления (тип и технические характеристики уточнить при проектировании);
 строительство ВЛ-0,4 кВ самонесущим изолированным проводом протяженностью  0,23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100 кВА и возможностью установки трансформатора мощностью 160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</si>
  <si>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 xml:space="preserve"> - строительство ВЛ-0,4 кВ самонесущим изолированным проводом - строительство ответвления протяженностью 0,14 км от опоры существующей ВЛ-0,4 кВ № 2 (инв. № нет) до границы земельного участка заявителя, с увеличением протяженности ВЛ-0,4 кВ (марку и сечение провода, протяженность уточнить при проектировании) - по техническим условиям Ц-12846.</t>
  </si>
  <si>
    <t>реконструкция существующей ВЛ-10 кВ № 649.17 (инв.№ 6430)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</si>
  <si>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(инв.№12014741-00)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</si>
  <si>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129.12 (инв. № 15577) в части монтажа ответвительной арматуры в точке врезки (объем реконструкции уточнить при проектировании) - за счет средств тарифа на передачу электроэнергии.</t>
  </si>
  <si>
    <t>реконструкция существующей ВЛ-0,4 кВ № 1 в части монтажа двух дополнительных проводов на участкке протяженностью 0,12 км и переключения этого участка  (оп. №№ 5-6…5-9) на питание от ВЛ-0,4 кВ № 2, монтажа подкосов к опорам №№ 5-6, 5-9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</si>
  <si>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415.07 (инв. № 4105)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</si>
  <si>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2 (инв. № нет)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электроэнергии, по техническим условиям Ц-12846.</t>
  </si>
  <si>
    <t>реконструкция в части переноса ТП-10/0,4 кВ № 9/160 и переключения ее на питание от ВЛ-10 кВ, проектируемой по п.10.1 (объем реконструкции уточнить при проектировании) - за счет средств тарифа на передачу э/э;
реконструкция существующей ВЛ-0,4 кВ №1 (инв. № 3392) в части монтажа двух дополнительных проводов на участке протяженностью 0,2 км по трассе в пролетах опор №№ 97…102, создания разрыва в пролетах опор №№ 12…65 и переключения вновь образованных участков  линии от опор №№ 65 и 12 на питание от разных коммутационных аппаратов ТП-10/0,4 кВ № 9/160 (объем реконструкции уточнить при проектировании) - за счет средств тарифа на передачу э/э;
реконструкция  в части монтажа четырех проводов  от опоры № 1 существующей ВЛ-0,4 кВ №2  от ТП-10/0,4 кВ № 9/160 до опоры № 1  ВЛ-0,4 кВ №1 (инв. № 3392) и переключения ВЛ-0,4 кВ №2 на питание от ВЛ-0,4 кВ №1 (объем реконструкции уточнить при проектировании) - за счет средств тарифа на передачу э/э.</t>
  </si>
  <si>
    <t xml:space="preserve"> 05.02.2017</t>
  </si>
  <si>
    <t>Романец Виталий Сергеевич</t>
  </si>
  <si>
    <t>Терещенко Олег Анатольевич</t>
  </si>
  <si>
    <t>Мезенцева Нина Михайловна</t>
  </si>
  <si>
    <t>Индивидуальный предприниматель Алтунин Евгений Ильич</t>
  </si>
  <si>
    <t>41290217 (ЮЭС-3234/2016)</t>
  </si>
  <si>
    <t>41291520 (ЮЭС-3241/2016)</t>
  </si>
  <si>
    <t>41295405 (ЮЭС-3244/2016)</t>
  </si>
  <si>
    <t>41317607 (ЮЭС-3273/2016)</t>
  </si>
  <si>
    <t>Суджанский район, с.Бондаревка, ул.Жукова, д.2</t>
  </si>
  <si>
    <t>Суджанский район, с.Бондаревка, ул.Василевского, д.1</t>
  </si>
  <si>
    <t>Суджанский район, с.Бондаревка, ул.Жукова, д.1</t>
  </si>
  <si>
    <t>Курская область, Обяонский район, с.Пушкарное.</t>
  </si>
  <si>
    <t xml:space="preserve"> - строительство воздушной линии 10 кВ защищенным проводом (ответвления протяженностью 0,15 км  от опоры  существующей  ВЛ-10 кВ № 32 (инв. №  00001859) до проектируемой ТП-10/0,4 кВ), с увеличением протяженности существующей ВЛ-10 кВ  (марку и сечение провода, протяженность уточнить при проектировании) - по техническим условиям Ю-3025;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Ю-3025;
строительство воздушной линии 0,4 кВ самонесущим изолированным проводом (ВЛИ-0,4 кВ) протяженностью  0,6 км от проектируемой ТП-10/0,4 кВ 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63 кВА и возможностью установки силового трансформатора мощностью 100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Ю-3025.</t>
  </si>
  <si>
    <t xml:space="preserve"> - строительство воздушной линии 10 кВ защищенным проводом (ответвления протяженностью 0,15 км  от опоры  существующей  ВЛ-10 кВ № 32 (инв. №  00001859) до проектируемой ТП-10/0,4 кВ), с увеличением протяженности существующей ВЛ-10 кВ  (марку и сечение провода, протяженность уточнить при проектировании) - по техническим условиям Ю-3025;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Ю-3025;
строительство воздушной линии 0,4 кВ самонесущим изолированным проводом (ВЛИ-0,4 кВ) протяженностью  0,52 км от проектируемой ТП-10/0,4 кВ 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63 кВА и возможностью установки силового трансформатора мощностью 100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Ю-3025.</t>
  </si>
  <si>
    <t xml:space="preserve"> - строительство воздушной линии 10 кВ защищенным проводом (ответвления протяженностью 0,15 км  от опоры  существующей  ВЛ-10 кВ № 32 (инв. №  00001859) до проектируемой ТП-10/0,4 кВ), с увеличением протяженности существующей ВЛ-10 кВ  (марку и сечение провода, протяженность уточнить при проектировании) - по техническим условиям Ю-3025;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Ю-3025;
строительство воздушной линии 0,4 кВ самонесущим изолированным проводом (ВЛИ-0,4 кВ) протяженностью  0,61 км от проектируемой ТП-10/0,4 кВ  до границы земельного участка заявителя (марку и сечение провода, протяженность уточнить при проектировании) – в том числе 0,6 км по техническим условиям Ю-3234.
строительство ТП-10/0,4 кВ с одним силовым трансформатором мощностью 63 кВА и возможностью установки силового трансформатора мощностью 100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Ю-3025.</t>
  </si>
  <si>
    <t>реконструкция существующей ВЛ-10 кВ № 32  (инв. № 00001859) в части монтажа ответвительной арматуры в точке врезки (объем реконструкции уточнить при проектировании) - за счет средств тарифа на передачу электроэнергии,  по техническим условиям Ю-3025.</t>
  </si>
  <si>
    <t>реконструкция существующей ВЛ-10 кВ № 32  (инв. № 00001859) в части монтажа ответвительной арматуры в точке врезки (объем реконструкции уточнить при проектировании) - за счет средств тарифа на передачу электроэнергии,  по техническим условиям Ю-3025</t>
  </si>
  <si>
    <t>реконструкция существующей ВЛ-0,4 кВ № 2 (инв. № 0000370) в части монтажа двух дополнительных проводов на участке протяженностью 0,37 км и замены 14 опор (объем реконструкции уточнить при проектировании) – за счет средств тарифа на передачу электроэнергии.</t>
  </si>
  <si>
    <t>41311640 (ЦЭС-13232/2016)</t>
  </si>
  <si>
    <t>Батин Сергей Калинович</t>
  </si>
  <si>
    <t xml:space="preserve"> - строительство воздушной линии 10 кВ защищенным проводом (ответвления протяженностью 0,85 км от опоры существующей ВЛ-10 кВ № 412.16 (инв. № 4009) до проектируемой ТП-10/0,4 кВ, с увеличением протяженности существующей ВЛ-10 кВ (марку и сечение провода, протяженность уточнить при проектировании) – в т.ч. 0,85 км по техническим условиям Ц-13169.;
монтаж разъединителя 10 кВ на отпаечной и на концевой опоре проектируемого участка ВЛ-10 кВ № 412.16 (тип и технические характеристики уточнить при проектировании);
строительство воздушной линии 0,4 кВ самонесущим изолированным проводом (ВЛИ-0,4 кВ) протяженностью 0,36 км от проектируемой ТП-10/0,4 кВ до границы земельного участка заявителя (марку и сечение провода, протяженность уточнить при проектировании).
: строительство ТП-10/0,4 кВ с одним силовым трансформатором мощностью 63 кВА и возможностью установки трансформатора мощностью 100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</si>
  <si>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реконструкция существующей ВЛ-0,4 кВ № 1 (инв. отсутств.) протяженностью 0,3 км в части обеспечения возможности совместной подвески с проектируемой ВЛ-10 кВ (объем реконструкции уточнить при проектировании) – за счет средств тарифа на передачу электроэенргии</t>
  </si>
  <si>
    <t xml:space="preserve"> - строительство ВЛ-0,4 кВ самонесущим изолированным проводом - строительство ответвления протяженностью 0,035 км от опоры № 36 ВЛ-0,4 кВ № 1  (инв. № 3421) до границы земельного участка заявителя, с увеличением протяженности ВЛ-0,4 кВ (марку и сечение провода, протяженность уточнить при проектировании).</t>
  </si>
  <si>
    <t>реконструкция существующей ВЛ-0,4 кВ № 1 (инв. № 3421) в части монтажа дополнительного провода на участке протяженностью 0,28 км в пролетах опор №№ 23…35  и монтажа двух дополнительных проводов на участке протяженностью 0,04 км по трассе в пролетах опор №№ 35…36 (объем реконструкции уточнить при проектировании) – за счет средств тарифа на передачу электроэнергии.</t>
  </si>
  <si>
    <t>Шамыкина Наталья Михайловна</t>
  </si>
  <si>
    <t>Пашковский с/с, д. Волобуево, уч. 46:11:140501:35</t>
  </si>
  <si>
    <t>41322563 (ЦЭС-13242/2016)</t>
  </si>
  <si>
    <t xml:space="preserve"> - строительство ВЛ-0,4 кВ самонесущим изолированным проводом - строительство ответвления протяженностью 0,08 км от опоры существующей ВЛ-0,4 кВ № 2  (инв. № нет) до границы земельного участка заявителя, с увеличением протяженности ВЛ-0,4 кВ (марку и сечение провода, протяженность уточнить при проектировании).</t>
  </si>
  <si>
    <t>реконструкция существующей ВЛ-0,4 кВ № 2  (инв. № нет)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электроэнергии.</t>
  </si>
  <si>
    <t>Абабов Леонид Иванович</t>
  </si>
  <si>
    <t>Курский р-н, п. Камыши, уч. 46:11:060701:894</t>
  </si>
  <si>
    <t>41319893 (ЦЭС-13320/2016)</t>
  </si>
  <si>
    <t>41322241 (ЦЭС-13331/2016)</t>
  </si>
  <si>
    <t>Ивлев Андрей Александрович</t>
  </si>
  <si>
    <t>реконструкция в части замены ТП-6/0,4 кВ № 5/100 (инв. № 2853) на ТП с силовым трансформатором мощностью 160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за счет средств тарифа на передачу электроэнергии по техническим условиям Ц-13266.</t>
  </si>
  <si>
    <t>305524, Курский р-н, с. Рышково, ул. Полевая, д. 9 а</t>
  </si>
  <si>
    <t>реконструкция существующей ВЛ-0,4 кВ № 2 (инв. № 31127200)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С-2979.</t>
  </si>
  <si>
    <t xml:space="preserve"> - строительство воздушной линии 0,4 кВ самонесущим изолированным проводом (ответвления протяженностью 0,16 км от опоры № 1 существующей ВЛ-0,4 кВ № 2 (инв. № 31127200) 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0,16 км по техническим условиям С-2979.</t>
  </si>
  <si>
    <t>Слепынин Иван Петрович</t>
  </si>
  <si>
    <t>ХРЭС</t>
  </si>
  <si>
    <t>41312795 (С-2978/2016)</t>
  </si>
  <si>
    <t>Курская область, Хомутовский район, Ольховский сельсовет, с. Ольховка, с/х кооператив «Рассвет», кад. № 46:26:130604:101</t>
  </si>
  <si>
    <t>реконструкция существующей ВЛ-0,4 кВ № 2 (инв. № 31127200)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</si>
  <si>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 xml:space="preserve"> - строительство воздушной линии 0,4 кВ самонесущим изолированным проводом (ответвления протяженностью 0,36 км от опоры № 1 существующей ВЛ-0,4 кВ № 2 (инв. № 31127200) 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проектировании).</t>
  </si>
  <si>
    <t>Будников Виктор Алексеевич</t>
  </si>
  <si>
    <t>41312820 (С-2979/2016)</t>
  </si>
  <si>
    <t>Курская область, Хомутовский район, Ольховский сельсовет, с. Ольховка, с/х кооператив «Рассвет», кад. № 46:26:130604:102.</t>
  </si>
  <si>
    <t>41316452 (ВЭС-3309/2016)</t>
  </si>
  <si>
    <t>ТРЭС</t>
  </si>
  <si>
    <t>Куракулов Алексей Николаевич</t>
  </si>
  <si>
    <t xml:space="preserve"> - строительство воздушной линии 0,4 кВ самонесущим изолированным проводом (ответвления протяженностью 0,2 км от опоры № 2-3 существующей ВЛ-0,4 кВ № 1 (инв. № 3103488)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</si>
  <si>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3103488)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</si>
  <si>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307071 Курская область,Тимский р-он, с.1е Выгорное,ул.Мирная, д.6</t>
  </si>
  <si>
    <t>ВЛ-0,4 кВ № 1 (инв. № 3103488)</t>
  </si>
  <si>
    <t>ТП-10/0,4 кВ № 2164-9/60</t>
  </si>
  <si>
    <t>ТП-10/0,4 кВ № 2164-7/100</t>
  </si>
  <si>
    <t>0,12 с монтажом подкосов к 2-м опорам ВЛ-0,4 кВ</t>
  </si>
  <si>
    <t>ВЛ-10 кВ № 415.07 (инв. № 4105)</t>
  </si>
  <si>
    <t>КТП 160 кВА с трансформатором 100 кВА</t>
  </si>
  <si>
    <t>ВЛ-0,4 кВ № 2 (инв. № 0000370)</t>
  </si>
  <si>
    <t>0,37 с заменой 14 опор</t>
  </si>
  <si>
    <t xml:space="preserve"> ТП-10/0,4 кВ № 2164-2/100</t>
  </si>
  <si>
    <t>ТП-10/0,4 кВ № 2164-5/100</t>
  </si>
  <si>
    <t xml:space="preserve"> ВЛ-0,4 кВ № 2 (инв. № 31127200)</t>
  </si>
  <si>
    <t xml:space="preserve">ВЛ-10 кВ № 649.17 (инв.№ 6430) </t>
  </si>
  <si>
    <t>ВЛ-0,4 кВ № 1 (инв.№12014741-00)</t>
  </si>
  <si>
    <t>ВЛ-0,4 кВ № 1 (инв. отсутств.)</t>
  </si>
  <si>
    <t>КТП 100 кВА с трансформатором 63 кВА</t>
  </si>
  <si>
    <t xml:space="preserve"> ВЛ-10 кВ № 416.05 (инв. № 15325)</t>
  </si>
  <si>
    <t>0,05 км (прокладка методом ГНБ под автодорогой)</t>
  </si>
  <si>
    <t>ВЛ-10 кВ № 32  (инв. № 00001859)</t>
  </si>
  <si>
    <t>Монтаж АВ-0,4 кВ (63 А)</t>
  </si>
  <si>
    <t>Остальной объем строительства включен в Ю-3025 (Лот 65-66-67 Юго-запад-2)</t>
  </si>
  <si>
    <t>Объем строительства включен в В-3279 (Очередь № 82)</t>
  </si>
  <si>
    <t>Объем строительства включен в С-2979 (Очередь № 82)</t>
  </si>
  <si>
    <t>Монтаж АВ-0.4 кВ - 160 А
(демонтаж АВ-0,4 кВ)</t>
  </si>
  <si>
    <t>строительство ВЛ-10 кВ защищенным проводом - строительство ответвления протяженностью 0,05 км от опоры № 33  ВЛ-10 кВ № 176.209 (инв. № 4144)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Ц-10815; 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Ц-10815;
 строительство ВЛ-0,4 кВ самонесущим изолированным проводом протяженностью  0,3 км от проектируемой ТП-10/0,4 кВ до границы земельного участка заявителя (марку и сечение провода, протяженность уточнить при проектировании) –по техническим условиям Ц-10815.
строительство ТП-10/0,4 кВ с одним силовым трансформатором мощностью 63 кВА и возможностью установки трансформатора мощностью 100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Ц-10815.</t>
  </si>
  <si>
    <t xml:space="preserve"> Ц-12755-на аннулировании (физ. объемы от 04.05.2016)</t>
  </si>
  <si>
    <t>На расторжении?</t>
  </si>
  <si>
    <t>строительство ВЛ-10 кВ защищенным проводом - ответвления протяженностью 0,5 км от опоры  существующей  ВЛ-10 кВ № 253.01  (инв. № 1039) до проектируемой ТП-10/0,4 кВ с увеличением протяженности существующей ВЛ-10 кВ (марку и сечение провода, протяженность уточнить при проектировании);
монтаж разъединителя 10 кВ на концевой опоре проектируемого ответвления (тип и технические характеристики уточнить при проектировании).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</si>
  <si>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 xml:space="preserve">ВЛ-10 кВ № 253.01  (инв. № 1039).
 ВЛ-0,4 кВ № 1  (инв. № 1326) </t>
  </si>
  <si>
    <t>реконструкция существующей ВЛ-0,4 кВ № 1  (инв. № 1326)  в части переключения участка линии от опоры № 63 на питание от проектируемой ТП-10/0,4</t>
  </si>
  <si>
    <t>Реконструкция ВЛ-0,4 кВ</t>
  </si>
  <si>
    <t>ВЛ-0,4 кВ № 1 (инв. № 12012085-00)</t>
  </si>
  <si>
    <t xml:space="preserve"> строительство КВЛ-10 кВ протяженностью 1,03 км от опоры существующей ВЛ-10 кВ № 422.14 (инв. № 4092) до проектируемой ТП-10/0,4 кВ) – по техническим условиям Ц-13196, в том числе:
-  строительство воздушной линии 10 кВ защищенным проводом (ВЛЗ-10 кВ) протяженностью 0,83 км (при проектировании учесть необходимость обеспечения возможности совместной подвески ВЛИ-0,4 кВ);
- строительство кабельной линии 10 кВ протяженностью 0,2 км.
Точку врезки, марку и сечение провода/кабеля, протяженность уточнить при проектировании.
Монтаж двух разъединителей 10 кВ: в точке врезки и на концевой опоре проектируемой КВЛ-10 кВ (тип и технические характеристики уточнить при проектировании) – по техническим условиям Ц-13196.
Строительство воздушной линии 0,4 кВ самонесущим изолированным проводом (ВЛИ-0,4 кВ) протяженностью 0,25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100 кВА и возможностью установки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Ц-13196.</t>
  </si>
  <si>
    <t>КТП 160 кВА (с трансформатором 100 кВА)</t>
  </si>
  <si>
    <t>0,2 (сеч.95мм2)</t>
  </si>
  <si>
    <t>строительство КВЛ-10 кВ протяженностью 1,03 км от опоры существующей ВЛ-10 кВ № 422.14 (инв. № 4092) до проектируемой ТП-10/0,4 кВ) – по техническим условиям Ц-13196, в том числе:
-  строительство воздушной линии 10 кВ защищенным проводом (ВЛЗ-10 кВ) протяженностью 0,83 км (при проектировании учесть необходимость обеспечения возможности совместной подвески ВЛИ-0,4 кВ);
- строительство кабельной линии 10 кВ протяженностью 0,2 км.
Точку врезки, марку и сечение провода/кабеля, протяженность уточнить при проектировании.
Монтаж двух разъединителей 10 кВ: в точке врезки и на концевой опоре проектируемой КВЛ-10 кВ (тип и технические характеристики уточнить при проектировании) – по техническим условиям Ц-13196.
Строительство воздушной линии 0,4 кВ самонесущим изолированным проводом (ВЛИ-0,4 кВ) протяженностью 0,31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0,16 км по техническим условиям Ц-13226;
строительство ТП-10/0,4 кВ с одним силовым трансформатором мощностью 100 кВА и возможностью установки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Ц-13196</t>
  </si>
  <si>
    <t>Остальной объем строительства  в Ц-13227 (Очередь 82)</t>
  </si>
  <si>
    <t>Остальной объем строительства  в Ц-13230 (Очередь 82)</t>
  </si>
  <si>
    <t>Остальной объем строительства посчитан в Ц-13170 (Очередь 82)</t>
  </si>
  <si>
    <t>Остальной объем строительства включен в Ц-12188 (Очередь 73 Юго-запад); Ц-13275 (Очередь 82)</t>
  </si>
  <si>
    <t>строительство ВЛ-10 кВ защищенным проводом - строительство ответвления протяженностью 0,02 км от опоры существующей  ВЛ-10 кВ № 414.01 (инв. № 4021)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Ц-12188;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Ц-12188;
 строительство ВЛ-0,4 кВ самонесущим изолированным проводом протяженностью  0,49 км от проектируемой ТП-10/0,4 кВ до границы земельного участка заявителя (марку и сечение провода, протяженность уточнить при проектировании) – в т.ч. 0,39 км по техническим условиям Ц-13083
строительство ТП-10/0,4 кВ с одним силовым трансформатором мощностью 63 кВА и возможностью установки трансформатора мощностью 100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Ц-12188</t>
  </si>
  <si>
    <t>ВЛ-0,4 кВ № 1  (инв. № 12015653-00)</t>
  </si>
  <si>
    <t xml:space="preserve"> ВЛ-0,4 кВ № 1  (инв. № нет) </t>
  </si>
  <si>
    <t>ВЛ-0,4 кВ № 1 (инв. № 12015807-00)</t>
  </si>
  <si>
    <t>ВЛ-10 кВ № 129.12 (инв. № 15577)</t>
  </si>
  <si>
    <t>Объем строительства включен в Ц-12846 (Очередь 79_хоз. способ-2)</t>
  </si>
  <si>
    <t>ВЛ-0,4 кВ № 2 (инв. № нет)</t>
  </si>
  <si>
    <t>строительство ВЛ-10 кВ защищенным проводом - строительство ответвления протяженностью 0,42 км от опоры существующей  ВЛ-10 кВ № 418.15 (инв. № 4062) 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</t>
  </si>
  <si>
    <t>ВЛ-10 кВ № 418.15 (инв. № 4062)</t>
  </si>
  <si>
    <t>перенос ТП-10/0,4 кВ № 9/160 и переключения ее на питание от проектируемой ВЛ-10 кВ</t>
  </si>
  <si>
    <t>Реконструкция ВЛ-0,4 кВ с монтажом 4-х проводов, км</t>
  </si>
  <si>
    <t>Остальной объем строительства посчитан в Ц-13169 (Очередь 82)</t>
  </si>
  <si>
    <t>ВЛ-0,4 кВ № 1 (инв. № 3421)</t>
  </si>
  <si>
    <t>ВЛ-0,4 кВ № 2  (инв. № нет)</t>
  </si>
  <si>
    <t>ТП-6/0,4 кВ № 5/100 (инв. № 2853)</t>
  </si>
  <si>
    <t>Объем строительства включен в Ц-13266 (Очередь 82)</t>
  </si>
  <si>
    <t>ВЛ-10 кВ № 03 (инв. № 00001894)</t>
  </si>
  <si>
    <t>ВЛ-0,4 кВ № 2  (инв. № 00002393)</t>
  </si>
  <si>
    <t>Объем строительства включен в Ю-3234 (Очередь 82)</t>
  </si>
  <si>
    <t>Остальной объем строительства включен в Ю-3025 (Лот 65-66-67 Юго-запад-2); Ю-3234 (Очередь 82)</t>
  </si>
  <si>
    <t>реконструкция существующей ВЛ-0,4 кВ № 1 протяженностью 0,3 км в части обеспечения возможности совместной подвески с проектируемой ВЛ-10 кВ (замена опор ВЛ-0,4 кВ на опоры ВЛ-10 кВ)</t>
  </si>
  <si>
    <t>ИТОГО:</t>
  </si>
  <si>
    <t>Строительство ВЛИ-0,4 кВ, км</t>
  </si>
  <si>
    <t>монтаж разъединителя 10 (6) кВ, шт.</t>
  </si>
  <si>
    <t>Строительство ВЛЗ-10 (6) кВ, км</t>
  </si>
  <si>
    <t>Заместитель директора по КС</t>
  </si>
  <si>
    <t>Начальник УПР</t>
  </si>
  <si>
    <t>Начальник УИ</t>
  </si>
  <si>
    <t>Начальник УТП</t>
  </si>
  <si>
    <t>____________________</t>
  </si>
  <si>
    <t>И.Н. Смахтин</t>
  </si>
  <si>
    <t>В.В. Волошин</t>
  </si>
  <si>
    <t>В.В. Тупицкий</t>
  </si>
  <si>
    <t>М.В. Филипкин</t>
  </si>
  <si>
    <t>Реконструкция ВЛ-10 (6) кВ, км</t>
  </si>
  <si>
    <t>Реконструкция ВЛ-0,4 кВ, км</t>
  </si>
  <si>
    <t>строительство воздушной линии 10 кВ защищенным проводом (ответвления протяженностью 0,15 км  от опоры  существующей  ВЛ-10 кВ № 32 (инв. №  00001859) до проектируемой ТП-10/0,4 кВ), с увеличением протяженности существующей ВЛ-10 кВ  - по техническим условиям Ю-3025;
монтаж разъединителя 10 кВ на концевой опоре проектируемого ответвления – по техническим условиям Ю-3025;
строительство воздушной линии 0,4 кВ самонесущим изолированным проводом (ВЛИ-0,4 кВ) протяженностью  0,6 км от проектируемой ТП-10/0,4 кВ  до границы земельного участка заявителя.
строительство ТП-10/0,4 кВ с одним силовым трансформатором мощностью 63 кВА и возможностью установки силового трансформатора мощностью 100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Ю-3025.</t>
  </si>
  <si>
    <t>расширение РУ-0,4 кВ ТП-10/0,4 кВ № 360 (инв. № нет) в части монтажа дополнительного коммутационного аппарата отходящей ВЛ-0,4 кВ - за счет средств тарифа на передачу  э/э, по техническим условиям Ю-3234</t>
  </si>
  <si>
    <t>расширение РУ-0,4 кВ ТП-10/0,4 кВ № 360 (инв. № нет) в части монтажа дополнительного коммутационного аппарата отходящей ВЛ-0,4 кВ - за счет средств тарифа на передачу  э/э, по техническим условиям Ю-3234.</t>
  </si>
  <si>
    <t>строительство воздушной линии 10 кВ защищенным проводом (ответвления протяженностью 0,15 км  от опоры  существующей  ВЛ-10 кВ № 32 (инв. №  00001859) до проектируемой ТП-10/0,4 кВ), с увеличением протяженности существующей ВЛ-10 кВ - по техническим условиям Ю-3025;монтаж разъединителя 10 кВ на концевой опоре проектируемого ответвления – по техническим условиям Ю-3025;строительство воздушной линии 0,4 кВ самонесущим изолированным проводом (ВЛИ-0,4 кВ) протяженностью  0,52 км от проектируемой ТП-10/0,4 кВ  до границы земельного участка заявителя.строительство ТП-10/0,4 кВ с одним силовым трансформатором мощностью 63 кВА и возможностью установки силового трансформатора мощностью 100 кВА - по техническим условиям Ю-3025.</t>
  </si>
  <si>
    <t>строительство воздушной линии 10 кВ защищенным проводом протяженностью 0,15 км  от опоры  существующей  ВЛ-10 кВ № 32 (инв. №  00001859) до проектируемой ТП-10/0,4 кВ, с увеличением протяженности существующей ВЛ-10 кВ - по техническим условиям Ю-3025;монтаж разъединителя 10 кВ на концевой опоре проектируемого ответвления – по техническим условиям Ю-3025;строительство воздушной линии 0,4 кВ самонесущим изолированным проводом (ВЛИ-0,4 кВ) протяженностью  0,61 км от проектируемой ТП-10/0,4 кВ  до границы земельного участка заявителя – в том числе 0,6 км по техническим условиям Ю-3234.строительство ТП-10/0,4 кВ с одним силовым трансформатором мощностью 63 кВА и возможностью установки силового трансформатора мощностью 100 кВА - по техническим условиям Ю-3025.</t>
  </si>
  <si>
    <t>1) СТП 63 кВА - 3 шт.
2) КТП 100 кВА - 1 шт.</t>
  </si>
  <si>
    <t>Монтаж автоматического выключателя 0,4 кВ - 1 шт.</t>
  </si>
  <si>
    <t>Приложение к Очереди № 82 Юго-запад-3</t>
  </si>
  <si>
    <t>реконструкция существующей ВЛ-0,4 кВ в части переключения участка линии от опоры на питание от проектируемой ТП-10/0,4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</si>
</sst>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"/>
    <numFmt numFmtId="166" formatCode="0.0"/>
  </numFmts>
  <fonts count="21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name val="Arial"/>
      <family val="2"/>
      <charset val="204"/>
    </font>
    <font>
      <b/>
      <sz val="28"/>
      <color theme="1"/>
      <name val="Arial"/>
      <family val="2"/>
      <charset val="204"/>
    </font>
    <font>
      <b/>
      <sz val="28"/>
      <color theme="1"/>
      <name val="Times New Roman"/>
      <family val="1"/>
      <charset val="204"/>
    </font>
    <font>
      <sz val="35"/>
      <name val="Arial"/>
      <family val="2"/>
      <charset val="204"/>
    </font>
    <font>
      <sz val="35"/>
      <color theme="1"/>
      <name val="Arial"/>
      <family val="2"/>
      <charset val="204"/>
    </font>
    <font>
      <sz val="85"/>
      <name val="Arial"/>
      <family val="2"/>
      <charset val="204"/>
    </font>
    <font>
      <sz val="50"/>
      <color theme="1"/>
      <name val="Arial"/>
      <family val="2"/>
      <charset val="204"/>
    </font>
    <font>
      <sz val="35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0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2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164" fontId="11" fillId="4" borderId="1" xfId="0" applyNumberFormat="1" applyFont="1" applyFill="1" applyBorder="1" applyAlignment="1">
      <alignment horizontal="center" vertical="center" wrapText="1"/>
    </xf>
    <xf numFmtId="164" fontId="10" fillId="4" borderId="1" xfId="0" applyNumberFormat="1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 wrapText="1"/>
    </xf>
    <xf numFmtId="164" fontId="10" fillId="4" borderId="3" xfId="0" applyNumberFormat="1" applyFont="1" applyFill="1" applyBorder="1" applyAlignment="1">
      <alignment horizontal="center" vertical="center" wrapText="1"/>
    </xf>
    <xf numFmtId="2" fontId="11" fillId="4" borderId="1" xfId="0" applyNumberFormat="1" applyFont="1" applyFill="1" applyBorder="1" applyAlignment="1">
      <alignment horizontal="center" vertical="center" wrapText="1"/>
    </xf>
    <xf numFmtId="2" fontId="10" fillId="4" borderId="1" xfId="0" applyNumberFormat="1" applyFont="1" applyFill="1" applyBorder="1" applyAlignment="1">
      <alignment horizontal="center" vertical="center" wrapText="1"/>
    </xf>
    <xf numFmtId="2" fontId="7" fillId="4" borderId="1" xfId="0" applyNumberFormat="1" applyFont="1" applyFill="1" applyBorder="1" applyAlignment="1">
      <alignment horizontal="center" vertical="center" wrapText="1"/>
    </xf>
    <xf numFmtId="164" fontId="7" fillId="4" borderId="2" xfId="0" applyNumberFormat="1" applyFont="1" applyFill="1" applyBorder="1" applyAlignment="1">
      <alignment horizontal="center" vertical="center" wrapText="1"/>
    </xf>
    <xf numFmtId="0" fontId="7" fillId="4" borderId="0" xfId="0" applyFont="1" applyFill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14" fontId="13" fillId="3" borderId="1" xfId="0" applyNumberFormat="1" applyFont="1" applyFill="1" applyBorder="1" applyAlignment="1">
      <alignment horizontal="center" vertical="center" wrapText="1"/>
    </xf>
    <xf numFmtId="0" fontId="13" fillId="3" borderId="1" xfId="0" applyNumberFormat="1" applyFont="1" applyFill="1" applyBorder="1" applyAlignment="1">
      <alignment horizontal="center" vertical="center" wrapText="1"/>
    </xf>
    <xf numFmtId="4" fontId="13" fillId="3" borderId="1" xfId="0" applyNumberFormat="1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 wrapText="1"/>
    </xf>
    <xf numFmtId="14" fontId="14" fillId="3" borderId="1" xfId="0" applyNumberFormat="1" applyFont="1" applyFill="1" applyBorder="1" applyAlignment="1">
      <alignment horizontal="center" vertical="center" wrapText="1"/>
    </xf>
    <xf numFmtId="164" fontId="15" fillId="3" borderId="1" xfId="0" applyNumberFormat="1" applyFont="1" applyFill="1" applyBorder="1" applyAlignment="1">
      <alignment horizontal="center" vertical="center" wrapText="1"/>
    </xf>
    <xf numFmtId="2" fontId="15" fillId="3" borderId="1" xfId="0" applyNumberFormat="1" applyFont="1" applyFill="1" applyBorder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164" fontId="14" fillId="3" borderId="2" xfId="0" applyNumberFormat="1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0" fontId="11" fillId="7" borderId="3" xfId="0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4" fontId="7" fillId="9" borderId="1" xfId="0" applyNumberFormat="1" applyFont="1" applyFill="1" applyBorder="1" applyAlignment="1">
      <alignment horizontal="center" vertical="center" wrapText="1"/>
    </xf>
    <xf numFmtId="0" fontId="7" fillId="9" borderId="1" xfId="0" applyNumberFormat="1" applyFont="1" applyFill="1" applyBorder="1" applyAlignment="1">
      <alignment horizontal="center" vertical="center" wrapText="1"/>
    </xf>
    <xf numFmtId="4" fontId="7" fillId="9" borderId="1" xfId="0" applyNumberFormat="1" applyFont="1" applyFill="1" applyBorder="1" applyAlignment="1">
      <alignment horizontal="center" vertical="center" wrapText="1"/>
    </xf>
    <xf numFmtId="0" fontId="8" fillId="9" borderId="1" xfId="0" applyFont="1" applyFill="1" applyBorder="1" applyAlignment="1">
      <alignment horizontal="center" vertical="center" wrapText="1"/>
    </xf>
    <xf numFmtId="0" fontId="12" fillId="9" borderId="1" xfId="0" applyFont="1" applyFill="1" applyBorder="1" applyAlignment="1">
      <alignment horizontal="center" vertical="center" wrapText="1"/>
    </xf>
    <xf numFmtId="2" fontId="12" fillId="9" borderId="1" xfId="0" applyNumberFormat="1" applyFont="1" applyFill="1" applyBorder="1" applyAlignment="1">
      <alignment horizontal="center" vertical="center" wrapText="1"/>
    </xf>
    <xf numFmtId="164" fontId="4" fillId="9" borderId="1" xfId="0" applyNumberFormat="1" applyFont="1" applyFill="1" applyBorder="1" applyAlignment="1">
      <alignment horizontal="center" vertical="center" wrapText="1"/>
    </xf>
    <xf numFmtId="0" fontId="12" fillId="9" borderId="3" xfId="0" applyFont="1" applyFill="1" applyBorder="1" applyAlignment="1">
      <alignment horizontal="center" vertical="center" wrapText="1"/>
    </xf>
    <xf numFmtId="164" fontId="4" fillId="9" borderId="3" xfId="0" applyNumberFormat="1" applyFont="1" applyFill="1" applyBorder="1" applyAlignment="1">
      <alignment horizontal="center" vertical="center" wrapText="1"/>
    </xf>
    <xf numFmtId="14" fontId="8" fillId="9" borderId="1" xfId="0" applyNumberFormat="1" applyFont="1" applyFill="1" applyBorder="1" applyAlignment="1">
      <alignment horizontal="center" vertical="center" wrapText="1"/>
    </xf>
    <xf numFmtId="2" fontId="4" fillId="9" borderId="1" xfId="0" applyNumberFormat="1" applyFont="1" applyFill="1" applyBorder="1" applyAlignment="1">
      <alignment horizontal="center" vertical="center" wrapText="1"/>
    </xf>
    <xf numFmtId="2" fontId="8" fillId="9" borderId="1" xfId="0" applyNumberFormat="1" applyFont="1" applyFill="1" applyBorder="1" applyAlignment="1">
      <alignment horizontal="center" vertical="center" wrapText="1"/>
    </xf>
    <xf numFmtId="164" fontId="8" fillId="9" borderId="2" xfId="0" applyNumberFormat="1" applyFont="1" applyFill="1" applyBorder="1" applyAlignment="1">
      <alignment horizontal="center" vertical="center" wrapText="1"/>
    </xf>
    <xf numFmtId="0" fontId="8" fillId="9" borderId="0" xfId="0" applyFont="1" applyFill="1" applyAlignment="1">
      <alignment horizontal="center" vertical="center" wrapText="1"/>
    </xf>
    <xf numFmtId="2" fontId="12" fillId="9" borderId="3" xfId="0" applyNumberFormat="1" applyFont="1" applyFill="1" applyBorder="1" applyAlignment="1">
      <alignment horizontal="center" vertical="center" wrapText="1"/>
    </xf>
    <xf numFmtId="164" fontId="12" fillId="9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14" fontId="17" fillId="0" borderId="1" xfId="0" applyNumberFormat="1" applyFont="1" applyFill="1" applyBorder="1" applyAlignment="1">
      <alignment horizontal="center" vertical="center" wrapText="1"/>
    </xf>
    <xf numFmtId="2" fontId="17" fillId="0" borderId="1" xfId="0" applyNumberFormat="1" applyFont="1" applyFill="1" applyBorder="1" applyAlignment="1">
      <alignment horizontal="center" vertical="center" wrapText="1"/>
    </xf>
    <xf numFmtId="164" fontId="17" fillId="0" borderId="2" xfId="0" applyNumberFormat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64" fontId="4" fillId="0" borderId="5" xfId="0" applyNumberFormat="1" applyFont="1" applyFill="1" applyBorder="1" applyAlignment="1">
      <alignment horizontal="center" vertical="center" wrapText="1"/>
    </xf>
    <xf numFmtId="14" fontId="16" fillId="0" borderId="4" xfId="0" applyNumberFormat="1" applyFont="1" applyFill="1" applyBorder="1" applyAlignment="1">
      <alignment horizontal="center" vertical="center" wrapText="1"/>
    </xf>
    <xf numFmtId="0" fontId="16" fillId="0" borderId="4" xfId="0" applyNumberFormat="1" applyFont="1" applyFill="1" applyBorder="1" applyAlignment="1">
      <alignment horizontal="center" vertical="center" wrapText="1"/>
    </xf>
    <xf numFmtId="4" fontId="16" fillId="0" borderId="4" xfId="0" applyNumberFormat="1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164" fontId="17" fillId="0" borderId="4" xfId="0" applyNumberFormat="1" applyFont="1" applyFill="1" applyBorder="1" applyAlignment="1">
      <alignment horizontal="center" vertical="center" wrapText="1"/>
    </xf>
    <xf numFmtId="1" fontId="17" fillId="0" borderId="4" xfId="0" applyNumberFormat="1" applyFont="1" applyFill="1" applyBorder="1" applyAlignment="1">
      <alignment horizontal="center" vertical="center" wrapText="1"/>
    </xf>
    <xf numFmtId="14" fontId="17" fillId="0" borderId="4" xfId="0" applyNumberFormat="1" applyFont="1" applyFill="1" applyBorder="1" applyAlignment="1">
      <alignment horizontal="center" vertical="center" wrapText="1"/>
    </xf>
    <xf numFmtId="14" fontId="7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2" fontId="12" fillId="0" borderId="0" xfId="0" applyNumberFormat="1" applyFont="1" applyFill="1" applyBorder="1" applyAlignment="1">
      <alignment horizontal="center" vertical="center" wrapText="1"/>
    </xf>
    <xf numFmtId="4" fontId="12" fillId="0" borderId="0" xfId="0" applyNumberFormat="1" applyFont="1" applyFill="1" applyBorder="1" applyAlignment="1">
      <alignment horizontal="center" vertical="center" wrapText="1"/>
    </xf>
    <xf numFmtId="14" fontId="7" fillId="0" borderId="6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4" fontId="7" fillId="0" borderId="6" xfId="0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164" fontId="4" fillId="0" borderId="6" xfId="0" applyNumberFormat="1" applyFont="1" applyFill="1" applyBorder="1" applyAlignment="1">
      <alignment horizontal="center" vertical="center" wrapText="1"/>
    </xf>
    <xf numFmtId="2" fontId="12" fillId="0" borderId="6" xfId="0" applyNumberFormat="1" applyFont="1" applyFill="1" applyBorder="1" applyAlignment="1">
      <alignment horizontal="center" vertical="center" wrapText="1"/>
    </xf>
    <xf numFmtId="4" fontId="12" fillId="0" borderId="6" xfId="0" applyNumberFormat="1" applyFont="1" applyFill="1" applyBorder="1" applyAlignment="1">
      <alignment horizontal="center" vertical="center" wrapText="1"/>
    </xf>
    <xf numFmtId="14" fontId="8" fillId="0" borderId="6" xfId="0" applyNumberFormat="1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vertical="center"/>
    </xf>
    <xf numFmtId="0" fontId="7" fillId="0" borderId="3" xfId="0" applyNumberFormat="1" applyFont="1" applyFill="1" applyBorder="1" applyAlignment="1">
      <alignment horizontal="center" vertical="center" wrapText="1"/>
    </xf>
    <xf numFmtId="0" fontId="19" fillId="0" borderId="0" xfId="0" applyFont="1" applyFill="1"/>
    <xf numFmtId="164" fontId="20" fillId="0" borderId="4" xfId="0" applyNumberFormat="1" applyFont="1" applyFill="1" applyBorder="1" applyAlignment="1">
      <alignment horizontal="center" vertical="center" wrapText="1"/>
    </xf>
    <xf numFmtId="164" fontId="20" fillId="0" borderId="1" xfId="0" applyNumberFormat="1" applyFont="1" applyFill="1" applyBorder="1" applyAlignment="1">
      <alignment horizontal="center" vertical="center" wrapText="1"/>
    </xf>
    <xf numFmtId="2" fontId="20" fillId="0" borderId="1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164" fontId="7" fillId="0" borderId="3" xfId="0" applyNumberFormat="1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1" fontId="8" fillId="0" borderId="3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463"/>
  <sheetViews>
    <sheetView view="pageBreakPreview" zoomScale="30" zoomScaleNormal="70" zoomScaleSheetLayoutView="30" workbookViewId="0">
      <pane ySplit="2" topLeftCell="A240" activePane="bottomLeft" state="frozen"/>
      <selection pane="bottomLeft" activeCell="BK3" sqref="BK3:BK242"/>
    </sheetView>
  </sheetViews>
  <sheetFormatPr defaultColWidth="9.140625" defaultRowHeight="27.75" x14ac:dyDescent="0.4"/>
  <cols>
    <col min="1" max="1" width="32.140625" style="3" customWidth="1"/>
    <col min="2" max="2" width="27.5703125" style="3" customWidth="1"/>
    <col min="3" max="3" width="36" style="3" customWidth="1"/>
    <col min="4" max="4" width="28.7109375" style="3" customWidth="1"/>
    <col min="5" max="5" width="16.42578125" style="3" customWidth="1"/>
    <col min="6" max="6" width="33.7109375" style="3" customWidth="1"/>
    <col min="7" max="7" width="23.5703125" style="3" customWidth="1"/>
    <col min="8" max="8" width="72.7109375" style="3" customWidth="1"/>
    <col min="9" max="9" width="51.85546875" style="2" customWidth="1"/>
    <col min="10" max="10" width="47.7109375" style="2" customWidth="1"/>
    <col min="11" max="11" width="23.8554687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0.140625" style="14" customWidth="1"/>
    <col min="16" max="16" width="36.5703125" style="14" customWidth="1"/>
    <col min="17" max="17" width="33.28515625" style="14" customWidth="1"/>
    <col min="18" max="18" width="27.8554687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20.5703125" style="1" hidden="1" customWidth="1"/>
    <col min="23" max="23" width="15" style="1" hidden="1" customWidth="1"/>
    <col min="24" max="24" width="21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37.7109375" style="1" customWidth="1"/>
    <col min="34" max="34" width="21" style="1" customWidth="1"/>
    <col min="35" max="35" width="13.42578125" style="1" customWidth="1"/>
    <col min="36" max="36" width="33.42578125" style="1" customWidth="1"/>
    <col min="37" max="37" width="26" style="1" customWidth="1"/>
    <col min="38" max="38" width="27.28515625" style="1" customWidth="1"/>
    <col min="39" max="39" width="16" style="1" customWidth="1"/>
    <col min="40" max="40" width="22.42578125" style="1" customWidth="1"/>
    <col min="41" max="41" width="9.5703125" style="1" hidden="1" customWidth="1"/>
    <col min="42" max="42" width="23" style="1" hidden="1" customWidth="1"/>
    <col min="43" max="43" width="32.42578125" style="1" customWidth="1"/>
    <col min="44" max="44" width="33" style="1" customWidth="1"/>
    <col min="45" max="45" width="21.42578125" style="1" hidden="1" customWidth="1"/>
    <col min="46" max="46" width="23.42578125" style="1" hidden="1" customWidth="1"/>
    <col min="47" max="47" width="9.140625" style="1" hidden="1" customWidth="1"/>
    <col min="48" max="48" width="17.7109375" style="1" hidden="1" customWidth="1"/>
    <col min="49" max="49" width="9.140625" style="1" hidden="1" customWidth="1"/>
    <col min="50" max="50" width="23" style="1" hidden="1" customWidth="1"/>
    <col min="51" max="51" width="51.140625" style="1" customWidth="1"/>
    <col min="52" max="52" width="24.28515625" style="1" customWidth="1"/>
    <col min="53" max="53" width="40.140625" style="1" customWidth="1"/>
    <col min="54" max="54" width="34.28515625" style="1" customWidth="1"/>
    <col min="55" max="55" width="38.28515625" style="1" customWidth="1"/>
    <col min="56" max="56" width="21.425781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2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5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23</v>
      </c>
      <c r="C2" s="6" t="s">
        <v>24</v>
      </c>
      <c r="D2" s="6" t="s">
        <v>29</v>
      </c>
      <c r="E2" s="6" t="s">
        <v>26</v>
      </c>
      <c r="F2" s="6" t="s">
        <v>1</v>
      </c>
      <c r="G2" s="6" t="s">
        <v>2</v>
      </c>
      <c r="H2" s="6" t="s">
        <v>18</v>
      </c>
      <c r="I2" s="6" t="s">
        <v>22</v>
      </c>
      <c r="J2" s="6" t="s">
        <v>3</v>
      </c>
      <c r="K2" s="6" t="s">
        <v>27</v>
      </c>
      <c r="L2" s="13" t="s">
        <v>30</v>
      </c>
      <c r="M2" s="13" t="s">
        <v>31</v>
      </c>
      <c r="N2" s="13" t="s">
        <v>32</v>
      </c>
      <c r="O2" s="13"/>
      <c r="P2" s="13" t="s">
        <v>33</v>
      </c>
      <c r="Q2" s="13" t="s">
        <v>34</v>
      </c>
      <c r="R2" s="13" t="s">
        <v>35</v>
      </c>
      <c r="S2" s="13" t="s">
        <v>36</v>
      </c>
      <c r="T2" s="13" t="s">
        <v>37</v>
      </c>
      <c r="U2" s="6" t="s">
        <v>4</v>
      </c>
      <c r="V2" s="6"/>
      <c r="W2" s="6" t="s">
        <v>21</v>
      </c>
      <c r="X2" s="6"/>
      <c r="Y2" s="6" t="s">
        <v>28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25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32</v>
      </c>
      <c r="BA2" s="6" t="s">
        <v>16</v>
      </c>
      <c r="BB2" s="6" t="s">
        <v>38</v>
      </c>
      <c r="BC2" s="6" t="s">
        <v>656</v>
      </c>
      <c r="BD2" s="6"/>
      <c r="BE2" s="6" t="s">
        <v>488</v>
      </c>
      <c r="BF2" s="6"/>
      <c r="BG2" s="6" t="s">
        <v>443</v>
      </c>
      <c r="BH2" s="6"/>
      <c r="BI2" s="6" t="s">
        <v>676</v>
      </c>
      <c r="BJ2" s="6"/>
      <c r="BK2" s="16" t="s">
        <v>20</v>
      </c>
      <c r="BL2" s="9" t="s">
        <v>19</v>
      </c>
      <c r="BM2" s="12" t="s">
        <v>17</v>
      </c>
      <c r="BN2" s="7"/>
    </row>
    <row r="3" spans="1:70" s="157" customFormat="1" ht="184.5" customHeight="1" x14ac:dyDescent="0.25">
      <c r="A3" s="144" t="s">
        <v>48</v>
      </c>
      <c r="B3" s="145">
        <v>41307027</v>
      </c>
      <c r="C3" s="146">
        <v>35307.99</v>
      </c>
      <c r="D3" s="146"/>
      <c r="E3" s="147">
        <v>3</v>
      </c>
      <c r="F3" s="145" t="s">
        <v>182</v>
      </c>
      <c r="G3" s="145" t="s">
        <v>39</v>
      </c>
      <c r="H3" s="145" t="s">
        <v>252</v>
      </c>
      <c r="I3" s="145" t="s">
        <v>322</v>
      </c>
      <c r="J3" s="145" t="s">
        <v>323</v>
      </c>
      <c r="K3" s="148" t="s">
        <v>463</v>
      </c>
      <c r="L3" s="148"/>
      <c r="M3" s="148"/>
      <c r="N3" s="158">
        <f>SUM(N4)</f>
        <v>62.206499999999998</v>
      </c>
      <c r="O3" s="158">
        <f t="shared" ref="O3:T3" si="0">SUM(O4)</f>
        <v>0</v>
      </c>
      <c r="P3" s="158">
        <f t="shared" si="0"/>
        <v>4.9765199999999998</v>
      </c>
      <c r="Q3" s="158">
        <f t="shared" si="0"/>
        <v>53.497589999999995</v>
      </c>
      <c r="R3" s="158">
        <f t="shared" si="0"/>
        <v>0</v>
      </c>
      <c r="S3" s="158">
        <f t="shared" si="0"/>
        <v>3.7323899999999997</v>
      </c>
      <c r="T3" s="158">
        <f t="shared" si="0"/>
        <v>62.206499999999998</v>
      </c>
      <c r="U3" s="150"/>
      <c r="V3" s="150"/>
      <c r="W3" s="150"/>
      <c r="X3" s="150"/>
      <c r="Y3" s="150"/>
      <c r="Z3" s="150"/>
      <c r="AA3" s="150"/>
      <c r="AB3" s="150"/>
      <c r="AC3" s="150"/>
      <c r="AD3" s="150"/>
      <c r="AE3" s="148"/>
      <c r="AF3" s="149"/>
      <c r="AG3" s="148"/>
      <c r="AH3" s="150"/>
      <c r="AI3" s="151"/>
      <c r="AJ3" s="149"/>
      <c r="AK3" s="148"/>
      <c r="AL3" s="150"/>
      <c r="AM3" s="150"/>
      <c r="AN3" s="150"/>
      <c r="AO3" s="150"/>
      <c r="AP3" s="150"/>
      <c r="AQ3" s="151"/>
      <c r="AR3" s="149"/>
      <c r="AS3" s="150"/>
      <c r="AT3" s="150"/>
      <c r="AU3" s="150"/>
      <c r="AV3" s="150"/>
      <c r="AW3" s="150"/>
      <c r="AX3" s="150"/>
      <c r="AY3" s="150"/>
      <c r="AZ3" s="150"/>
      <c r="BA3" s="151">
        <v>0.05</v>
      </c>
      <c r="BB3" s="158">
        <f>T4</f>
        <v>62.206499999999998</v>
      </c>
      <c r="BC3" s="158"/>
      <c r="BD3" s="150"/>
      <c r="BE3" s="148"/>
      <c r="BF3" s="149"/>
      <c r="BG3" s="149"/>
      <c r="BH3" s="150"/>
      <c r="BI3" s="150"/>
      <c r="BJ3" s="150"/>
      <c r="BK3" s="152">
        <f>BB3</f>
        <v>62.206499999999998</v>
      </c>
      <c r="BL3" s="153">
        <v>42756</v>
      </c>
      <c r="BM3" s="150"/>
      <c r="BN3" s="150"/>
      <c r="BO3" s="154"/>
      <c r="BP3" s="155"/>
      <c r="BQ3" s="153"/>
      <c r="BR3" s="156"/>
    </row>
    <row r="4" spans="1:70" s="22" customFormat="1" ht="184.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16</v>
      </c>
      <c r="M4" s="42">
        <f>BA3</f>
        <v>0.05</v>
      </c>
      <c r="N4" s="38">
        <f>M4*1101*1.13</f>
        <v>62.206499999999998</v>
      </c>
      <c r="O4" s="38"/>
      <c r="P4" s="38">
        <f>N4*0.08</f>
        <v>4.9765199999999998</v>
      </c>
      <c r="Q4" s="38">
        <f>N4*0.86</f>
        <v>53.497589999999995</v>
      </c>
      <c r="R4" s="38">
        <v>0</v>
      </c>
      <c r="S4" s="38">
        <f>N4*0.06</f>
        <v>3.7323899999999997</v>
      </c>
      <c r="T4" s="38">
        <f>SUM(P4:S4)</f>
        <v>62.206499999999998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42"/>
      <c r="AF4" s="43"/>
      <c r="AG4" s="42"/>
      <c r="AH4" s="33"/>
      <c r="AI4" s="60"/>
      <c r="AJ4" s="43"/>
      <c r="AK4" s="42"/>
      <c r="AL4" s="33"/>
      <c r="AM4" s="33"/>
      <c r="AN4" s="33"/>
      <c r="AO4" s="33"/>
      <c r="AP4" s="33"/>
      <c r="AQ4" s="60"/>
      <c r="AR4" s="43"/>
      <c r="AS4" s="33"/>
      <c r="AT4" s="33"/>
      <c r="AU4" s="33"/>
      <c r="AV4" s="33"/>
      <c r="AW4" s="33"/>
      <c r="AX4" s="33"/>
      <c r="AY4" s="33"/>
      <c r="AZ4" s="33"/>
      <c r="BA4" s="60"/>
      <c r="BB4" s="61"/>
      <c r="BC4" s="42"/>
      <c r="BD4" s="33"/>
      <c r="BE4" s="42"/>
      <c r="BF4" s="43"/>
      <c r="BG4" s="43"/>
      <c r="BH4" s="33"/>
      <c r="BI4" s="33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157" customFormat="1" ht="204.75" customHeight="1" x14ac:dyDescent="0.25">
      <c r="A5" s="144" t="s">
        <v>49</v>
      </c>
      <c r="B5" s="145">
        <v>41307119</v>
      </c>
      <c r="C5" s="146">
        <v>2081.0100000000002</v>
      </c>
      <c r="D5" s="146"/>
      <c r="E5" s="147">
        <v>3</v>
      </c>
      <c r="F5" s="145" t="s">
        <v>182</v>
      </c>
      <c r="G5" s="145" t="s">
        <v>39</v>
      </c>
      <c r="H5" s="145" t="s">
        <v>253</v>
      </c>
      <c r="I5" s="145" t="s">
        <v>324</v>
      </c>
      <c r="J5" s="145" t="s">
        <v>325</v>
      </c>
      <c r="K5" s="148" t="s">
        <v>463</v>
      </c>
      <c r="L5" s="148"/>
      <c r="M5" s="148"/>
      <c r="N5" s="149"/>
      <c r="O5" s="148"/>
      <c r="P5" s="149"/>
      <c r="Q5" s="149"/>
      <c r="R5" s="149"/>
      <c r="S5" s="149"/>
      <c r="T5" s="149"/>
      <c r="U5" s="150"/>
      <c r="V5" s="150"/>
      <c r="W5" s="150"/>
      <c r="X5" s="150"/>
      <c r="Y5" s="150"/>
      <c r="Z5" s="150"/>
      <c r="AA5" s="150"/>
      <c r="AB5" s="150"/>
      <c r="AC5" s="150"/>
      <c r="AD5" s="150"/>
      <c r="AE5" s="150"/>
      <c r="AF5" s="150"/>
      <c r="AG5" s="150"/>
      <c r="AH5" s="150"/>
      <c r="AI5" s="152"/>
      <c r="AJ5" s="150"/>
      <c r="AK5" s="150"/>
      <c r="AL5" s="150"/>
      <c r="AM5" s="150"/>
      <c r="AN5" s="150"/>
      <c r="AO5" s="150"/>
      <c r="AP5" s="150"/>
      <c r="AQ5" s="150"/>
      <c r="AR5" s="150"/>
      <c r="AS5" s="150"/>
      <c r="AT5" s="150"/>
      <c r="AU5" s="150"/>
      <c r="AV5" s="150"/>
      <c r="AW5" s="150"/>
      <c r="AX5" s="150"/>
      <c r="AY5" s="150"/>
      <c r="AZ5" s="150"/>
      <c r="BA5" s="152"/>
      <c r="BB5" s="152"/>
      <c r="BC5" s="150"/>
      <c r="BD5" s="150"/>
      <c r="BE5" s="148"/>
      <c r="BF5" s="149"/>
      <c r="BG5" s="149"/>
      <c r="BH5" s="150"/>
      <c r="BI5" s="150"/>
      <c r="BJ5" s="150"/>
      <c r="BK5" s="152"/>
      <c r="BL5" s="153">
        <v>42756</v>
      </c>
      <c r="BM5" s="150" t="s">
        <v>647</v>
      </c>
      <c r="BN5" s="150"/>
      <c r="BO5" s="154"/>
      <c r="BP5" s="155"/>
      <c r="BQ5" s="153"/>
      <c r="BR5" s="156"/>
    </row>
    <row r="6" spans="1:70" s="157" customFormat="1" ht="204.75" customHeight="1" x14ac:dyDescent="0.25">
      <c r="A6" s="144" t="s">
        <v>50</v>
      </c>
      <c r="B6" s="145" t="s">
        <v>118</v>
      </c>
      <c r="C6" s="146">
        <v>2081.0100000000002</v>
      </c>
      <c r="D6" s="146"/>
      <c r="E6" s="147">
        <v>3</v>
      </c>
      <c r="F6" s="145" t="s">
        <v>182</v>
      </c>
      <c r="G6" s="145" t="s">
        <v>39</v>
      </c>
      <c r="H6" s="145" t="s">
        <v>254</v>
      </c>
      <c r="I6" s="145" t="s">
        <v>324</v>
      </c>
      <c r="J6" s="145" t="s">
        <v>325</v>
      </c>
      <c r="K6" s="148" t="s">
        <v>463</v>
      </c>
      <c r="L6" s="148"/>
      <c r="M6" s="148"/>
      <c r="N6" s="149"/>
      <c r="O6" s="149"/>
      <c r="P6" s="149"/>
      <c r="Q6" s="149"/>
      <c r="R6" s="149"/>
      <c r="S6" s="149"/>
      <c r="T6" s="149"/>
      <c r="U6" s="150"/>
      <c r="V6" s="150"/>
      <c r="W6" s="150"/>
      <c r="X6" s="150"/>
      <c r="Y6" s="150"/>
      <c r="Z6" s="150"/>
      <c r="AA6" s="150"/>
      <c r="AB6" s="150"/>
      <c r="AC6" s="150"/>
      <c r="AD6" s="150"/>
      <c r="AE6" s="150"/>
      <c r="AF6" s="150"/>
      <c r="AG6" s="150"/>
      <c r="AH6" s="150"/>
      <c r="AI6" s="152"/>
      <c r="AJ6" s="150"/>
      <c r="AK6" s="150"/>
      <c r="AL6" s="150"/>
      <c r="AM6" s="150"/>
      <c r="AN6" s="150"/>
      <c r="AO6" s="150"/>
      <c r="AP6" s="150"/>
      <c r="AQ6" s="150"/>
      <c r="AR6" s="150"/>
      <c r="AS6" s="150"/>
      <c r="AT6" s="150"/>
      <c r="AU6" s="150"/>
      <c r="AV6" s="150"/>
      <c r="AW6" s="150"/>
      <c r="AX6" s="150"/>
      <c r="AY6" s="150"/>
      <c r="AZ6" s="150"/>
      <c r="BA6" s="152"/>
      <c r="BB6" s="152"/>
      <c r="BC6" s="150"/>
      <c r="BD6" s="150"/>
      <c r="BE6" s="148"/>
      <c r="BF6" s="149"/>
      <c r="BG6" s="149"/>
      <c r="BH6" s="150"/>
      <c r="BI6" s="150"/>
      <c r="BJ6" s="150"/>
      <c r="BK6" s="152"/>
      <c r="BL6" s="153">
        <v>42756</v>
      </c>
      <c r="BM6" s="150" t="s">
        <v>647</v>
      </c>
      <c r="BN6" s="150"/>
      <c r="BO6" s="154"/>
      <c r="BP6" s="155"/>
      <c r="BQ6" s="153"/>
      <c r="BR6" s="156"/>
    </row>
    <row r="7" spans="1:70" s="157" customFormat="1" ht="219.75" customHeight="1" x14ac:dyDescent="0.25">
      <c r="A7" s="144" t="s">
        <v>51</v>
      </c>
      <c r="B7" s="145" t="s">
        <v>119</v>
      </c>
      <c r="C7" s="146">
        <v>2081.0100000000002</v>
      </c>
      <c r="D7" s="146"/>
      <c r="E7" s="147">
        <v>3</v>
      </c>
      <c r="F7" s="145" t="s">
        <v>182</v>
      </c>
      <c r="G7" s="145" t="s">
        <v>39</v>
      </c>
      <c r="H7" s="145" t="s">
        <v>255</v>
      </c>
      <c r="I7" s="145" t="s">
        <v>324</v>
      </c>
      <c r="J7" s="145" t="s">
        <v>325</v>
      </c>
      <c r="K7" s="148" t="s">
        <v>463</v>
      </c>
      <c r="L7" s="148"/>
      <c r="M7" s="148"/>
      <c r="N7" s="149"/>
      <c r="O7" s="149"/>
      <c r="P7" s="149"/>
      <c r="Q7" s="149"/>
      <c r="R7" s="149"/>
      <c r="S7" s="149"/>
      <c r="T7" s="149"/>
      <c r="U7" s="150"/>
      <c r="V7" s="150"/>
      <c r="W7" s="150"/>
      <c r="X7" s="150"/>
      <c r="Y7" s="150"/>
      <c r="Z7" s="150"/>
      <c r="AA7" s="150"/>
      <c r="AB7" s="150"/>
      <c r="AC7" s="150"/>
      <c r="AD7" s="150"/>
      <c r="AE7" s="150"/>
      <c r="AF7" s="150"/>
      <c r="AG7" s="150"/>
      <c r="AH7" s="150"/>
      <c r="AI7" s="152"/>
      <c r="AJ7" s="150"/>
      <c r="AK7" s="150"/>
      <c r="AL7" s="150"/>
      <c r="AM7" s="150"/>
      <c r="AN7" s="150"/>
      <c r="AO7" s="150"/>
      <c r="AP7" s="150"/>
      <c r="AQ7" s="150"/>
      <c r="AR7" s="150"/>
      <c r="AS7" s="150"/>
      <c r="AT7" s="150"/>
      <c r="AU7" s="150"/>
      <c r="AV7" s="150"/>
      <c r="AW7" s="150"/>
      <c r="AX7" s="150"/>
      <c r="AY7" s="150"/>
      <c r="AZ7" s="150"/>
      <c r="BA7" s="152"/>
      <c r="BB7" s="152"/>
      <c r="BC7" s="150"/>
      <c r="BD7" s="150"/>
      <c r="BE7" s="148"/>
      <c r="BF7" s="149"/>
      <c r="BG7" s="149"/>
      <c r="BH7" s="150"/>
      <c r="BI7" s="150"/>
      <c r="BJ7" s="150"/>
      <c r="BK7" s="152"/>
      <c r="BL7" s="153">
        <v>42756</v>
      </c>
      <c r="BM7" s="150" t="s">
        <v>647</v>
      </c>
      <c r="BN7" s="150"/>
      <c r="BO7" s="154"/>
      <c r="BP7" s="155"/>
      <c r="BQ7" s="153"/>
      <c r="BR7" s="156"/>
    </row>
    <row r="8" spans="1:70" s="157" customFormat="1" ht="182.25" customHeight="1" x14ac:dyDescent="0.25">
      <c r="A8" s="144" t="s">
        <v>52</v>
      </c>
      <c r="B8" s="145" t="s">
        <v>120</v>
      </c>
      <c r="C8" s="146">
        <v>2081.0100000000002</v>
      </c>
      <c r="D8" s="146"/>
      <c r="E8" s="147">
        <v>3</v>
      </c>
      <c r="F8" s="145" t="s">
        <v>182</v>
      </c>
      <c r="G8" s="145" t="s">
        <v>39</v>
      </c>
      <c r="H8" s="145" t="s">
        <v>256</v>
      </c>
      <c r="I8" s="145" t="s">
        <v>324</v>
      </c>
      <c r="J8" s="145" t="s">
        <v>325</v>
      </c>
      <c r="K8" s="148" t="s">
        <v>463</v>
      </c>
      <c r="L8" s="148"/>
      <c r="M8" s="148"/>
      <c r="N8" s="149"/>
      <c r="O8" s="148"/>
      <c r="P8" s="149"/>
      <c r="Q8" s="149"/>
      <c r="R8" s="149"/>
      <c r="S8" s="149"/>
      <c r="T8" s="149"/>
      <c r="U8" s="150"/>
      <c r="V8" s="150"/>
      <c r="W8" s="150"/>
      <c r="X8" s="150"/>
      <c r="Y8" s="150"/>
      <c r="Z8" s="150"/>
      <c r="AA8" s="150"/>
      <c r="AB8" s="150"/>
      <c r="AC8" s="150"/>
      <c r="AD8" s="150"/>
      <c r="AE8" s="150"/>
      <c r="AF8" s="150"/>
      <c r="AG8" s="150"/>
      <c r="AH8" s="150"/>
      <c r="AI8" s="152"/>
      <c r="AJ8" s="150"/>
      <c r="AK8" s="150"/>
      <c r="AL8" s="150"/>
      <c r="AM8" s="150"/>
      <c r="AN8" s="150"/>
      <c r="AO8" s="150"/>
      <c r="AP8" s="150"/>
      <c r="AQ8" s="150"/>
      <c r="AR8" s="150"/>
      <c r="AS8" s="150"/>
      <c r="AT8" s="150"/>
      <c r="AU8" s="150"/>
      <c r="AV8" s="150"/>
      <c r="AW8" s="150"/>
      <c r="AX8" s="150"/>
      <c r="AY8" s="150"/>
      <c r="AZ8" s="150"/>
      <c r="BA8" s="152"/>
      <c r="BB8" s="152"/>
      <c r="BC8" s="150"/>
      <c r="BD8" s="150"/>
      <c r="BE8" s="148"/>
      <c r="BF8" s="149"/>
      <c r="BG8" s="149"/>
      <c r="BH8" s="150"/>
      <c r="BI8" s="150"/>
      <c r="BJ8" s="150"/>
      <c r="BK8" s="152"/>
      <c r="BL8" s="153">
        <v>42756</v>
      </c>
      <c r="BM8" s="150" t="s">
        <v>647</v>
      </c>
      <c r="BN8" s="150"/>
      <c r="BO8" s="154"/>
      <c r="BP8" s="155"/>
      <c r="BQ8" s="153"/>
      <c r="BR8" s="156"/>
    </row>
    <row r="9" spans="1:70" s="157" customFormat="1" ht="209.25" customHeight="1" x14ac:dyDescent="0.25">
      <c r="A9" s="144" t="s">
        <v>53</v>
      </c>
      <c r="B9" s="145" t="s">
        <v>121</v>
      </c>
      <c r="C9" s="146">
        <v>2081.0100000000002</v>
      </c>
      <c r="D9" s="146"/>
      <c r="E9" s="147">
        <v>3</v>
      </c>
      <c r="F9" s="145" t="s">
        <v>182</v>
      </c>
      <c r="G9" s="145" t="s">
        <v>39</v>
      </c>
      <c r="H9" s="145" t="s">
        <v>257</v>
      </c>
      <c r="I9" s="145" t="s">
        <v>324</v>
      </c>
      <c r="J9" s="145" t="s">
        <v>325</v>
      </c>
      <c r="K9" s="148" t="s">
        <v>463</v>
      </c>
      <c r="L9" s="148"/>
      <c r="M9" s="148"/>
      <c r="N9" s="149"/>
      <c r="O9" s="149"/>
      <c r="P9" s="149"/>
      <c r="Q9" s="149"/>
      <c r="R9" s="149"/>
      <c r="S9" s="149"/>
      <c r="T9" s="149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48"/>
      <c r="AF9" s="149"/>
      <c r="AG9" s="149"/>
      <c r="AH9" s="150"/>
      <c r="AI9" s="151"/>
      <c r="AJ9" s="149"/>
      <c r="AK9" s="149"/>
      <c r="AL9" s="150"/>
      <c r="AM9" s="150"/>
      <c r="AN9" s="150"/>
      <c r="AO9" s="150"/>
      <c r="AP9" s="150"/>
      <c r="AQ9" s="151"/>
      <c r="AR9" s="149"/>
      <c r="AS9" s="150"/>
      <c r="AT9" s="150"/>
      <c r="AU9" s="150"/>
      <c r="AV9" s="150"/>
      <c r="AW9" s="150"/>
      <c r="AX9" s="150"/>
      <c r="AY9" s="150"/>
      <c r="AZ9" s="150"/>
      <c r="BA9" s="151"/>
      <c r="BB9" s="149"/>
      <c r="BC9" s="149"/>
      <c r="BD9" s="150"/>
      <c r="BE9" s="148"/>
      <c r="BF9" s="149"/>
      <c r="BG9" s="149"/>
      <c r="BH9" s="150"/>
      <c r="BI9" s="150"/>
      <c r="BJ9" s="150"/>
      <c r="BK9" s="152"/>
      <c r="BL9" s="153">
        <v>42756</v>
      </c>
      <c r="BM9" s="150" t="s">
        <v>647</v>
      </c>
      <c r="BN9" s="150"/>
      <c r="BO9" s="154"/>
      <c r="BP9" s="155"/>
      <c r="BQ9" s="153"/>
      <c r="BR9" s="156"/>
    </row>
    <row r="10" spans="1:70" s="157" customFormat="1" ht="189" customHeight="1" x14ac:dyDescent="0.25">
      <c r="A10" s="144" t="s">
        <v>54</v>
      </c>
      <c r="B10" s="145" t="s">
        <v>122</v>
      </c>
      <c r="C10" s="146">
        <v>2081.0100000000002</v>
      </c>
      <c r="D10" s="146"/>
      <c r="E10" s="147">
        <v>3</v>
      </c>
      <c r="F10" s="145" t="s">
        <v>182</v>
      </c>
      <c r="G10" s="145" t="s">
        <v>39</v>
      </c>
      <c r="H10" s="145" t="s">
        <v>258</v>
      </c>
      <c r="I10" s="145" t="s">
        <v>324</v>
      </c>
      <c r="J10" s="145" t="s">
        <v>325</v>
      </c>
      <c r="K10" s="148" t="s">
        <v>463</v>
      </c>
      <c r="L10" s="148"/>
      <c r="M10" s="148"/>
      <c r="N10" s="149"/>
      <c r="O10" s="149"/>
      <c r="P10" s="149"/>
      <c r="Q10" s="149"/>
      <c r="R10" s="149"/>
      <c r="S10" s="149"/>
      <c r="T10" s="149"/>
      <c r="U10" s="150"/>
      <c r="V10" s="150"/>
      <c r="W10" s="150"/>
      <c r="X10" s="150"/>
      <c r="Y10" s="150"/>
      <c r="Z10" s="150"/>
      <c r="AA10" s="150"/>
      <c r="AB10" s="150"/>
      <c r="AC10" s="150"/>
      <c r="AD10" s="150"/>
      <c r="AE10" s="150"/>
      <c r="AF10" s="150"/>
      <c r="AG10" s="150"/>
      <c r="AH10" s="150"/>
      <c r="AI10" s="152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2"/>
      <c r="BB10" s="152"/>
      <c r="BC10" s="150"/>
      <c r="BD10" s="150"/>
      <c r="BE10" s="148"/>
      <c r="BF10" s="149"/>
      <c r="BG10" s="149"/>
      <c r="BH10" s="150"/>
      <c r="BI10" s="150"/>
      <c r="BJ10" s="150"/>
      <c r="BK10" s="152"/>
      <c r="BL10" s="153">
        <v>42756</v>
      </c>
      <c r="BM10" s="150" t="s">
        <v>647</v>
      </c>
      <c r="BN10" s="150"/>
      <c r="BO10" s="154"/>
      <c r="BP10" s="155"/>
      <c r="BQ10" s="153"/>
      <c r="BR10" s="156"/>
    </row>
    <row r="11" spans="1:70" s="157" customFormat="1" ht="193.5" customHeight="1" x14ac:dyDescent="0.25">
      <c r="A11" s="144" t="s">
        <v>55</v>
      </c>
      <c r="B11" s="145" t="s">
        <v>123</v>
      </c>
      <c r="C11" s="146">
        <v>2081.0100000000002</v>
      </c>
      <c r="D11" s="146"/>
      <c r="E11" s="147">
        <v>3</v>
      </c>
      <c r="F11" s="145" t="s">
        <v>182</v>
      </c>
      <c r="G11" s="145" t="s">
        <v>39</v>
      </c>
      <c r="H11" s="145" t="s">
        <v>259</v>
      </c>
      <c r="I11" s="145" t="s">
        <v>324</v>
      </c>
      <c r="J11" s="145" t="s">
        <v>325</v>
      </c>
      <c r="K11" s="148" t="s">
        <v>463</v>
      </c>
      <c r="L11" s="148"/>
      <c r="M11" s="148"/>
      <c r="N11" s="149"/>
      <c r="O11" s="149"/>
      <c r="P11" s="149"/>
      <c r="Q11" s="149"/>
      <c r="R11" s="149"/>
      <c r="S11" s="149"/>
      <c r="T11" s="149"/>
      <c r="U11" s="150"/>
      <c r="V11" s="150"/>
      <c r="W11" s="150"/>
      <c r="X11" s="150"/>
      <c r="Y11" s="150"/>
      <c r="Z11" s="150"/>
      <c r="AA11" s="150"/>
      <c r="AB11" s="150"/>
      <c r="AC11" s="150"/>
      <c r="AD11" s="150"/>
      <c r="AE11" s="150"/>
      <c r="AF11" s="150"/>
      <c r="AG11" s="150"/>
      <c r="AH11" s="150"/>
      <c r="AI11" s="152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2"/>
      <c r="BB11" s="152"/>
      <c r="BC11" s="150"/>
      <c r="BD11" s="150"/>
      <c r="BE11" s="148"/>
      <c r="BF11" s="149"/>
      <c r="BG11" s="149"/>
      <c r="BH11" s="150"/>
      <c r="BI11" s="150"/>
      <c r="BJ11" s="150"/>
      <c r="BK11" s="152"/>
      <c r="BL11" s="153">
        <v>42756</v>
      </c>
      <c r="BM11" s="150" t="s">
        <v>647</v>
      </c>
      <c r="BN11" s="150"/>
      <c r="BO11" s="154"/>
      <c r="BP11" s="155"/>
      <c r="BQ11" s="153"/>
      <c r="BR11" s="156"/>
    </row>
    <row r="12" spans="1:70" s="157" customFormat="1" ht="193.5" customHeight="1" x14ac:dyDescent="0.25">
      <c r="A12" s="144" t="s">
        <v>56</v>
      </c>
      <c r="B12" s="145" t="s">
        <v>124</v>
      </c>
      <c r="C12" s="146">
        <v>466.1</v>
      </c>
      <c r="D12" s="146"/>
      <c r="E12" s="147">
        <v>15</v>
      </c>
      <c r="F12" s="145" t="s">
        <v>183</v>
      </c>
      <c r="G12" s="145" t="s">
        <v>40</v>
      </c>
      <c r="H12" s="145" t="s">
        <v>260</v>
      </c>
      <c r="I12" s="145" t="s">
        <v>326</v>
      </c>
      <c r="J12" s="145" t="s">
        <v>327</v>
      </c>
      <c r="K12" s="148" t="s">
        <v>464</v>
      </c>
      <c r="L12" s="148"/>
      <c r="M12" s="148"/>
      <c r="N12" s="158">
        <f>SUM(N13)</f>
        <v>49.765199999999993</v>
      </c>
      <c r="O12" s="158">
        <f t="shared" ref="O12:T12" si="1">SUM(O13)</f>
        <v>0</v>
      </c>
      <c r="P12" s="158">
        <f t="shared" si="1"/>
        <v>3.9812159999999994</v>
      </c>
      <c r="Q12" s="158">
        <f t="shared" si="1"/>
        <v>42.798071999999991</v>
      </c>
      <c r="R12" s="158">
        <f t="shared" si="1"/>
        <v>0</v>
      </c>
      <c r="S12" s="158">
        <f t="shared" si="1"/>
        <v>2.9859119999999995</v>
      </c>
      <c r="T12" s="158">
        <f t="shared" si="1"/>
        <v>49.765199999999986</v>
      </c>
      <c r="U12" s="150"/>
      <c r="V12" s="150"/>
      <c r="W12" s="150"/>
      <c r="X12" s="150"/>
      <c r="Y12" s="150"/>
      <c r="Z12" s="150"/>
      <c r="AA12" s="150"/>
      <c r="AB12" s="150"/>
      <c r="AC12" s="150"/>
      <c r="AD12" s="150"/>
      <c r="AE12" s="150"/>
      <c r="AF12" s="150"/>
      <c r="AG12" s="150"/>
      <c r="AH12" s="150"/>
      <c r="AI12" s="152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1">
        <v>0.04</v>
      </c>
      <c r="BB12" s="158">
        <f>T13</f>
        <v>49.765199999999986</v>
      </c>
      <c r="BC12" s="158"/>
      <c r="BD12" s="150"/>
      <c r="BE12" s="148"/>
      <c r="BF12" s="149"/>
      <c r="BG12" s="149"/>
      <c r="BH12" s="150"/>
      <c r="BI12" s="150"/>
      <c r="BJ12" s="150"/>
      <c r="BK12" s="152">
        <f>BB12</f>
        <v>49.765199999999986</v>
      </c>
      <c r="BL12" s="153">
        <v>42767</v>
      </c>
      <c r="BM12" s="150"/>
      <c r="BN12" s="150"/>
      <c r="BO12" s="154"/>
      <c r="BP12" s="155"/>
      <c r="BQ12" s="153"/>
      <c r="BR12" s="156"/>
    </row>
    <row r="13" spans="1:70" s="22" customFormat="1" ht="193.5" customHeight="1" x14ac:dyDescent="0.25">
      <c r="A13" s="17"/>
      <c r="B13" s="18"/>
      <c r="C13" s="19"/>
      <c r="D13" s="19"/>
      <c r="E13" s="20"/>
      <c r="F13" s="18"/>
      <c r="G13" s="18"/>
      <c r="H13" s="18"/>
      <c r="I13" s="18"/>
      <c r="J13" s="18"/>
      <c r="K13" s="42"/>
      <c r="L13" s="42" t="s">
        <v>16</v>
      </c>
      <c r="M13" s="42">
        <f>BA12</f>
        <v>0.04</v>
      </c>
      <c r="N13" s="38">
        <f>M13*1101*1.13</f>
        <v>49.765199999999993</v>
      </c>
      <c r="O13" s="38"/>
      <c r="P13" s="38">
        <f>N13*0.08</f>
        <v>3.9812159999999994</v>
      </c>
      <c r="Q13" s="38">
        <f>N13*0.86</f>
        <v>42.798071999999991</v>
      </c>
      <c r="R13" s="38">
        <v>0</v>
      </c>
      <c r="S13" s="38">
        <f>N13*0.06</f>
        <v>2.9859119999999995</v>
      </c>
      <c r="T13" s="38">
        <f>SUM(P13:S13)</f>
        <v>49.765199999999986</v>
      </c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62"/>
      <c r="AJ13" s="33"/>
      <c r="AK13" s="33"/>
      <c r="AL13" s="33"/>
      <c r="AM13" s="33"/>
      <c r="AN13" s="33"/>
      <c r="AO13" s="33"/>
      <c r="AP13" s="33"/>
      <c r="AQ13" s="33"/>
      <c r="AR13" s="33"/>
      <c r="AS13" s="33"/>
      <c r="AT13" s="33"/>
      <c r="AU13" s="33"/>
      <c r="AV13" s="33"/>
      <c r="AW13" s="33"/>
      <c r="AX13" s="33"/>
      <c r="AY13" s="33"/>
      <c r="AZ13" s="33"/>
      <c r="BA13" s="62"/>
      <c r="BB13" s="62"/>
      <c r="BC13" s="33"/>
      <c r="BD13" s="33"/>
      <c r="BE13" s="42"/>
      <c r="BF13" s="43"/>
      <c r="BG13" s="43"/>
      <c r="BH13" s="33"/>
      <c r="BI13" s="33"/>
      <c r="BJ13" s="33"/>
      <c r="BK13" s="62"/>
      <c r="BL13" s="24"/>
      <c r="BM13" s="33"/>
      <c r="BN13" s="33"/>
      <c r="BO13" s="34"/>
      <c r="BP13" s="23"/>
      <c r="BQ13" s="24"/>
      <c r="BR13" s="25"/>
    </row>
    <row r="14" spans="1:70" s="142" customFormat="1" ht="171.75" customHeight="1" x14ac:dyDescent="0.25">
      <c r="A14" s="128" t="s">
        <v>621</v>
      </c>
      <c r="B14" s="129">
        <v>41316452</v>
      </c>
      <c r="C14" s="130">
        <v>466.1</v>
      </c>
      <c r="D14" s="130"/>
      <c r="E14" s="131">
        <v>7</v>
      </c>
      <c r="F14" s="129" t="s">
        <v>623</v>
      </c>
      <c r="G14" s="129" t="s">
        <v>622</v>
      </c>
      <c r="H14" s="129" t="s">
        <v>626</v>
      </c>
      <c r="I14" s="129" t="s">
        <v>624</v>
      </c>
      <c r="J14" s="129" t="s">
        <v>625</v>
      </c>
      <c r="K14" s="132" t="s">
        <v>627</v>
      </c>
      <c r="L14" s="132"/>
      <c r="M14" s="132"/>
      <c r="N14" s="133">
        <f>SUM(N15)</f>
        <v>248.82599999999999</v>
      </c>
      <c r="O14" s="133">
        <f t="shared" ref="O14:T14" si="2">SUM(O15)</f>
        <v>0</v>
      </c>
      <c r="P14" s="133">
        <f t="shared" si="2"/>
        <v>19.906079999999999</v>
      </c>
      <c r="Q14" s="133">
        <f t="shared" si="2"/>
        <v>213.99035999999998</v>
      </c>
      <c r="R14" s="133">
        <f t="shared" si="2"/>
        <v>0</v>
      </c>
      <c r="S14" s="133">
        <f t="shared" si="2"/>
        <v>14.929559999999999</v>
      </c>
      <c r="T14" s="133">
        <f t="shared" si="2"/>
        <v>248.82599999999999</v>
      </c>
      <c r="U14" s="134"/>
      <c r="V14" s="134"/>
      <c r="W14" s="134"/>
      <c r="X14" s="134"/>
      <c r="Y14" s="134"/>
      <c r="Z14" s="134"/>
      <c r="AA14" s="134"/>
      <c r="AB14" s="134"/>
      <c r="AC14" s="134"/>
      <c r="AD14" s="134"/>
      <c r="AE14" s="132"/>
      <c r="AF14" s="132"/>
      <c r="AG14" s="132"/>
      <c r="AH14" s="134"/>
      <c r="AI14" s="136"/>
      <c r="AJ14" s="132"/>
      <c r="AK14" s="132"/>
      <c r="AL14" s="134"/>
      <c r="AM14" s="134"/>
      <c r="AN14" s="134"/>
      <c r="AO14" s="134"/>
      <c r="AP14" s="134"/>
      <c r="AQ14" s="134"/>
      <c r="AR14" s="134"/>
      <c r="AS14" s="134"/>
      <c r="AT14" s="134"/>
      <c r="AU14" s="134"/>
      <c r="AV14" s="134"/>
      <c r="AW14" s="134"/>
      <c r="AX14" s="134"/>
      <c r="AY14" s="134"/>
      <c r="AZ14" s="134"/>
      <c r="BA14" s="136">
        <v>0.2</v>
      </c>
      <c r="BB14" s="133">
        <f>T15</f>
        <v>248.82599999999999</v>
      </c>
      <c r="BC14" s="132"/>
      <c r="BD14" s="132"/>
      <c r="BE14" s="132"/>
      <c r="BF14" s="135"/>
      <c r="BG14" s="135"/>
      <c r="BH14" s="132"/>
      <c r="BI14" s="135"/>
      <c r="BJ14" s="134"/>
      <c r="BK14" s="137">
        <f>BB14</f>
        <v>248.82599999999999</v>
      </c>
      <c r="BL14" s="138">
        <v>42756</v>
      </c>
      <c r="BM14" s="134"/>
      <c r="BN14" s="134"/>
      <c r="BO14" s="139"/>
      <c r="BP14" s="140"/>
      <c r="BQ14" s="138"/>
      <c r="BR14" s="141"/>
    </row>
    <row r="15" spans="1:70" s="22" customFormat="1" ht="171.75" customHeight="1" x14ac:dyDescent="0.25">
      <c r="A15" s="17"/>
      <c r="B15" s="18"/>
      <c r="C15" s="19"/>
      <c r="D15" s="19"/>
      <c r="E15" s="20"/>
      <c r="F15" s="18"/>
      <c r="G15" s="18"/>
      <c r="H15" s="18"/>
      <c r="I15" s="18"/>
      <c r="J15" s="18"/>
      <c r="K15" s="42"/>
      <c r="L15" s="42" t="s">
        <v>16</v>
      </c>
      <c r="M15" s="42">
        <f>BA14</f>
        <v>0.2</v>
      </c>
      <c r="N15" s="38">
        <f>M15*1101*1.13</f>
        <v>248.82599999999999</v>
      </c>
      <c r="O15" s="38"/>
      <c r="P15" s="38">
        <f>N15*0.08</f>
        <v>19.906079999999999</v>
      </c>
      <c r="Q15" s="38">
        <f>N15*0.86</f>
        <v>213.99035999999998</v>
      </c>
      <c r="R15" s="38">
        <v>0</v>
      </c>
      <c r="S15" s="38">
        <f>N15*0.06</f>
        <v>14.929559999999999</v>
      </c>
      <c r="T15" s="38">
        <f>SUM(P15:S15)</f>
        <v>248.82599999999999</v>
      </c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42"/>
      <c r="AF15" s="42"/>
      <c r="AG15" s="42"/>
      <c r="AH15" s="33"/>
      <c r="AI15" s="60"/>
      <c r="AJ15" s="42"/>
      <c r="AK15" s="42"/>
      <c r="AL15" s="33"/>
      <c r="AM15" s="33"/>
      <c r="AN15" s="33"/>
      <c r="AO15" s="33"/>
      <c r="AP15" s="33"/>
      <c r="AQ15" s="33"/>
      <c r="AR15" s="33"/>
      <c r="AS15" s="33"/>
      <c r="AT15" s="33"/>
      <c r="AU15" s="33"/>
      <c r="AV15" s="33"/>
      <c r="AW15" s="33"/>
      <c r="AX15" s="33"/>
      <c r="AY15" s="33"/>
      <c r="AZ15" s="33"/>
      <c r="BA15" s="60"/>
      <c r="BB15" s="43"/>
      <c r="BC15" s="43"/>
      <c r="BD15" s="42"/>
      <c r="BE15" s="42"/>
      <c r="BF15" s="43"/>
      <c r="BG15" s="43"/>
      <c r="BH15" s="42"/>
      <c r="BI15" s="43"/>
      <c r="BJ15" s="33"/>
      <c r="BK15" s="62"/>
      <c r="BL15" s="24"/>
      <c r="BM15" s="33"/>
      <c r="BN15" s="33"/>
      <c r="BO15" s="34"/>
      <c r="BP15" s="23"/>
      <c r="BQ15" s="24"/>
      <c r="BR15" s="25"/>
    </row>
    <row r="16" spans="1:70" s="157" customFormat="1" ht="244.5" customHeight="1" x14ac:dyDescent="0.25">
      <c r="A16" s="144" t="s">
        <v>57</v>
      </c>
      <c r="B16" s="145" t="s">
        <v>125</v>
      </c>
      <c r="C16" s="146">
        <v>466.1</v>
      </c>
      <c r="D16" s="146">
        <v>466.1</v>
      </c>
      <c r="E16" s="147">
        <v>15</v>
      </c>
      <c r="F16" s="145" t="s">
        <v>184</v>
      </c>
      <c r="G16" s="145" t="s">
        <v>245</v>
      </c>
      <c r="H16" s="145" t="s">
        <v>261</v>
      </c>
      <c r="I16" s="145" t="s">
        <v>328</v>
      </c>
      <c r="J16" s="145" t="s">
        <v>329</v>
      </c>
      <c r="K16" s="148" t="s">
        <v>484</v>
      </c>
      <c r="L16" s="148"/>
      <c r="M16" s="148"/>
      <c r="N16" s="158">
        <f>SUM(N17)</f>
        <v>99.530399999999986</v>
      </c>
      <c r="O16" s="158">
        <f t="shared" ref="O16:T16" si="3">SUM(O17)</f>
        <v>0</v>
      </c>
      <c r="P16" s="158">
        <f t="shared" si="3"/>
        <v>7.9624319999999988</v>
      </c>
      <c r="Q16" s="158">
        <f t="shared" si="3"/>
        <v>85.596143999999981</v>
      </c>
      <c r="R16" s="158">
        <f t="shared" si="3"/>
        <v>0</v>
      </c>
      <c r="S16" s="158">
        <f t="shared" si="3"/>
        <v>5.9718239999999989</v>
      </c>
      <c r="T16" s="158">
        <f t="shared" si="3"/>
        <v>99.530399999999972</v>
      </c>
      <c r="U16" s="150"/>
      <c r="V16" s="150"/>
      <c r="W16" s="150"/>
      <c r="X16" s="150"/>
      <c r="Y16" s="150"/>
      <c r="Z16" s="150"/>
      <c r="AA16" s="150"/>
      <c r="AB16" s="150"/>
      <c r="AC16" s="150"/>
      <c r="AD16" s="150"/>
      <c r="AE16" s="148"/>
      <c r="AF16" s="148"/>
      <c r="AG16" s="148"/>
      <c r="AH16" s="150"/>
      <c r="AI16" s="151"/>
      <c r="AJ16" s="148"/>
      <c r="AK16" s="148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1">
        <v>0.08</v>
      </c>
      <c r="BB16" s="158">
        <f>T17</f>
        <v>99.530399999999972</v>
      </c>
      <c r="BC16" s="148"/>
      <c r="BD16" s="148"/>
      <c r="BE16" s="148"/>
      <c r="BF16" s="149"/>
      <c r="BG16" s="149"/>
      <c r="BH16" s="148"/>
      <c r="BI16" s="149"/>
      <c r="BJ16" s="150"/>
      <c r="BK16" s="152">
        <f>BB16</f>
        <v>99.530399999999972</v>
      </c>
      <c r="BL16" s="153">
        <v>42755</v>
      </c>
      <c r="BM16" s="150"/>
      <c r="BN16" s="150"/>
      <c r="BO16" s="154"/>
      <c r="BP16" s="155"/>
      <c r="BQ16" s="153"/>
      <c r="BR16" s="156"/>
    </row>
    <row r="17" spans="1:70" s="22" customFormat="1" ht="171.75" customHeight="1" x14ac:dyDescent="0.25">
      <c r="A17" s="17"/>
      <c r="B17" s="18"/>
      <c r="C17" s="19"/>
      <c r="D17" s="19"/>
      <c r="E17" s="20"/>
      <c r="F17" s="18"/>
      <c r="G17" s="18"/>
      <c r="H17" s="18"/>
      <c r="I17" s="18"/>
      <c r="J17" s="18"/>
      <c r="K17" s="42"/>
      <c r="L17" s="42" t="s">
        <v>16</v>
      </c>
      <c r="M17" s="42">
        <f>BA16</f>
        <v>0.08</v>
      </c>
      <c r="N17" s="38">
        <f>M17*1101*1.13</f>
        <v>99.530399999999986</v>
      </c>
      <c r="O17" s="38"/>
      <c r="P17" s="38">
        <f>N17*0.08</f>
        <v>7.9624319999999988</v>
      </c>
      <c r="Q17" s="38">
        <f>N17*0.86</f>
        <v>85.596143999999981</v>
      </c>
      <c r="R17" s="38">
        <v>0</v>
      </c>
      <c r="S17" s="38">
        <f>N17*0.06</f>
        <v>5.9718239999999989</v>
      </c>
      <c r="T17" s="38">
        <f>SUM(P17:S17)</f>
        <v>99.530399999999972</v>
      </c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42"/>
      <c r="AF17" s="42"/>
      <c r="AG17" s="42"/>
      <c r="AH17" s="33"/>
      <c r="AI17" s="60"/>
      <c r="AJ17" s="42"/>
      <c r="AK17" s="42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60"/>
      <c r="BB17" s="43"/>
      <c r="BC17" s="43"/>
      <c r="BD17" s="42"/>
      <c r="BE17" s="42"/>
      <c r="BF17" s="43"/>
      <c r="BG17" s="43"/>
      <c r="BH17" s="42"/>
      <c r="BI17" s="43"/>
      <c r="BJ17" s="33"/>
      <c r="BK17" s="62"/>
      <c r="BL17" s="24"/>
      <c r="BM17" s="33"/>
      <c r="BN17" s="33"/>
      <c r="BO17" s="34"/>
      <c r="BP17" s="23"/>
      <c r="BQ17" s="24"/>
      <c r="BR17" s="25"/>
    </row>
    <row r="18" spans="1:70" s="157" customFormat="1" ht="171.75" customHeight="1" x14ac:dyDescent="0.25">
      <c r="A18" s="144" t="s">
        <v>520</v>
      </c>
      <c r="B18" s="145">
        <v>41308503</v>
      </c>
      <c r="C18" s="146">
        <v>466.1</v>
      </c>
      <c r="D18" s="146"/>
      <c r="E18" s="147">
        <v>0.35</v>
      </c>
      <c r="F18" s="145" t="s">
        <v>524</v>
      </c>
      <c r="G18" s="145" t="s">
        <v>526</v>
      </c>
      <c r="H18" s="145" t="s">
        <v>527</v>
      </c>
      <c r="I18" s="145" t="s">
        <v>46</v>
      </c>
      <c r="J18" s="145" t="s">
        <v>530</v>
      </c>
      <c r="K18" s="148" t="s">
        <v>635</v>
      </c>
      <c r="L18" s="148"/>
      <c r="M18" s="148"/>
      <c r="N18" s="148">
        <f>SUM(N19)</f>
        <v>3.54</v>
      </c>
      <c r="O18" s="148">
        <f t="shared" ref="O18:T18" si="4">SUM(O19)</f>
        <v>0</v>
      </c>
      <c r="P18" s="148">
        <f t="shared" si="4"/>
        <v>0.26</v>
      </c>
      <c r="Q18" s="148">
        <f t="shared" si="4"/>
        <v>0.57999999999999996</v>
      </c>
      <c r="R18" s="148">
        <f t="shared" si="4"/>
        <v>2.7</v>
      </c>
      <c r="S18" s="148">
        <f t="shared" si="4"/>
        <v>0</v>
      </c>
      <c r="T18" s="148">
        <f t="shared" si="4"/>
        <v>3.54</v>
      </c>
      <c r="U18" s="150"/>
      <c r="V18" s="150"/>
      <c r="W18" s="150"/>
      <c r="X18" s="150"/>
      <c r="Y18" s="150"/>
      <c r="Z18" s="150"/>
      <c r="AA18" s="150"/>
      <c r="AB18" s="150"/>
      <c r="AC18" s="150"/>
      <c r="AD18" s="150"/>
      <c r="AE18" s="148"/>
      <c r="AF18" s="148"/>
      <c r="AG18" s="148"/>
      <c r="AH18" s="150"/>
      <c r="AI18" s="151"/>
      <c r="AJ18" s="148"/>
      <c r="AK18" s="148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48" t="s">
        <v>449</v>
      </c>
      <c r="AZ18" s="148">
        <f>T19</f>
        <v>3.54</v>
      </c>
      <c r="BA18" s="148"/>
      <c r="BB18" s="149"/>
      <c r="BC18" s="149"/>
      <c r="BD18" s="148"/>
      <c r="BE18" s="148"/>
      <c r="BF18" s="149"/>
      <c r="BG18" s="149"/>
      <c r="BH18" s="148"/>
      <c r="BI18" s="149"/>
      <c r="BJ18" s="150"/>
      <c r="BK18" s="152">
        <f>AZ18</f>
        <v>3.54</v>
      </c>
      <c r="BL18" s="153">
        <v>42774</v>
      </c>
      <c r="BM18" s="150"/>
      <c r="BN18" s="150"/>
      <c r="BO18" s="154"/>
      <c r="BP18" s="155"/>
      <c r="BQ18" s="153"/>
      <c r="BR18" s="156"/>
    </row>
    <row r="19" spans="1:70" s="22" customFormat="1" ht="171.7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42">
        <f>T19</f>
        <v>3.54</v>
      </c>
      <c r="O19" s="42"/>
      <c r="P19" s="42">
        <v>0.26</v>
      </c>
      <c r="Q19" s="42">
        <v>0.57999999999999996</v>
      </c>
      <c r="R19" s="42">
        <v>2.7</v>
      </c>
      <c r="S19" s="42">
        <v>0</v>
      </c>
      <c r="T19" s="42">
        <f>SUM(P19:S19)</f>
        <v>3.54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2"/>
      <c r="AG19" s="42"/>
      <c r="AH19" s="33"/>
      <c r="AI19" s="60"/>
      <c r="AJ19" s="42"/>
      <c r="AK19" s="42"/>
      <c r="AL19" s="33"/>
      <c r="AM19" s="33"/>
      <c r="AN19" s="33"/>
      <c r="AO19" s="33"/>
      <c r="AP19" s="33"/>
      <c r="AQ19" s="33"/>
      <c r="AR19" s="33"/>
      <c r="AS19" s="33"/>
      <c r="AT19" s="33"/>
      <c r="AU19" s="33"/>
      <c r="AV19" s="33"/>
      <c r="AW19" s="33"/>
      <c r="AX19" s="33"/>
      <c r="AY19" s="33"/>
      <c r="AZ19" s="33"/>
      <c r="BA19" s="60"/>
      <c r="BB19" s="43"/>
      <c r="BC19" s="43"/>
      <c r="BD19" s="42"/>
      <c r="BE19" s="42"/>
      <c r="BF19" s="43"/>
      <c r="BG19" s="43"/>
      <c r="BH19" s="42"/>
      <c r="BI19" s="4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157" customFormat="1" ht="171.75" customHeight="1" x14ac:dyDescent="0.25">
      <c r="A20" s="144" t="s">
        <v>521</v>
      </c>
      <c r="B20" s="145">
        <v>41308422</v>
      </c>
      <c r="C20" s="146">
        <v>450.89</v>
      </c>
      <c r="D20" s="146"/>
      <c r="E20" s="147">
        <v>0.65</v>
      </c>
      <c r="F20" s="145" t="s">
        <v>524</v>
      </c>
      <c r="G20" s="145" t="s">
        <v>526</v>
      </c>
      <c r="H20" s="145" t="s">
        <v>528</v>
      </c>
      <c r="I20" s="145" t="s">
        <v>46</v>
      </c>
      <c r="J20" s="145" t="s">
        <v>531</v>
      </c>
      <c r="K20" s="148" t="s">
        <v>636</v>
      </c>
      <c r="L20" s="148"/>
      <c r="M20" s="148"/>
      <c r="N20" s="148">
        <f>SUM(N21)</f>
        <v>3.54</v>
      </c>
      <c r="O20" s="148">
        <f t="shared" ref="O20:T20" si="5">SUM(O21)</f>
        <v>0</v>
      </c>
      <c r="P20" s="148">
        <f t="shared" si="5"/>
        <v>0.26</v>
      </c>
      <c r="Q20" s="148">
        <f t="shared" si="5"/>
        <v>0.57999999999999996</v>
      </c>
      <c r="R20" s="148">
        <f t="shared" si="5"/>
        <v>2.7</v>
      </c>
      <c r="S20" s="148">
        <f t="shared" si="5"/>
        <v>0</v>
      </c>
      <c r="T20" s="148">
        <f t="shared" si="5"/>
        <v>3.54</v>
      </c>
      <c r="U20" s="150"/>
      <c r="V20" s="150"/>
      <c r="W20" s="150"/>
      <c r="X20" s="150"/>
      <c r="Y20" s="150"/>
      <c r="Z20" s="150"/>
      <c r="AA20" s="150"/>
      <c r="AB20" s="150"/>
      <c r="AC20" s="150"/>
      <c r="AD20" s="150"/>
      <c r="AE20" s="148"/>
      <c r="AF20" s="148"/>
      <c r="AG20" s="148"/>
      <c r="AH20" s="150"/>
      <c r="AI20" s="151"/>
      <c r="AJ20" s="148"/>
      <c r="AK20" s="148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48" t="s">
        <v>449</v>
      </c>
      <c r="AZ20" s="148">
        <f>T21</f>
        <v>3.54</v>
      </c>
      <c r="BA20" s="148"/>
      <c r="BB20" s="149"/>
      <c r="BC20" s="149"/>
      <c r="BD20" s="148"/>
      <c r="BE20" s="148"/>
      <c r="BF20" s="149"/>
      <c r="BG20" s="149"/>
      <c r="BH20" s="148"/>
      <c r="BI20" s="149"/>
      <c r="BJ20" s="150"/>
      <c r="BK20" s="152">
        <f>AZ20</f>
        <v>3.54</v>
      </c>
      <c r="BL20" s="153">
        <v>42774</v>
      </c>
      <c r="BM20" s="150"/>
      <c r="BN20" s="150"/>
      <c r="BO20" s="154"/>
      <c r="BP20" s="155"/>
      <c r="BQ20" s="153"/>
      <c r="BR20" s="156"/>
    </row>
    <row r="21" spans="1:70" s="22" customFormat="1" ht="171.75" customHeight="1" x14ac:dyDescent="0.25">
      <c r="A21" s="17"/>
      <c r="B21" s="18"/>
      <c r="C21" s="19"/>
      <c r="D21" s="19"/>
      <c r="E21" s="20"/>
      <c r="F21" s="18"/>
      <c r="G21" s="18"/>
      <c r="H21" s="18"/>
      <c r="I21" s="18"/>
      <c r="J21" s="18"/>
      <c r="K21" s="42"/>
      <c r="L21" s="42" t="s">
        <v>15</v>
      </c>
      <c r="M21" s="38" t="str">
        <f>AY20</f>
        <v>Монтаж АВ-0,4 кВ (до 63 А)</v>
      </c>
      <c r="N21" s="42">
        <f>T21</f>
        <v>3.54</v>
      </c>
      <c r="O21" s="42"/>
      <c r="P21" s="42">
        <v>0.26</v>
      </c>
      <c r="Q21" s="42">
        <v>0.57999999999999996</v>
      </c>
      <c r="R21" s="42">
        <v>2.7</v>
      </c>
      <c r="S21" s="42">
        <v>0</v>
      </c>
      <c r="T21" s="42">
        <f>SUM(P21:S21)</f>
        <v>3.54</v>
      </c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42"/>
      <c r="AF21" s="42"/>
      <c r="AG21" s="42"/>
      <c r="AH21" s="33"/>
      <c r="AI21" s="60"/>
      <c r="AJ21" s="42"/>
      <c r="AK21" s="42"/>
      <c r="AL21" s="33"/>
      <c r="AM21" s="33"/>
      <c r="AN21" s="33"/>
      <c r="AO21" s="33"/>
      <c r="AP21" s="33"/>
      <c r="AQ21" s="33"/>
      <c r="AR21" s="33"/>
      <c r="AS21" s="33"/>
      <c r="AT21" s="33"/>
      <c r="AU21" s="33"/>
      <c r="AV21" s="33"/>
      <c r="AW21" s="33"/>
      <c r="AX21" s="33"/>
      <c r="AY21" s="33"/>
      <c r="AZ21" s="33"/>
      <c r="BA21" s="60"/>
      <c r="BB21" s="43"/>
      <c r="BC21" s="43"/>
      <c r="BD21" s="42"/>
      <c r="BE21" s="42"/>
      <c r="BF21" s="43"/>
      <c r="BG21" s="43"/>
      <c r="BH21" s="42"/>
      <c r="BI21" s="43"/>
      <c r="BJ21" s="33"/>
      <c r="BK21" s="62"/>
      <c r="BL21" s="24"/>
      <c r="BM21" s="33"/>
      <c r="BN21" s="33"/>
      <c r="BO21" s="34"/>
      <c r="BP21" s="23"/>
      <c r="BQ21" s="24"/>
      <c r="BR21" s="25"/>
    </row>
    <row r="22" spans="1:70" s="157" customFormat="1" ht="171.75" customHeight="1" x14ac:dyDescent="0.25">
      <c r="A22" s="144" t="s">
        <v>522</v>
      </c>
      <c r="B22" s="145">
        <v>41313696</v>
      </c>
      <c r="C22" s="146">
        <v>346.84</v>
      </c>
      <c r="D22" s="146"/>
      <c r="E22" s="147">
        <v>0.5</v>
      </c>
      <c r="F22" s="145" t="s">
        <v>525</v>
      </c>
      <c r="G22" s="145" t="s">
        <v>526</v>
      </c>
      <c r="H22" s="145" t="s">
        <v>529</v>
      </c>
      <c r="I22" s="145" t="s">
        <v>46</v>
      </c>
      <c r="J22" s="145" t="s">
        <v>532</v>
      </c>
      <c r="K22" s="148" t="s">
        <v>628</v>
      </c>
      <c r="L22" s="148"/>
      <c r="M22" s="148"/>
      <c r="N22" s="148">
        <f>SUM(N23)</f>
        <v>3.54</v>
      </c>
      <c r="O22" s="148">
        <f t="shared" ref="O22:T22" si="6">SUM(O23)</f>
        <v>0</v>
      </c>
      <c r="P22" s="148">
        <f t="shared" si="6"/>
        <v>0.26</v>
      </c>
      <c r="Q22" s="148">
        <f t="shared" si="6"/>
        <v>0.57999999999999996</v>
      </c>
      <c r="R22" s="148">
        <f t="shared" si="6"/>
        <v>2.7</v>
      </c>
      <c r="S22" s="148">
        <f t="shared" si="6"/>
        <v>0</v>
      </c>
      <c r="T22" s="148">
        <f t="shared" si="6"/>
        <v>3.54</v>
      </c>
      <c r="U22" s="150"/>
      <c r="V22" s="150"/>
      <c r="W22" s="150"/>
      <c r="X22" s="150"/>
      <c r="Y22" s="150"/>
      <c r="Z22" s="150"/>
      <c r="AA22" s="150"/>
      <c r="AB22" s="150"/>
      <c r="AC22" s="150"/>
      <c r="AD22" s="150"/>
      <c r="AE22" s="148"/>
      <c r="AF22" s="148"/>
      <c r="AG22" s="148"/>
      <c r="AH22" s="150"/>
      <c r="AI22" s="151"/>
      <c r="AJ22" s="148"/>
      <c r="AK22" s="148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48" t="s">
        <v>449</v>
      </c>
      <c r="AZ22" s="158">
        <f>T23</f>
        <v>3.54</v>
      </c>
      <c r="BA22" s="148"/>
      <c r="BB22" s="149"/>
      <c r="BC22" s="149"/>
      <c r="BD22" s="148"/>
      <c r="BE22" s="148"/>
      <c r="BF22" s="149"/>
      <c r="BG22" s="149"/>
      <c r="BH22" s="148"/>
      <c r="BI22" s="149"/>
      <c r="BJ22" s="150"/>
      <c r="BK22" s="152">
        <f>AZ22</f>
        <v>3.54</v>
      </c>
      <c r="BL22" s="153">
        <v>42774</v>
      </c>
      <c r="BM22" s="150"/>
      <c r="BN22" s="150"/>
      <c r="BO22" s="154"/>
      <c r="BP22" s="155"/>
      <c r="BQ22" s="153"/>
      <c r="BR22" s="156"/>
    </row>
    <row r="23" spans="1:70" s="22" customFormat="1" ht="197.25" customHeight="1" x14ac:dyDescent="0.25">
      <c r="A23" s="17"/>
      <c r="B23" s="18"/>
      <c r="C23" s="19"/>
      <c r="D23" s="19"/>
      <c r="E23" s="20"/>
      <c r="F23" s="18"/>
      <c r="G23" s="18"/>
      <c r="H23" s="18"/>
      <c r="I23" s="18"/>
      <c r="J23" s="18"/>
      <c r="K23" s="42"/>
      <c r="L23" s="42" t="s">
        <v>15</v>
      </c>
      <c r="M23" s="42" t="str">
        <f>AY22</f>
        <v>Монтаж АВ-0,4 кВ (до 63 А)</v>
      </c>
      <c r="N23" s="42">
        <f>T23</f>
        <v>3.54</v>
      </c>
      <c r="O23" s="42"/>
      <c r="P23" s="42">
        <v>0.26</v>
      </c>
      <c r="Q23" s="42">
        <v>0.57999999999999996</v>
      </c>
      <c r="R23" s="42">
        <v>2.7</v>
      </c>
      <c r="S23" s="42">
        <v>0</v>
      </c>
      <c r="T23" s="38">
        <f>SUM(P23:S23)</f>
        <v>3.54</v>
      </c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42"/>
      <c r="AF23" s="42"/>
      <c r="AG23" s="42"/>
      <c r="AH23" s="33"/>
      <c r="AI23" s="60"/>
      <c r="AJ23" s="42"/>
      <c r="AK23" s="42"/>
      <c r="AL23" s="33"/>
      <c r="AM23" s="33"/>
      <c r="AN23" s="33"/>
      <c r="AO23" s="33"/>
      <c r="AP23" s="33"/>
      <c r="AQ23" s="33"/>
      <c r="AR23" s="33"/>
      <c r="AS23" s="33"/>
      <c r="AT23" s="33"/>
      <c r="AU23" s="33"/>
      <c r="AV23" s="33"/>
      <c r="AW23" s="33"/>
      <c r="AX23" s="33"/>
      <c r="AY23" s="33"/>
      <c r="AZ23" s="33"/>
      <c r="BA23" s="60"/>
      <c r="BB23" s="61"/>
      <c r="BC23" s="43"/>
      <c r="BD23" s="42"/>
      <c r="BE23" s="42"/>
      <c r="BF23" s="43"/>
      <c r="BG23" s="42"/>
      <c r="BH23" s="42"/>
      <c r="BI23" s="43"/>
      <c r="BJ23" s="33"/>
      <c r="BK23" s="62"/>
      <c r="BL23" s="24"/>
      <c r="BM23" s="33"/>
      <c r="BN23" s="33"/>
      <c r="BO23" s="34"/>
      <c r="BP23" s="23"/>
      <c r="BQ23" s="24"/>
      <c r="BR23" s="25"/>
    </row>
    <row r="24" spans="1:70" s="157" customFormat="1" ht="171.75" customHeight="1" x14ac:dyDescent="0.25">
      <c r="A24" s="144" t="s">
        <v>523</v>
      </c>
      <c r="B24" s="145">
        <v>41313595</v>
      </c>
      <c r="C24" s="146">
        <v>346.84</v>
      </c>
      <c r="D24" s="146"/>
      <c r="E24" s="147">
        <v>0.5</v>
      </c>
      <c r="F24" s="145" t="s">
        <v>525</v>
      </c>
      <c r="G24" s="145" t="s">
        <v>526</v>
      </c>
      <c r="H24" s="145" t="s">
        <v>529</v>
      </c>
      <c r="I24" s="145" t="s">
        <v>46</v>
      </c>
      <c r="J24" s="145" t="s">
        <v>533</v>
      </c>
      <c r="K24" s="148" t="s">
        <v>629</v>
      </c>
      <c r="L24" s="148"/>
      <c r="M24" s="148"/>
      <c r="N24" s="148">
        <f>SUM(N25)</f>
        <v>3.54</v>
      </c>
      <c r="O24" s="148">
        <f t="shared" ref="O24:T24" si="7">SUM(O25)</f>
        <v>0</v>
      </c>
      <c r="P24" s="148">
        <f t="shared" si="7"/>
        <v>0.26</v>
      </c>
      <c r="Q24" s="148">
        <f t="shared" si="7"/>
        <v>0.57999999999999996</v>
      </c>
      <c r="R24" s="148">
        <f t="shared" si="7"/>
        <v>2.7</v>
      </c>
      <c r="S24" s="148">
        <f t="shared" si="7"/>
        <v>0</v>
      </c>
      <c r="T24" s="148">
        <f t="shared" si="7"/>
        <v>3.54</v>
      </c>
      <c r="U24" s="150"/>
      <c r="V24" s="150"/>
      <c r="W24" s="150"/>
      <c r="X24" s="150"/>
      <c r="Y24" s="150"/>
      <c r="Z24" s="150"/>
      <c r="AA24" s="150"/>
      <c r="AB24" s="150"/>
      <c r="AC24" s="150"/>
      <c r="AD24" s="150"/>
      <c r="AE24" s="148"/>
      <c r="AF24" s="148"/>
      <c r="AG24" s="148"/>
      <c r="AH24" s="150"/>
      <c r="AI24" s="151"/>
      <c r="AJ24" s="148"/>
      <c r="AK24" s="148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48" t="s">
        <v>449</v>
      </c>
      <c r="AZ24" s="158">
        <f>T25</f>
        <v>3.54</v>
      </c>
      <c r="BA24" s="148"/>
      <c r="BB24" s="149"/>
      <c r="BC24" s="149"/>
      <c r="BD24" s="148"/>
      <c r="BE24" s="148"/>
      <c r="BF24" s="149"/>
      <c r="BG24" s="149"/>
      <c r="BH24" s="148"/>
      <c r="BI24" s="149"/>
      <c r="BJ24" s="150"/>
      <c r="BK24" s="152">
        <f>AZ24</f>
        <v>3.54</v>
      </c>
      <c r="BL24" s="153">
        <v>42774</v>
      </c>
      <c r="BM24" s="150"/>
      <c r="BN24" s="150"/>
      <c r="BO24" s="154"/>
      <c r="BP24" s="155"/>
      <c r="BQ24" s="153"/>
      <c r="BR24" s="156"/>
    </row>
    <row r="25" spans="1:70" s="22" customFormat="1" ht="197.25" customHeight="1" x14ac:dyDescent="0.25">
      <c r="A25" s="17"/>
      <c r="B25" s="18"/>
      <c r="C25" s="19"/>
      <c r="D25" s="19"/>
      <c r="E25" s="20"/>
      <c r="F25" s="18"/>
      <c r="G25" s="18"/>
      <c r="H25" s="18"/>
      <c r="I25" s="18"/>
      <c r="J25" s="18"/>
      <c r="K25" s="42"/>
      <c r="L25" s="42" t="s">
        <v>15</v>
      </c>
      <c r="M25" s="42" t="str">
        <f>AY24</f>
        <v>Монтаж АВ-0,4 кВ (до 63 А)</v>
      </c>
      <c r="N25" s="42">
        <f>T25</f>
        <v>3.54</v>
      </c>
      <c r="O25" s="42"/>
      <c r="P25" s="42">
        <v>0.26</v>
      </c>
      <c r="Q25" s="42">
        <v>0.57999999999999996</v>
      </c>
      <c r="R25" s="42">
        <v>2.7</v>
      </c>
      <c r="S25" s="42">
        <v>0</v>
      </c>
      <c r="T25" s="38">
        <f>SUM(P25:S25)</f>
        <v>3.54</v>
      </c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42"/>
      <c r="AF25" s="42"/>
      <c r="AG25" s="42"/>
      <c r="AH25" s="33"/>
      <c r="AI25" s="60"/>
      <c r="AJ25" s="42"/>
      <c r="AK25" s="42"/>
      <c r="AL25" s="33"/>
      <c r="AM25" s="33"/>
      <c r="AN25" s="33"/>
      <c r="AO25" s="33"/>
      <c r="AP25" s="33"/>
      <c r="AQ25" s="33"/>
      <c r="AR25" s="33"/>
      <c r="AS25" s="33"/>
      <c r="AT25" s="33"/>
      <c r="AU25" s="33"/>
      <c r="AV25" s="33"/>
      <c r="AW25" s="33"/>
      <c r="AX25" s="33"/>
      <c r="AY25" s="33"/>
      <c r="AZ25" s="33"/>
      <c r="BA25" s="60"/>
      <c r="BB25" s="61"/>
      <c r="BC25" s="43"/>
      <c r="BD25" s="42"/>
      <c r="BE25" s="42"/>
      <c r="BF25" s="43"/>
      <c r="BG25" s="42"/>
      <c r="BH25" s="42"/>
      <c r="BI25" s="43"/>
      <c r="BJ25" s="33"/>
      <c r="BK25" s="62"/>
      <c r="BL25" s="24"/>
      <c r="BM25" s="33"/>
      <c r="BN25" s="33"/>
      <c r="BO25" s="34"/>
      <c r="BP25" s="23"/>
      <c r="BQ25" s="24"/>
      <c r="BR25" s="25"/>
    </row>
    <row r="26" spans="1:70" s="157" customFormat="1" ht="197.25" customHeight="1" x14ac:dyDescent="0.25">
      <c r="A26" s="144" t="s">
        <v>58</v>
      </c>
      <c r="B26" s="145" t="s">
        <v>126</v>
      </c>
      <c r="C26" s="146">
        <v>466.1</v>
      </c>
      <c r="D26" s="146"/>
      <c r="E26" s="147">
        <v>8</v>
      </c>
      <c r="F26" s="145" t="s">
        <v>185</v>
      </c>
      <c r="G26" s="145" t="s">
        <v>245</v>
      </c>
      <c r="H26" s="145" t="s">
        <v>262</v>
      </c>
      <c r="I26" s="145" t="s">
        <v>330</v>
      </c>
      <c r="J26" s="145" t="s">
        <v>331</v>
      </c>
      <c r="K26" s="148" t="s">
        <v>465</v>
      </c>
      <c r="L26" s="148"/>
      <c r="M26" s="148"/>
      <c r="N26" s="158">
        <f>SUM(N27)</f>
        <v>37.323899999999995</v>
      </c>
      <c r="O26" s="158">
        <f t="shared" ref="O26:T26" si="8">SUM(O27)</f>
        <v>0</v>
      </c>
      <c r="P26" s="158">
        <f t="shared" si="8"/>
        <v>2.9859119999999995</v>
      </c>
      <c r="Q26" s="158">
        <f t="shared" si="8"/>
        <v>32.098553999999993</v>
      </c>
      <c r="R26" s="158">
        <f t="shared" si="8"/>
        <v>0</v>
      </c>
      <c r="S26" s="158">
        <f t="shared" si="8"/>
        <v>2.2394339999999997</v>
      </c>
      <c r="T26" s="158">
        <f t="shared" si="8"/>
        <v>37.323899999999995</v>
      </c>
      <c r="U26" s="150"/>
      <c r="V26" s="150"/>
      <c r="W26" s="150"/>
      <c r="X26" s="150"/>
      <c r="Y26" s="150"/>
      <c r="Z26" s="150"/>
      <c r="AA26" s="150"/>
      <c r="AB26" s="150"/>
      <c r="AC26" s="150"/>
      <c r="AD26" s="150"/>
      <c r="AE26" s="148"/>
      <c r="AF26" s="148"/>
      <c r="AG26" s="148"/>
      <c r="AH26" s="150"/>
      <c r="AI26" s="151"/>
      <c r="AJ26" s="148"/>
      <c r="AK26" s="148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1">
        <v>0.03</v>
      </c>
      <c r="BB26" s="158">
        <f>T27</f>
        <v>37.323899999999995</v>
      </c>
      <c r="BC26" s="158"/>
      <c r="BD26" s="148"/>
      <c r="BE26" s="148"/>
      <c r="BF26" s="149"/>
      <c r="BG26" s="148"/>
      <c r="BH26" s="148"/>
      <c r="BI26" s="149"/>
      <c r="BJ26" s="150"/>
      <c r="BK26" s="152">
        <f>BB26</f>
        <v>37.323899999999995</v>
      </c>
      <c r="BL26" s="153">
        <v>42763</v>
      </c>
      <c r="BM26" s="150"/>
      <c r="BN26" s="150"/>
      <c r="BO26" s="154"/>
      <c r="BP26" s="155"/>
      <c r="BQ26" s="153"/>
      <c r="BR26" s="156"/>
    </row>
    <row r="27" spans="1:70" s="22" customFormat="1" ht="197.25" customHeight="1" x14ac:dyDescent="0.25">
      <c r="A27" s="17"/>
      <c r="B27" s="18"/>
      <c r="C27" s="19"/>
      <c r="D27" s="19"/>
      <c r="E27" s="20"/>
      <c r="F27" s="18"/>
      <c r="G27" s="18"/>
      <c r="H27" s="18"/>
      <c r="I27" s="18"/>
      <c r="J27" s="18"/>
      <c r="K27" s="42"/>
      <c r="L27" s="42" t="s">
        <v>16</v>
      </c>
      <c r="M27" s="42">
        <f>BA26</f>
        <v>0.03</v>
      </c>
      <c r="N27" s="38">
        <f>M27*1101*1.13</f>
        <v>37.323899999999995</v>
      </c>
      <c r="O27" s="38"/>
      <c r="P27" s="38">
        <f>N27*0.08</f>
        <v>2.9859119999999995</v>
      </c>
      <c r="Q27" s="38">
        <f>N27*0.86</f>
        <v>32.098553999999993</v>
      </c>
      <c r="R27" s="38">
        <v>0</v>
      </c>
      <c r="S27" s="38">
        <f>N27*0.06</f>
        <v>2.2394339999999997</v>
      </c>
      <c r="T27" s="38">
        <f t="shared" ref="T27" si="9">SUM(P27:S27)</f>
        <v>37.323899999999995</v>
      </c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42"/>
      <c r="AF27" s="42"/>
      <c r="AG27" s="42"/>
      <c r="AH27" s="33"/>
      <c r="AI27" s="60"/>
      <c r="AJ27" s="42"/>
      <c r="AK27" s="42"/>
      <c r="AL27" s="33"/>
      <c r="AM27" s="33"/>
      <c r="AN27" s="33"/>
      <c r="AO27" s="33"/>
      <c r="AP27" s="33"/>
      <c r="AQ27" s="33"/>
      <c r="AR27" s="33"/>
      <c r="AS27" s="33"/>
      <c r="AT27" s="33"/>
      <c r="AU27" s="33"/>
      <c r="AV27" s="33"/>
      <c r="AW27" s="33"/>
      <c r="AX27" s="33"/>
      <c r="AY27" s="33"/>
      <c r="AZ27" s="33"/>
      <c r="BA27" s="60"/>
      <c r="BB27" s="61"/>
      <c r="BC27" s="43"/>
      <c r="BD27" s="42"/>
      <c r="BE27" s="42"/>
      <c r="BF27" s="43"/>
      <c r="BG27" s="42"/>
      <c r="BH27" s="42"/>
      <c r="BI27" s="43"/>
      <c r="BJ27" s="33"/>
      <c r="BK27" s="62"/>
      <c r="BL27" s="24"/>
      <c r="BM27" s="33"/>
      <c r="BN27" s="33"/>
      <c r="BO27" s="34"/>
      <c r="BP27" s="23"/>
      <c r="BQ27" s="24"/>
      <c r="BR27" s="25"/>
    </row>
    <row r="28" spans="1:70" s="157" customFormat="1" ht="252" customHeight="1" x14ac:dyDescent="0.25">
      <c r="A28" s="144" t="s">
        <v>59</v>
      </c>
      <c r="B28" s="145" t="s">
        <v>127</v>
      </c>
      <c r="C28" s="146">
        <v>466.1</v>
      </c>
      <c r="D28" s="146"/>
      <c r="E28" s="147">
        <v>15</v>
      </c>
      <c r="F28" s="145" t="s">
        <v>186</v>
      </c>
      <c r="G28" s="145" t="s">
        <v>245</v>
      </c>
      <c r="H28" s="145" t="s">
        <v>263</v>
      </c>
      <c r="I28" s="145" t="s">
        <v>332</v>
      </c>
      <c r="J28" s="145" t="s">
        <v>333</v>
      </c>
      <c r="K28" s="148" t="s">
        <v>466</v>
      </c>
      <c r="L28" s="148"/>
      <c r="M28" s="148"/>
      <c r="N28" s="158">
        <f>SUM(N29)</f>
        <v>99.530399999999986</v>
      </c>
      <c r="O28" s="158">
        <f t="shared" ref="O28:T28" si="10">SUM(O29)</f>
        <v>0</v>
      </c>
      <c r="P28" s="158">
        <f t="shared" si="10"/>
        <v>7.9624319999999988</v>
      </c>
      <c r="Q28" s="158">
        <f t="shared" si="10"/>
        <v>85.596143999999981</v>
      </c>
      <c r="R28" s="158">
        <f t="shared" si="10"/>
        <v>0</v>
      </c>
      <c r="S28" s="158">
        <f t="shared" si="10"/>
        <v>5.9718239999999989</v>
      </c>
      <c r="T28" s="158">
        <f t="shared" si="10"/>
        <v>99.530399999999972</v>
      </c>
      <c r="U28" s="150"/>
      <c r="V28" s="150"/>
      <c r="W28" s="150"/>
      <c r="X28" s="150"/>
      <c r="Y28" s="150"/>
      <c r="Z28" s="150"/>
      <c r="AA28" s="150"/>
      <c r="AB28" s="150"/>
      <c r="AC28" s="150"/>
      <c r="AD28" s="150"/>
      <c r="AE28" s="148"/>
      <c r="AF28" s="149"/>
      <c r="AG28" s="149"/>
      <c r="AH28" s="150"/>
      <c r="AI28" s="151"/>
      <c r="AJ28" s="149"/>
      <c r="AK28" s="149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1">
        <v>0.08</v>
      </c>
      <c r="BB28" s="158">
        <f>T29</f>
        <v>99.530399999999972</v>
      </c>
      <c r="BC28" s="158"/>
      <c r="BD28" s="148"/>
      <c r="BE28" s="148"/>
      <c r="BF28" s="149"/>
      <c r="BG28" s="148"/>
      <c r="BH28" s="148"/>
      <c r="BI28" s="149"/>
      <c r="BJ28" s="150"/>
      <c r="BK28" s="152">
        <f>BB28</f>
        <v>99.530399999999972</v>
      </c>
      <c r="BL28" s="153">
        <v>42760</v>
      </c>
      <c r="BM28" s="150"/>
      <c r="BN28" s="150"/>
      <c r="BO28" s="154"/>
      <c r="BP28" s="155"/>
      <c r="BQ28" s="153"/>
      <c r="BR28" s="156"/>
    </row>
    <row r="29" spans="1:70" s="22" customFormat="1" ht="197.25" customHeight="1" x14ac:dyDescent="0.25">
      <c r="A29" s="17"/>
      <c r="B29" s="18"/>
      <c r="C29" s="19"/>
      <c r="D29" s="19"/>
      <c r="E29" s="20"/>
      <c r="F29" s="18"/>
      <c r="G29" s="18"/>
      <c r="H29" s="18"/>
      <c r="I29" s="18"/>
      <c r="J29" s="18"/>
      <c r="K29" s="42"/>
      <c r="L29" s="42" t="s">
        <v>16</v>
      </c>
      <c r="M29" s="42">
        <f>BA28</f>
        <v>0.08</v>
      </c>
      <c r="N29" s="38">
        <f>M29*1101*1.13</f>
        <v>99.530399999999986</v>
      </c>
      <c r="O29" s="38"/>
      <c r="P29" s="38">
        <f>N29*0.08</f>
        <v>7.9624319999999988</v>
      </c>
      <c r="Q29" s="38">
        <f>N29*0.86</f>
        <v>85.596143999999981</v>
      </c>
      <c r="R29" s="38">
        <v>0</v>
      </c>
      <c r="S29" s="38">
        <f>N29*0.06</f>
        <v>5.9718239999999989</v>
      </c>
      <c r="T29" s="38">
        <f t="shared" ref="T29" si="11">SUM(P29:S29)</f>
        <v>99.530399999999972</v>
      </c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42"/>
      <c r="AF29" s="43"/>
      <c r="AG29" s="43"/>
      <c r="AH29" s="33"/>
      <c r="AI29" s="60"/>
      <c r="AJ29" s="43"/>
      <c r="AK29" s="43"/>
      <c r="AL29" s="33"/>
      <c r="AM29" s="33"/>
      <c r="AN29" s="33"/>
      <c r="AO29" s="33"/>
      <c r="AP29" s="33"/>
      <c r="AQ29" s="62"/>
      <c r="AR29" s="33"/>
      <c r="AS29" s="33"/>
      <c r="AT29" s="33"/>
      <c r="AU29" s="33"/>
      <c r="AV29" s="33"/>
      <c r="AW29" s="33"/>
      <c r="AX29" s="33"/>
      <c r="AY29" s="33"/>
      <c r="AZ29" s="33"/>
      <c r="BA29" s="60"/>
      <c r="BB29" s="60"/>
      <c r="BC29" s="42"/>
      <c r="BD29" s="42"/>
      <c r="BE29" s="42"/>
      <c r="BF29" s="43"/>
      <c r="BG29" s="42"/>
      <c r="BH29" s="42"/>
      <c r="BI29" s="43"/>
      <c r="BJ29" s="33"/>
      <c r="BK29" s="62"/>
      <c r="BL29" s="24"/>
      <c r="BM29" s="33"/>
      <c r="BN29" s="33"/>
      <c r="BO29" s="34"/>
      <c r="BP29" s="23"/>
      <c r="BQ29" s="24"/>
      <c r="BR29" s="25"/>
    </row>
    <row r="30" spans="1:70" s="126" customFormat="1" ht="249.75" customHeight="1" x14ac:dyDescent="0.25">
      <c r="A30" s="112" t="s">
        <v>60</v>
      </c>
      <c r="B30" s="113" t="s">
        <v>128</v>
      </c>
      <c r="C30" s="114">
        <v>466.1</v>
      </c>
      <c r="D30" s="114"/>
      <c r="E30" s="115">
        <v>15</v>
      </c>
      <c r="F30" s="113" t="s">
        <v>187</v>
      </c>
      <c r="G30" s="113" t="s">
        <v>245</v>
      </c>
      <c r="H30" s="113" t="s">
        <v>264</v>
      </c>
      <c r="I30" s="113" t="s">
        <v>334</v>
      </c>
      <c r="J30" s="113" t="s">
        <v>335</v>
      </c>
      <c r="K30" s="116" t="s">
        <v>441</v>
      </c>
      <c r="L30" s="116"/>
      <c r="M30" s="116"/>
      <c r="N30" s="121">
        <f>SUM(N31)</f>
        <v>505.7879999999999</v>
      </c>
      <c r="O30" s="121">
        <f t="shared" ref="O30:T30" si="12">SUM(O31)</f>
        <v>0</v>
      </c>
      <c r="P30" s="121">
        <f t="shared" si="12"/>
        <v>40.463039999999992</v>
      </c>
      <c r="Q30" s="121">
        <f t="shared" si="12"/>
        <v>440.03555999999992</v>
      </c>
      <c r="R30" s="121">
        <f t="shared" si="12"/>
        <v>0</v>
      </c>
      <c r="S30" s="121">
        <f t="shared" si="12"/>
        <v>25.289399999999997</v>
      </c>
      <c r="T30" s="121">
        <f t="shared" si="12"/>
        <v>505.7879999999999</v>
      </c>
      <c r="U30" s="118"/>
      <c r="V30" s="118"/>
      <c r="W30" s="118"/>
      <c r="X30" s="118"/>
      <c r="Y30" s="118"/>
      <c r="Z30" s="118"/>
      <c r="AA30" s="118"/>
      <c r="AB30" s="118"/>
      <c r="AC30" s="118"/>
      <c r="AD30" s="118"/>
      <c r="AE30" s="116">
        <v>0.3</v>
      </c>
      <c r="AF30" s="116">
        <f>T31</f>
        <v>505.7879999999999</v>
      </c>
      <c r="AG30" s="116"/>
      <c r="AH30" s="118"/>
      <c r="AI30" s="119"/>
      <c r="AJ30" s="116"/>
      <c r="AK30" s="116"/>
      <c r="AL30" s="118"/>
      <c r="AM30" s="118"/>
      <c r="AN30" s="118"/>
      <c r="AO30" s="118"/>
      <c r="AP30" s="118"/>
      <c r="AQ30" s="127"/>
      <c r="AR30" s="118"/>
      <c r="AS30" s="118"/>
      <c r="AT30" s="118"/>
      <c r="AU30" s="118"/>
      <c r="AV30" s="118"/>
      <c r="AW30" s="118"/>
      <c r="AX30" s="118"/>
      <c r="AY30" s="118"/>
      <c r="AZ30" s="118"/>
      <c r="BA30" s="119"/>
      <c r="BB30" s="121"/>
      <c r="BC30" s="121"/>
      <c r="BD30" s="116"/>
      <c r="BE30" s="116"/>
      <c r="BF30" s="121"/>
      <c r="BG30" s="116"/>
      <c r="BH30" s="116"/>
      <c r="BI30" s="121"/>
      <c r="BJ30" s="118"/>
      <c r="BK30" s="127">
        <f>AF30</f>
        <v>505.7879999999999</v>
      </c>
      <c r="BL30" s="122">
        <v>42762</v>
      </c>
      <c r="BM30" s="118"/>
      <c r="BN30" s="118"/>
      <c r="BO30" s="123"/>
      <c r="BP30" s="124"/>
      <c r="BQ30" s="122"/>
      <c r="BR30" s="125"/>
    </row>
    <row r="31" spans="1:70" s="85" customFormat="1" ht="114.6" customHeight="1" x14ac:dyDescent="0.25">
      <c r="A31" s="72"/>
      <c r="B31" s="73"/>
      <c r="C31" s="74"/>
      <c r="D31" s="74"/>
      <c r="E31" s="75"/>
      <c r="F31" s="73"/>
      <c r="G31" s="73"/>
      <c r="H31" s="73"/>
      <c r="I31" s="73"/>
      <c r="J31" s="73"/>
      <c r="K31" s="76"/>
      <c r="L31" s="6" t="s">
        <v>7</v>
      </c>
      <c r="M31" s="76">
        <f>AE30</f>
        <v>0.3</v>
      </c>
      <c r="N31" s="77">
        <f>M31*1492*1.13</f>
        <v>505.7879999999999</v>
      </c>
      <c r="O31" s="77"/>
      <c r="P31" s="77">
        <f>N31*0.08</f>
        <v>40.463039999999992</v>
      </c>
      <c r="Q31" s="77">
        <f>N31*0.87</f>
        <v>440.03555999999992</v>
      </c>
      <c r="R31" s="77">
        <v>0</v>
      </c>
      <c r="S31" s="77">
        <f>N31*0.05</f>
        <v>25.289399999999997</v>
      </c>
      <c r="T31" s="77">
        <f>SUM(P31:S31)</f>
        <v>505.7879999999999</v>
      </c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6"/>
      <c r="AF31" s="76"/>
      <c r="AG31" s="76"/>
      <c r="AH31" s="78"/>
      <c r="AI31" s="79"/>
      <c r="AJ31" s="76"/>
      <c r="AK31" s="76"/>
      <c r="AL31" s="78"/>
      <c r="AM31" s="78"/>
      <c r="AN31" s="78"/>
      <c r="AO31" s="78"/>
      <c r="AP31" s="78"/>
      <c r="AQ31" s="80"/>
      <c r="AR31" s="78"/>
      <c r="AS31" s="78"/>
      <c r="AT31" s="78"/>
      <c r="AU31" s="78"/>
      <c r="AV31" s="78"/>
      <c r="AW31" s="78"/>
      <c r="AX31" s="78"/>
      <c r="AY31" s="78"/>
      <c r="AZ31" s="78"/>
      <c r="BA31" s="79"/>
      <c r="BB31" s="77"/>
      <c r="BC31" s="77"/>
      <c r="BD31" s="76"/>
      <c r="BE31" s="76"/>
      <c r="BF31" s="81"/>
      <c r="BG31" s="76"/>
      <c r="BH31" s="76"/>
      <c r="BI31" s="81"/>
      <c r="BJ31" s="78"/>
      <c r="BK31" s="80"/>
      <c r="BL31" s="72"/>
      <c r="BM31" s="78"/>
      <c r="BN31" s="78"/>
      <c r="BO31" s="82"/>
      <c r="BP31" s="83"/>
      <c r="BQ31" s="72"/>
      <c r="BR31" s="84"/>
    </row>
    <row r="32" spans="1:70" s="157" customFormat="1" ht="249.75" customHeight="1" x14ac:dyDescent="0.25">
      <c r="A32" s="144" t="s">
        <v>61</v>
      </c>
      <c r="B32" s="145" t="s">
        <v>129</v>
      </c>
      <c r="C32" s="146">
        <v>466.1</v>
      </c>
      <c r="D32" s="146"/>
      <c r="E32" s="147">
        <v>10</v>
      </c>
      <c r="F32" s="145" t="s">
        <v>188</v>
      </c>
      <c r="G32" s="145" t="s">
        <v>246</v>
      </c>
      <c r="H32" s="145" t="s">
        <v>265</v>
      </c>
      <c r="I32" s="145" t="s">
        <v>336</v>
      </c>
      <c r="J32" s="145" t="s">
        <v>337</v>
      </c>
      <c r="K32" s="148" t="s">
        <v>513</v>
      </c>
      <c r="L32" s="148"/>
      <c r="M32" s="148"/>
      <c r="N32" s="149">
        <f>SUM(N33)</f>
        <v>62.206499999999998</v>
      </c>
      <c r="O32" s="149">
        <f t="shared" ref="O32:T32" si="13">SUM(O33)</f>
        <v>0</v>
      </c>
      <c r="P32" s="149">
        <f t="shared" si="13"/>
        <v>4.9765199999999998</v>
      </c>
      <c r="Q32" s="149">
        <f t="shared" si="13"/>
        <v>53.497589999999995</v>
      </c>
      <c r="R32" s="149">
        <f t="shared" si="13"/>
        <v>0</v>
      </c>
      <c r="S32" s="149">
        <f t="shared" si="13"/>
        <v>3.7323899999999997</v>
      </c>
      <c r="T32" s="149">
        <f t="shared" si="13"/>
        <v>62.206499999999998</v>
      </c>
      <c r="U32" s="150"/>
      <c r="V32" s="150"/>
      <c r="W32" s="150"/>
      <c r="X32" s="150"/>
      <c r="Y32" s="150"/>
      <c r="Z32" s="150"/>
      <c r="AA32" s="150"/>
      <c r="AB32" s="150"/>
      <c r="AC32" s="150"/>
      <c r="AD32" s="150"/>
      <c r="AE32" s="148"/>
      <c r="AF32" s="148"/>
      <c r="AG32" s="148"/>
      <c r="AH32" s="150"/>
      <c r="AI32" s="151"/>
      <c r="AJ32" s="148"/>
      <c r="AK32" s="148"/>
      <c r="AL32" s="150"/>
      <c r="AM32" s="150"/>
      <c r="AN32" s="150"/>
      <c r="AO32" s="150"/>
      <c r="AP32" s="150"/>
      <c r="AQ32" s="152"/>
      <c r="AR32" s="150"/>
      <c r="AS32" s="150"/>
      <c r="AT32" s="150"/>
      <c r="AU32" s="150"/>
      <c r="AV32" s="150"/>
      <c r="AW32" s="150"/>
      <c r="AX32" s="150"/>
      <c r="AY32" s="150"/>
      <c r="AZ32" s="150"/>
      <c r="BA32" s="151">
        <v>0.05</v>
      </c>
      <c r="BB32" s="149">
        <f>T33</f>
        <v>62.206499999999998</v>
      </c>
      <c r="BC32" s="149"/>
      <c r="BD32" s="148"/>
      <c r="BE32" s="148"/>
      <c r="BF32" s="149"/>
      <c r="BG32" s="148"/>
      <c r="BH32" s="148"/>
      <c r="BI32" s="149"/>
      <c r="BJ32" s="150"/>
      <c r="BK32" s="152">
        <f>BB32</f>
        <v>62.206499999999998</v>
      </c>
      <c r="BL32" s="153">
        <v>42743</v>
      </c>
      <c r="BM32" s="150"/>
      <c r="BN32" s="150"/>
      <c r="BO32" s="154"/>
      <c r="BP32" s="155"/>
      <c r="BQ32" s="153"/>
      <c r="BR32" s="156"/>
    </row>
    <row r="33" spans="1:70" s="22" customFormat="1" ht="152.25" customHeight="1" x14ac:dyDescent="0.25">
      <c r="A33" s="17"/>
      <c r="B33" s="18"/>
      <c r="C33" s="19"/>
      <c r="D33" s="19"/>
      <c r="E33" s="20"/>
      <c r="F33" s="18"/>
      <c r="G33" s="18"/>
      <c r="H33" s="18"/>
      <c r="I33" s="18"/>
      <c r="J33" s="18"/>
      <c r="K33" s="42"/>
      <c r="L33" s="42" t="s">
        <v>16</v>
      </c>
      <c r="M33" s="42">
        <f>BA32</f>
        <v>0.05</v>
      </c>
      <c r="N33" s="43">
        <f>M33*1101*1.13</f>
        <v>62.206499999999998</v>
      </c>
      <c r="O33" s="42"/>
      <c r="P33" s="43">
        <f>N33*0.08</f>
        <v>4.9765199999999998</v>
      </c>
      <c r="Q33" s="43">
        <f>N33*0.86</f>
        <v>53.497589999999995</v>
      </c>
      <c r="R33" s="43">
        <v>0</v>
      </c>
      <c r="S33" s="43">
        <f>N33*0.06</f>
        <v>3.7323899999999997</v>
      </c>
      <c r="T33" s="43">
        <f>SUM(P33:S33)</f>
        <v>62.206499999999998</v>
      </c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42"/>
      <c r="AF33" s="42"/>
      <c r="AG33" s="42"/>
      <c r="AH33" s="33"/>
      <c r="AI33" s="60"/>
      <c r="AJ33" s="42"/>
      <c r="AK33" s="42"/>
      <c r="AL33" s="33"/>
      <c r="AM33" s="33"/>
      <c r="AN33" s="33"/>
      <c r="AO33" s="33"/>
      <c r="AP33" s="33"/>
      <c r="AQ33" s="62"/>
      <c r="AR33" s="33"/>
      <c r="AS33" s="33"/>
      <c r="AT33" s="33"/>
      <c r="AU33" s="33"/>
      <c r="AV33" s="33"/>
      <c r="AW33" s="33"/>
      <c r="AX33" s="33"/>
      <c r="AY33" s="33"/>
      <c r="AZ33" s="33"/>
      <c r="BA33" s="60"/>
      <c r="BB33" s="60"/>
      <c r="BC33" s="42"/>
      <c r="BD33" s="42"/>
      <c r="BE33" s="42"/>
      <c r="BF33" s="43"/>
      <c r="BG33" s="42"/>
      <c r="BH33" s="42"/>
      <c r="BI33" s="43"/>
      <c r="BJ33" s="33"/>
      <c r="BK33" s="62"/>
      <c r="BL33" s="24"/>
      <c r="BM33" s="33"/>
      <c r="BN33" s="33"/>
      <c r="BO33" s="34"/>
      <c r="BP33" s="23"/>
      <c r="BQ33" s="24"/>
      <c r="BR33" s="25"/>
    </row>
    <row r="34" spans="1:70" s="142" customFormat="1" ht="409.5" customHeight="1" x14ac:dyDescent="0.25">
      <c r="A34" s="128" t="s">
        <v>62</v>
      </c>
      <c r="B34" s="129" t="s">
        <v>130</v>
      </c>
      <c r="C34" s="130">
        <v>466.1</v>
      </c>
      <c r="D34" s="130"/>
      <c r="E34" s="131">
        <v>15</v>
      </c>
      <c r="F34" s="129" t="s">
        <v>189</v>
      </c>
      <c r="G34" s="129" t="s">
        <v>41</v>
      </c>
      <c r="H34" s="129" t="s">
        <v>266</v>
      </c>
      <c r="I34" s="129" t="s">
        <v>338</v>
      </c>
      <c r="J34" s="129" t="s">
        <v>339</v>
      </c>
      <c r="K34" s="132" t="s">
        <v>467</v>
      </c>
      <c r="L34" s="132"/>
      <c r="M34" s="132"/>
      <c r="N34" s="133">
        <f>SUM(N35:N38)</f>
        <v>894.71190000000001</v>
      </c>
      <c r="O34" s="133">
        <f t="shared" ref="O34:T34" si="14">SUM(O35:O38)</f>
        <v>0</v>
      </c>
      <c r="P34" s="133">
        <f t="shared" si="14"/>
        <v>45.785751999999995</v>
      </c>
      <c r="Q34" s="133">
        <f t="shared" si="14"/>
        <v>341.64972799999998</v>
      </c>
      <c r="R34" s="133">
        <f t="shared" si="14"/>
        <v>478.72</v>
      </c>
      <c r="S34" s="133">
        <f t="shared" si="14"/>
        <v>28.556419999999996</v>
      </c>
      <c r="T34" s="133">
        <f t="shared" si="14"/>
        <v>894.71190000000001</v>
      </c>
      <c r="U34" s="134"/>
      <c r="V34" s="134"/>
      <c r="W34" s="134"/>
      <c r="X34" s="134"/>
      <c r="Y34" s="134"/>
      <c r="Z34" s="134"/>
      <c r="AA34" s="134"/>
      <c r="AB34" s="134"/>
      <c r="AC34" s="134"/>
      <c r="AD34" s="134"/>
      <c r="AE34" s="132">
        <v>1.4999999999999999E-2</v>
      </c>
      <c r="AF34" s="133">
        <f>T35</f>
        <v>25.289399999999997</v>
      </c>
      <c r="AG34" s="132"/>
      <c r="AH34" s="134"/>
      <c r="AI34" s="136">
        <v>1</v>
      </c>
      <c r="AJ34" s="133">
        <f>T36</f>
        <v>60.52</v>
      </c>
      <c r="AK34" s="132"/>
      <c r="AL34" s="134"/>
      <c r="AM34" s="134"/>
      <c r="AN34" s="134"/>
      <c r="AO34" s="134"/>
      <c r="AP34" s="134"/>
      <c r="AQ34" s="136" t="s">
        <v>468</v>
      </c>
      <c r="AR34" s="133">
        <f>T37</f>
        <v>497.87</v>
      </c>
      <c r="AS34" s="134"/>
      <c r="AT34" s="134"/>
      <c r="AU34" s="134"/>
      <c r="AV34" s="134"/>
      <c r="AW34" s="134"/>
      <c r="AX34" s="134"/>
      <c r="AY34" s="134"/>
      <c r="AZ34" s="134"/>
      <c r="BA34" s="136">
        <v>0.25</v>
      </c>
      <c r="BB34" s="133">
        <f>T38</f>
        <v>311.03249999999997</v>
      </c>
      <c r="BC34" s="133"/>
      <c r="BD34" s="132"/>
      <c r="BE34" s="132"/>
      <c r="BF34" s="135"/>
      <c r="BG34" s="132"/>
      <c r="BH34" s="132"/>
      <c r="BI34" s="135"/>
      <c r="BJ34" s="134"/>
      <c r="BK34" s="137">
        <f>AF34+AJ34+AR34+BB34</f>
        <v>894.71190000000001</v>
      </c>
      <c r="BL34" s="138">
        <v>42767</v>
      </c>
      <c r="BM34" s="134"/>
      <c r="BN34" s="134"/>
      <c r="BO34" s="139"/>
      <c r="BP34" s="140"/>
      <c r="BQ34" s="138"/>
      <c r="BR34" s="141"/>
    </row>
    <row r="35" spans="1:70" s="22" customFormat="1" ht="154.5" customHeight="1" x14ac:dyDescent="0.25">
      <c r="A35" s="17"/>
      <c r="B35" s="18"/>
      <c r="C35" s="19"/>
      <c r="D35" s="19"/>
      <c r="E35" s="20"/>
      <c r="F35" s="18"/>
      <c r="G35" s="18"/>
      <c r="H35" s="18"/>
      <c r="I35" s="18"/>
      <c r="J35" s="18"/>
      <c r="K35" s="42"/>
      <c r="L35" s="42" t="s">
        <v>7</v>
      </c>
      <c r="M35" s="42">
        <f>AE34</f>
        <v>1.4999999999999999E-2</v>
      </c>
      <c r="N35" s="38">
        <f>M35*1492*1.13</f>
        <v>25.289399999999997</v>
      </c>
      <c r="O35" s="38"/>
      <c r="P35" s="38">
        <f>N35*0.08</f>
        <v>2.0231519999999996</v>
      </c>
      <c r="Q35" s="38">
        <f>N35*0.87</f>
        <v>22.001777999999998</v>
      </c>
      <c r="R35" s="38">
        <v>0</v>
      </c>
      <c r="S35" s="38">
        <f>N35*0.05</f>
        <v>1.26447</v>
      </c>
      <c r="T35" s="38">
        <f>SUM(P35:S35)</f>
        <v>25.289399999999997</v>
      </c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42"/>
      <c r="AF35" s="43"/>
      <c r="AG35" s="43"/>
      <c r="AH35" s="33"/>
      <c r="AI35" s="60"/>
      <c r="AJ35" s="42"/>
      <c r="AK35" s="42"/>
      <c r="AL35" s="33"/>
      <c r="AM35" s="33"/>
      <c r="AN35" s="33"/>
      <c r="AO35" s="33"/>
      <c r="AP35" s="33"/>
      <c r="AQ35" s="60"/>
      <c r="AR35" s="42"/>
      <c r="AS35" s="33"/>
      <c r="AT35" s="33"/>
      <c r="AU35" s="33"/>
      <c r="AV35" s="33"/>
      <c r="AW35" s="33"/>
      <c r="AX35" s="33"/>
      <c r="AY35" s="33"/>
      <c r="AZ35" s="33"/>
      <c r="BA35" s="60"/>
      <c r="BB35" s="43"/>
      <c r="BC35" s="43"/>
      <c r="BD35" s="42"/>
      <c r="BE35" s="42"/>
      <c r="BF35" s="43"/>
      <c r="BG35" s="42"/>
      <c r="BH35" s="42"/>
      <c r="BI35" s="43"/>
      <c r="BJ35" s="33"/>
      <c r="BK35" s="62"/>
      <c r="BL35" s="24"/>
      <c r="BM35" s="33"/>
      <c r="BN35" s="33"/>
      <c r="BO35" s="34"/>
      <c r="BP35" s="23"/>
      <c r="BQ35" s="24"/>
      <c r="BR35" s="25"/>
    </row>
    <row r="36" spans="1:70" s="22" customFormat="1" ht="154.5" customHeight="1" x14ac:dyDescent="0.25">
      <c r="A36" s="17"/>
      <c r="B36" s="18"/>
      <c r="C36" s="19"/>
      <c r="D36" s="19"/>
      <c r="E36" s="20"/>
      <c r="F36" s="18"/>
      <c r="G36" s="18"/>
      <c r="H36" s="18"/>
      <c r="I36" s="18"/>
      <c r="J36" s="18"/>
      <c r="K36" s="42"/>
      <c r="L36" s="42" t="s">
        <v>9</v>
      </c>
      <c r="M36" s="42">
        <f>AI34</f>
        <v>1</v>
      </c>
      <c r="N36" s="38">
        <f>T36</f>
        <v>60.52</v>
      </c>
      <c r="O36" s="38"/>
      <c r="P36" s="38">
        <f>4.48</f>
        <v>4.4800000000000004</v>
      </c>
      <c r="Q36" s="38">
        <f>8.76</f>
        <v>8.76</v>
      </c>
      <c r="R36" s="38">
        <f>45.18</f>
        <v>45.18</v>
      </c>
      <c r="S36" s="38">
        <f>2.1</f>
        <v>2.1</v>
      </c>
      <c r="T36" s="38">
        <f>SUM(P36:S36)</f>
        <v>60.52</v>
      </c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42"/>
      <c r="AF36" s="43"/>
      <c r="AG36" s="43"/>
      <c r="AH36" s="33"/>
      <c r="AI36" s="60"/>
      <c r="AJ36" s="42"/>
      <c r="AK36" s="42"/>
      <c r="AL36" s="33"/>
      <c r="AM36" s="33"/>
      <c r="AN36" s="33"/>
      <c r="AO36" s="33"/>
      <c r="AP36" s="33"/>
      <c r="AQ36" s="60"/>
      <c r="AR36" s="42"/>
      <c r="AS36" s="33"/>
      <c r="AT36" s="33"/>
      <c r="AU36" s="33"/>
      <c r="AV36" s="33"/>
      <c r="AW36" s="33"/>
      <c r="AX36" s="33"/>
      <c r="AY36" s="33"/>
      <c r="AZ36" s="33"/>
      <c r="BA36" s="60"/>
      <c r="BB36" s="43"/>
      <c r="BC36" s="43"/>
      <c r="BD36" s="42"/>
      <c r="BE36" s="42"/>
      <c r="BF36" s="43"/>
      <c r="BG36" s="42"/>
      <c r="BH36" s="42"/>
      <c r="BI36" s="43"/>
      <c r="BJ36" s="33"/>
      <c r="BK36" s="62"/>
      <c r="BL36" s="24"/>
      <c r="BM36" s="33"/>
      <c r="BN36" s="33"/>
      <c r="BO36" s="34"/>
      <c r="BP36" s="23"/>
      <c r="BQ36" s="24"/>
      <c r="BR36" s="25"/>
    </row>
    <row r="37" spans="1:70" s="22" customFormat="1" ht="154.5" customHeight="1" x14ac:dyDescent="0.25">
      <c r="A37" s="17"/>
      <c r="B37" s="18"/>
      <c r="C37" s="19"/>
      <c r="D37" s="19"/>
      <c r="E37" s="20"/>
      <c r="F37" s="18"/>
      <c r="G37" s="18"/>
      <c r="H37" s="18"/>
      <c r="I37" s="18"/>
      <c r="J37" s="18"/>
      <c r="K37" s="42"/>
      <c r="L37" s="42" t="s">
        <v>12</v>
      </c>
      <c r="M37" s="42" t="str">
        <f>AQ34</f>
        <v>КТП 160 кВА (с тр-ром 100 кВА)</v>
      </c>
      <c r="N37" s="38">
        <f>T37</f>
        <v>497.87</v>
      </c>
      <c r="O37" s="38"/>
      <c r="P37" s="38">
        <v>14.4</v>
      </c>
      <c r="Q37" s="38">
        <v>43.4</v>
      </c>
      <c r="R37" s="38">
        <v>433.54</v>
      </c>
      <c r="S37" s="38">
        <v>6.53</v>
      </c>
      <c r="T37" s="38">
        <f>SUM(P37:S37)</f>
        <v>497.87</v>
      </c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42"/>
      <c r="AF37" s="43"/>
      <c r="AG37" s="43"/>
      <c r="AH37" s="33"/>
      <c r="AI37" s="60"/>
      <c r="AJ37" s="42"/>
      <c r="AK37" s="42"/>
      <c r="AL37" s="33"/>
      <c r="AM37" s="33"/>
      <c r="AN37" s="33"/>
      <c r="AO37" s="33"/>
      <c r="AP37" s="33"/>
      <c r="AQ37" s="60"/>
      <c r="AR37" s="42"/>
      <c r="AS37" s="33"/>
      <c r="AT37" s="33"/>
      <c r="AU37" s="33"/>
      <c r="AV37" s="33"/>
      <c r="AW37" s="33"/>
      <c r="AX37" s="33"/>
      <c r="AY37" s="33"/>
      <c r="AZ37" s="33"/>
      <c r="BA37" s="60"/>
      <c r="BB37" s="43"/>
      <c r="BC37" s="43"/>
      <c r="BD37" s="42"/>
      <c r="BE37" s="42"/>
      <c r="BF37" s="43"/>
      <c r="BG37" s="42"/>
      <c r="BH37" s="42"/>
      <c r="BI37" s="43"/>
      <c r="BJ37" s="33"/>
      <c r="BK37" s="62"/>
      <c r="BL37" s="24"/>
      <c r="BM37" s="33"/>
      <c r="BN37" s="33"/>
      <c r="BO37" s="34"/>
      <c r="BP37" s="23"/>
      <c r="BQ37" s="24"/>
      <c r="BR37" s="25"/>
    </row>
    <row r="38" spans="1:70" s="22" customFormat="1" ht="154.5" customHeight="1" x14ac:dyDescent="0.25">
      <c r="A38" s="17"/>
      <c r="B38" s="18"/>
      <c r="C38" s="19"/>
      <c r="D38" s="19"/>
      <c r="E38" s="20"/>
      <c r="F38" s="18"/>
      <c r="G38" s="18"/>
      <c r="H38" s="18"/>
      <c r="I38" s="18"/>
      <c r="J38" s="18"/>
      <c r="K38" s="42"/>
      <c r="L38" s="42" t="s">
        <v>16</v>
      </c>
      <c r="M38" s="42">
        <f>BA34</f>
        <v>0.25</v>
      </c>
      <c r="N38" s="38">
        <f>M38*1101*1.13</f>
        <v>311.03249999999997</v>
      </c>
      <c r="O38" s="38"/>
      <c r="P38" s="38">
        <f>N38*0.08</f>
        <v>24.882599999999996</v>
      </c>
      <c r="Q38" s="38">
        <f>N38*0.86</f>
        <v>267.48794999999996</v>
      </c>
      <c r="R38" s="38">
        <v>0</v>
      </c>
      <c r="S38" s="38">
        <f>N38*0.06</f>
        <v>18.661949999999997</v>
      </c>
      <c r="T38" s="38">
        <f>SUM(P38:S38)</f>
        <v>311.03249999999997</v>
      </c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42"/>
      <c r="AF38" s="43"/>
      <c r="AG38" s="43"/>
      <c r="AH38" s="33"/>
      <c r="AI38" s="60"/>
      <c r="AJ38" s="42"/>
      <c r="AK38" s="42"/>
      <c r="AL38" s="33"/>
      <c r="AM38" s="33"/>
      <c r="AN38" s="33"/>
      <c r="AO38" s="33"/>
      <c r="AP38" s="33"/>
      <c r="AQ38" s="60"/>
      <c r="AR38" s="42"/>
      <c r="AS38" s="33"/>
      <c r="AT38" s="33"/>
      <c r="AU38" s="33"/>
      <c r="AV38" s="33"/>
      <c r="AW38" s="33"/>
      <c r="AX38" s="33"/>
      <c r="AY38" s="33"/>
      <c r="AZ38" s="33"/>
      <c r="BA38" s="60"/>
      <c r="BB38" s="43"/>
      <c r="BC38" s="43"/>
      <c r="BD38" s="42"/>
      <c r="BE38" s="42"/>
      <c r="BF38" s="43"/>
      <c r="BG38" s="42"/>
      <c r="BH38" s="42"/>
      <c r="BI38" s="43"/>
      <c r="BJ38" s="33"/>
      <c r="BK38" s="62"/>
      <c r="BL38" s="24"/>
      <c r="BM38" s="33"/>
      <c r="BN38" s="33"/>
      <c r="BO38" s="34"/>
      <c r="BP38" s="23"/>
      <c r="BQ38" s="24"/>
      <c r="BR38" s="25"/>
    </row>
    <row r="39" spans="1:70" s="142" customFormat="1" ht="249.75" customHeight="1" x14ac:dyDescent="0.25">
      <c r="A39" s="128" t="s">
        <v>619</v>
      </c>
      <c r="B39" s="129">
        <v>41312820</v>
      </c>
      <c r="C39" s="130">
        <v>466.1</v>
      </c>
      <c r="D39" s="130"/>
      <c r="E39" s="131">
        <v>15</v>
      </c>
      <c r="F39" s="129" t="s">
        <v>618</v>
      </c>
      <c r="G39" s="129" t="s">
        <v>613</v>
      </c>
      <c r="H39" s="129" t="s">
        <v>620</v>
      </c>
      <c r="I39" s="129" t="s">
        <v>617</v>
      </c>
      <c r="J39" s="129" t="s">
        <v>616</v>
      </c>
      <c r="K39" s="132" t="s">
        <v>637</v>
      </c>
      <c r="L39" s="132"/>
      <c r="M39" s="132"/>
      <c r="N39" s="133">
        <f>SUM(N40)</f>
        <v>447.88679999999999</v>
      </c>
      <c r="O39" s="133">
        <f t="shared" ref="O39:T39" si="15">SUM(O40)</f>
        <v>0</v>
      </c>
      <c r="P39" s="133">
        <f t="shared" si="15"/>
        <v>35.830944000000002</v>
      </c>
      <c r="Q39" s="133">
        <f t="shared" si="15"/>
        <v>385.18264799999997</v>
      </c>
      <c r="R39" s="133">
        <f t="shared" si="15"/>
        <v>0</v>
      </c>
      <c r="S39" s="133">
        <f t="shared" si="15"/>
        <v>26.873207999999998</v>
      </c>
      <c r="T39" s="133">
        <f t="shared" si="15"/>
        <v>447.88679999999994</v>
      </c>
      <c r="U39" s="134"/>
      <c r="V39" s="134"/>
      <c r="W39" s="134"/>
      <c r="X39" s="134"/>
      <c r="Y39" s="134"/>
      <c r="Z39" s="134"/>
      <c r="AA39" s="134"/>
      <c r="AB39" s="134"/>
      <c r="AC39" s="134"/>
      <c r="AD39" s="134"/>
      <c r="AE39" s="132"/>
      <c r="AF39" s="135"/>
      <c r="AG39" s="135"/>
      <c r="AH39" s="134"/>
      <c r="AI39" s="136"/>
      <c r="AJ39" s="132"/>
      <c r="AK39" s="132"/>
      <c r="AL39" s="134"/>
      <c r="AM39" s="134"/>
      <c r="AN39" s="134"/>
      <c r="AO39" s="134"/>
      <c r="AP39" s="134"/>
      <c r="AQ39" s="136"/>
      <c r="AR39" s="132"/>
      <c r="AS39" s="134"/>
      <c r="AT39" s="134"/>
      <c r="AU39" s="134"/>
      <c r="AV39" s="134"/>
      <c r="AW39" s="134"/>
      <c r="AX39" s="134"/>
      <c r="AY39" s="134"/>
      <c r="AZ39" s="134"/>
      <c r="BA39" s="136">
        <v>0.36</v>
      </c>
      <c r="BB39" s="133">
        <f>T40</f>
        <v>447.88679999999994</v>
      </c>
      <c r="BC39" s="133"/>
      <c r="BD39" s="132"/>
      <c r="BE39" s="132"/>
      <c r="BF39" s="135"/>
      <c r="BG39" s="132"/>
      <c r="BH39" s="132"/>
      <c r="BI39" s="135"/>
      <c r="BJ39" s="134"/>
      <c r="BK39" s="137">
        <f>BB39</f>
        <v>447.88679999999994</v>
      </c>
      <c r="BL39" s="138">
        <v>42750</v>
      </c>
      <c r="BM39" s="134"/>
      <c r="BN39" s="134"/>
      <c r="BO39" s="139"/>
      <c r="BP39" s="140"/>
      <c r="BQ39" s="138"/>
      <c r="BR39" s="141"/>
    </row>
    <row r="40" spans="1:70" s="22" customFormat="1" ht="154.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>
        <f>BA39</f>
        <v>0.36</v>
      </c>
      <c r="N40" s="38">
        <f>M40*1101*1.13</f>
        <v>447.88679999999999</v>
      </c>
      <c r="O40" s="38"/>
      <c r="P40" s="38">
        <f>N40*0.08</f>
        <v>35.830944000000002</v>
      </c>
      <c r="Q40" s="38">
        <f>N40*0.86</f>
        <v>385.18264799999997</v>
      </c>
      <c r="R40" s="38">
        <v>0</v>
      </c>
      <c r="S40" s="38">
        <f>N40*0.06</f>
        <v>26.873207999999998</v>
      </c>
      <c r="T40" s="38">
        <f>SUM(P40:S40)</f>
        <v>447.88679999999994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3"/>
      <c r="AH40" s="33"/>
      <c r="AI40" s="60"/>
      <c r="AJ40" s="42"/>
      <c r="AK40" s="42"/>
      <c r="AL40" s="33"/>
      <c r="AM40" s="33"/>
      <c r="AN40" s="33"/>
      <c r="AO40" s="33"/>
      <c r="AP40" s="33"/>
      <c r="AQ40" s="60"/>
      <c r="AR40" s="42"/>
      <c r="AS40" s="33"/>
      <c r="AT40" s="33"/>
      <c r="AU40" s="33"/>
      <c r="AV40" s="33"/>
      <c r="AW40" s="33"/>
      <c r="AX40" s="33"/>
      <c r="AY40" s="33"/>
      <c r="AZ40" s="33"/>
      <c r="BA40" s="60"/>
      <c r="BB40" s="43"/>
      <c r="BC40" s="43"/>
      <c r="BD40" s="42"/>
      <c r="BE40" s="42"/>
      <c r="BF40" s="43"/>
      <c r="BG40" s="42"/>
      <c r="BH40" s="42"/>
      <c r="BI40" s="4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142" customFormat="1" ht="234.75" customHeight="1" x14ac:dyDescent="0.25">
      <c r="A41" s="128" t="s">
        <v>614</v>
      </c>
      <c r="B41" s="129">
        <v>41312795</v>
      </c>
      <c r="C41" s="130">
        <v>466.1</v>
      </c>
      <c r="D41" s="130"/>
      <c r="E41" s="131">
        <v>15</v>
      </c>
      <c r="F41" s="129" t="s">
        <v>612</v>
      </c>
      <c r="G41" s="129" t="s">
        <v>613</v>
      </c>
      <c r="H41" s="129" t="s">
        <v>615</v>
      </c>
      <c r="I41" s="129" t="s">
        <v>611</v>
      </c>
      <c r="J41" s="129" t="s">
        <v>610</v>
      </c>
      <c r="K41" s="132"/>
      <c r="L41" s="132"/>
      <c r="M41" s="132"/>
      <c r="N41" s="133"/>
      <c r="O41" s="133"/>
      <c r="P41" s="133"/>
      <c r="Q41" s="133"/>
      <c r="R41" s="133"/>
      <c r="S41" s="133"/>
      <c r="T41" s="133"/>
      <c r="U41" s="134"/>
      <c r="V41" s="134"/>
      <c r="W41" s="134"/>
      <c r="X41" s="134"/>
      <c r="Y41" s="134"/>
      <c r="Z41" s="134"/>
      <c r="AA41" s="134"/>
      <c r="AB41" s="134"/>
      <c r="AC41" s="134"/>
      <c r="AD41" s="134"/>
      <c r="AE41" s="132"/>
      <c r="AF41" s="135"/>
      <c r="AG41" s="135"/>
      <c r="AH41" s="134"/>
      <c r="AI41" s="136"/>
      <c r="AJ41" s="132"/>
      <c r="AK41" s="132"/>
      <c r="AL41" s="134"/>
      <c r="AM41" s="134"/>
      <c r="AN41" s="134"/>
      <c r="AO41" s="134"/>
      <c r="AP41" s="134"/>
      <c r="AQ41" s="136"/>
      <c r="AR41" s="132"/>
      <c r="AS41" s="134"/>
      <c r="AT41" s="134"/>
      <c r="AU41" s="134"/>
      <c r="AV41" s="134"/>
      <c r="AW41" s="134"/>
      <c r="AX41" s="134"/>
      <c r="AY41" s="134"/>
      <c r="AZ41" s="134"/>
      <c r="BA41" s="136"/>
      <c r="BB41" s="135"/>
      <c r="BC41" s="135"/>
      <c r="BD41" s="132"/>
      <c r="BE41" s="132"/>
      <c r="BF41" s="135"/>
      <c r="BG41" s="132"/>
      <c r="BH41" s="132"/>
      <c r="BI41" s="135"/>
      <c r="BJ41" s="134"/>
      <c r="BK41" s="137"/>
      <c r="BL41" s="138">
        <v>42750</v>
      </c>
      <c r="BM41" s="134" t="s">
        <v>648</v>
      </c>
      <c r="BN41" s="134"/>
      <c r="BO41" s="139"/>
      <c r="BP41" s="140"/>
      <c r="BQ41" s="138"/>
      <c r="BR41" s="141"/>
    </row>
    <row r="42" spans="1:70" s="157" customFormat="1" ht="237" customHeight="1" x14ac:dyDescent="0.25">
      <c r="A42" s="144" t="s">
        <v>63</v>
      </c>
      <c r="B42" s="145" t="s">
        <v>131</v>
      </c>
      <c r="C42" s="146">
        <v>466.1</v>
      </c>
      <c r="D42" s="146"/>
      <c r="E42" s="147">
        <v>13</v>
      </c>
      <c r="F42" s="145" t="s">
        <v>190</v>
      </c>
      <c r="G42" s="145" t="s">
        <v>41</v>
      </c>
      <c r="H42" s="145" t="s">
        <v>267</v>
      </c>
      <c r="I42" s="145" t="s">
        <v>46</v>
      </c>
      <c r="J42" s="145" t="s">
        <v>340</v>
      </c>
      <c r="K42" s="148" t="s">
        <v>442</v>
      </c>
      <c r="L42" s="148"/>
      <c r="M42" s="148"/>
      <c r="N42" s="158">
        <f>SUM(N43)</f>
        <v>183.3768</v>
      </c>
      <c r="O42" s="148">
        <f t="shared" ref="O42:T42" si="16">SUM(O43)</f>
        <v>0</v>
      </c>
      <c r="P42" s="158">
        <f t="shared" si="16"/>
        <v>14.670144000000001</v>
      </c>
      <c r="Q42" s="158">
        <f t="shared" si="16"/>
        <v>168.70665600000001</v>
      </c>
      <c r="R42" s="158">
        <f t="shared" si="16"/>
        <v>0</v>
      </c>
      <c r="S42" s="158">
        <f t="shared" si="16"/>
        <v>0</v>
      </c>
      <c r="T42" s="158">
        <f t="shared" si="16"/>
        <v>183.3768</v>
      </c>
      <c r="U42" s="150"/>
      <c r="V42" s="150"/>
      <c r="W42" s="150"/>
      <c r="X42" s="150"/>
      <c r="Y42" s="150"/>
      <c r="Z42" s="150"/>
      <c r="AA42" s="150"/>
      <c r="AB42" s="150"/>
      <c r="AC42" s="150"/>
      <c r="AD42" s="150"/>
      <c r="AE42" s="150"/>
      <c r="AF42" s="150"/>
      <c r="AG42" s="150"/>
      <c r="AH42" s="150"/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1"/>
      <c r="BB42" s="149"/>
      <c r="BC42" s="149"/>
      <c r="BD42" s="148"/>
      <c r="BE42" s="148"/>
      <c r="BF42" s="149"/>
      <c r="BG42" s="148" t="s">
        <v>444</v>
      </c>
      <c r="BH42" s="158">
        <f>T43</f>
        <v>183.3768</v>
      </c>
      <c r="BI42" s="148"/>
      <c r="BJ42" s="150"/>
      <c r="BK42" s="152">
        <f>BH42</f>
        <v>183.3768</v>
      </c>
      <c r="BL42" s="153">
        <v>42764</v>
      </c>
      <c r="BM42" s="150"/>
      <c r="BN42" s="150"/>
      <c r="BO42" s="154"/>
      <c r="BP42" s="155"/>
      <c r="BQ42" s="153"/>
      <c r="BR42" s="156"/>
    </row>
    <row r="43" spans="1:70" s="22" customFormat="1" ht="237" customHeight="1" x14ac:dyDescent="0.25">
      <c r="A43" s="17"/>
      <c r="B43" s="18"/>
      <c r="C43" s="19"/>
      <c r="D43" s="19"/>
      <c r="E43" s="20"/>
      <c r="F43" s="18"/>
      <c r="G43" s="18"/>
      <c r="H43" s="18"/>
      <c r="I43" s="18"/>
      <c r="J43" s="18"/>
      <c r="K43" s="42"/>
      <c r="L43" s="42" t="s">
        <v>443</v>
      </c>
      <c r="M43" s="42" t="str">
        <f>BG42</f>
        <v>0,24 с заменой 6 опор</v>
      </c>
      <c r="N43" s="38">
        <f>(0.24*232.07)+(6*21.28)</f>
        <v>183.3768</v>
      </c>
      <c r="O43" s="42"/>
      <c r="P43" s="38">
        <f>N43*0.08</f>
        <v>14.670144000000001</v>
      </c>
      <c r="Q43" s="38">
        <f>N43*0.92</f>
        <v>168.70665600000001</v>
      </c>
      <c r="R43" s="38">
        <v>0</v>
      </c>
      <c r="S43" s="38">
        <v>0</v>
      </c>
      <c r="T43" s="38">
        <f>SUM(P43:S43)</f>
        <v>183.3768</v>
      </c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3"/>
      <c r="AS43" s="33"/>
      <c r="AT43" s="33"/>
      <c r="AU43" s="33"/>
      <c r="AV43" s="33"/>
      <c r="AW43" s="33"/>
      <c r="AX43" s="33"/>
      <c r="AY43" s="33"/>
      <c r="AZ43" s="33"/>
      <c r="BA43" s="60"/>
      <c r="BB43" s="43"/>
      <c r="BC43" s="43"/>
      <c r="BD43" s="42"/>
      <c r="BE43" s="42"/>
      <c r="BF43" s="43"/>
      <c r="BG43" s="42"/>
      <c r="BH43" s="42"/>
      <c r="BI43" s="43"/>
      <c r="BJ43" s="33"/>
      <c r="BK43" s="62"/>
      <c r="BL43" s="24"/>
      <c r="BM43" s="33"/>
      <c r="BN43" s="33"/>
      <c r="BO43" s="34"/>
      <c r="BP43" s="23"/>
      <c r="BQ43" s="24"/>
      <c r="BR43" s="25"/>
    </row>
    <row r="44" spans="1:70" s="142" customFormat="1" ht="255" customHeight="1" x14ac:dyDescent="0.25">
      <c r="A44" s="128" t="s">
        <v>64</v>
      </c>
      <c r="B44" s="129" t="s">
        <v>132</v>
      </c>
      <c r="C44" s="130">
        <v>466.1</v>
      </c>
      <c r="D44" s="130"/>
      <c r="E44" s="131">
        <v>12</v>
      </c>
      <c r="F44" s="129" t="s">
        <v>191</v>
      </c>
      <c r="G44" s="129" t="s">
        <v>41</v>
      </c>
      <c r="H44" s="129" t="s">
        <v>268</v>
      </c>
      <c r="I44" s="129" t="s">
        <v>341</v>
      </c>
      <c r="J44" s="129" t="s">
        <v>342</v>
      </c>
      <c r="K44" s="132" t="s">
        <v>445</v>
      </c>
      <c r="L44" s="132"/>
      <c r="M44" s="132"/>
      <c r="N44" s="133">
        <f>SUM(N45)</f>
        <v>199.06079999999997</v>
      </c>
      <c r="O44" s="133">
        <f t="shared" ref="O44:T44" si="17">SUM(O45)</f>
        <v>0</v>
      </c>
      <c r="P44" s="133">
        <f t="shared" si="17"/>
        <v>15.924863999999998</v>
      </c>
      <c r="Q44" s="133">
        <f t="shared" si="17"/>
        <v>171.19228799999996</v>
      </c>
      <c r="R44" s="133">
        <f t="shared" si="17"/>
        <v>0</v>
      </c>
      <c r="S44" s="133">
        <f t="shared" si="17"/>
        <v>11.943647999999998</v>
      </c>
      <c r="T44" s="133">
        <f t="shared" si="17"/>
        <v>199.06079999999994</v>
      </c>
      <c r="U44" s="134"/>
      <c r="V44" s="134"/>
      <c r="W44" s="134"/>
      <c r="X44" s="134"/>
      <c r="Y44" s="134"/>
      <c r="Z44" s="134"/>
      <c r="AA44" s="134"/>
      <c r="AB44" s="134"/>
      <c r="AC44" s="134"/>
      <c r="AD44" s="134"/>
      <c r="AE44" s="134"/>
      <c r="AF44" s="134"/>
      <c r="AG44" s="134"/>
      <c r="AH44" s="134"/>
      <c r="AI44" s="134"/>
      <c r="AJ44" s="134"/>
      <c r="AK44" s="134"/>
      <c r="AL44" s="134"/>
      <c r="AM44" s="134"/>
      <c r="AN44" s="134"/>
      <c r="AO44" s="134"/>
      <c r="AP44" s="134"/>
      <c r="AQ44" s="134"/>
      <c r="AR44" s="134"/>
      <c r="AS44" s="134"/>
      <c r="AT44" s="134"/>
      <c r="AU44" s="134"/>
      <c r="AV44" s="134"/>
      <c r="AW44" s="134"/>
      <c r="AX44" s="134"/>
      <c r="AY44" s="134"/>
      <c r="AZ44" s="134"/>
      <c r="BA44" s="136">
        <v>0.16</v>
      </c>
      <c r="BB44" s="133">
        <f>T45</f>
        <v>199.06079999999994</v>
      </c>
      <c r="BC44" s="133"/>
      <c r="BD44" s="132"/>
      <c r="BE44" s="132"/>
      <c r="BF44" s="135"/>
      <c r="BG44" s="132"/>
      <c r="BH44" s="132"/>
      <c r="BI44" s="135"/>
      <c r="BJ44" s="134"/>
      <c r="BK44" s="137">
        <f>BB44</f>
        <v>199.06079999999994</v>
      </c>
      <c r="BL44" s="138">
        <v>42767</v>
      </c>
      <c r="BM44" s="134"/>
      <c r="BN44" s="134"/>
      <c r="BO44" s="139"/>
      <c r="BP44" s="140"/>
      <c r="BQ44" s="138"/>
      <c r="BR44" s="141"/>
    </row>
    <row r="45" spans="1:70" s="22" customFormat="1" ht="155.25" customHeight="1" x14ac:dyDescent="0.25">
      <c r="A45" s="17"/>
      <c r="B45" s="18"/>
      <c r="C45" s="19"/>
      <c r="D45" s="19"/>
      <c r="E45" s="20"/>
      <c r="F45" s="18"/>
      <c r="G45" s="18"/>
      <c r="H45" s="18"/>
      <c r="I45" s="18"/>
      <c r="J45" s="18"/>
      <c r="K45" s="42"/>
      <c r="L45" s="42" t="s">
        <v>16</v>
      </c>
      <c r="M45" s="42">
        <f>BA44</f>
        <v>0.16</v>
      </c>
      <c r="N45" s="38">
        <f>M45*1101*1.13</f>
        <v>199.06079999999997</v>
      </c>
      <c r="O45" s="38"/>
      <c r="P45" s="38">
        <f>N45*0.08</f>
        <v>15.924863999999998</v>
      </c>
      <c r="Q45" s="38">
        <f>N45*0.86</f>
        <v>171.19228799999996</v>
      </c>
      <c r="R45" s="38">
        <v>0</v>
      </c>
      <c r="S45" s="38">
        <f>N45*0.06</f>
        <v>11.943647999999998</v>
      </c>
      <c r="T45" s="38">
        <f>SUM(P45:S45)</f>
        <v>199.06079999999994</v>
      </c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  <c r="AF45" s="33"/>
      <c r="AG45" s="33"/>
      <c r="AH45" s="33"/>
      <c r="AI45" s="33"/>
      <c r="AJ45" s="33"/>
      <c r="AK45" s="33"/>
      <c r="AL45" s="33"/>
      <c r="AM45" s="33"/>
      <c r="AN45" s="33"/>
      <c r="AO45" s="33"/>
      <c r="AP45" s="33"/>
      <c r="AQ45" s="33"/>
      <c r="AR45" s="33"/>
      <c r="AS45" s="33"/>
      <c r="AT45" s="33"/>
      <c r="AU45" s="33"/>
      <c r="AV45" s="33"/>
      <c r="AW45" s="33"/>
      <c r="AX45" s="33"/>
      <c r="AY45" s="33"/>
      <c r="AZ45" s="33"/>
      <c r="BA45" s="60"/>
      <c r="BB45" s="43"/>
      <c r="BC45" s="43"/>
      <c r="BD45" s="42"/>
      <c r="BE45" s="42"/>
      <c r="BF45" s="43"/>
      <c r="BG45" s="42"/>
      <c r="BH45" s="42"/>
      <c r="BI45" s="43"/>
      <c r="BJ45" s="33"/>
      <c r="BK45" s="62"/>
      <c r="BL45" s="24"/>
      <c r="BM45" s="33"/>
      <c r="BN45" s="33"/>
      <c r="BO45" s="34"/>
      <c r="BP45" s="23"/>
      <c r="BQ45" s="24"/>
      <c r="BR45" s="25"/>
    </row>
    <row r="46" spans="1:70" s="142" customFormat="1" ht="255" customHeight="1" x14ac:dyDescent="0.25">
      <c r="A46" s="128" t="s">
        <v>65</v>
      </c>
      <c r="B46" s="129" t="s">
        <v>133</v>
      </c>
      <c r="C46" s="130">
        <v>466.1</v>
      </c>
      <c r="D46" s="130">
        <v>466.1</v>
      </c>
      <c r="E46" s="131">
        <v>15</v>
      </c>
      <c r="F46" s="129" t="s">
        <v>192</v>
      </c>
      <c r="G46" s="129" t="s">
        <v>43</v>
      </c>
      <c r="H46" s="129" t="s">
        <v>269</v>
      </c>
      <c r="I46" s="129" t="s">
        <v>343</v>
      </c>
      <c r="J46" s="129" t="s">
        <v>344</v>
      </c>
      <c r="K46" s="132" t="s">
        <v>485</v>
      </c>
      <c r="L46" s="132"/>
      <c r="M46" s="132"/>
      <c r="N46" s="132">
        <f>SUM(N47:N48)</f>
        <v>501.19200000000001</v>
      </c>
      <c r="O46" s="132">
        <f t="shared" ref="O46:T46" si="18">SUM(O47:O48)</f>
        <v>0</v>
      </c>
      <c r="P46" s="133">
        <f t="shared" si="18"/>
        <v>40.072159999999997</v>
      </c>
      <c r="Q46" s="133">
        <f t="shared" si="18"/>
        <v>428.56071999999995</v>
      </c>
      <c r="R46" s="133">
        <f t="shared" si="18"/>
        <v>2.7</v>
      </c>
      <c r="S46" s="133">
        <f t="shared" si="18"/>
        <v>29.859119999999997</v>
      </c>
      <c r="T46" s="132">
        <f t="shared" si="18"/>
        <v>501.19200000000001</v>
      </c>
      <c r="U46" s="134"/>
      <c r="V46" s="134"/>
      <c r="W46" s="134"/>
      <c r="X46" s="134"/>
      <c r="Y46" s="134"/>
      <c r="Z46" s="134"/>
      <c r="AA46" s="134"/>
      <c r="AB46" s="134"/>
      <c r="AC46" s="134"/>
      <c r="AD46" s="134"/>
      <c r="AE46" s="134"/>
      <c r="AF46" s="134"/>
      <c r="AG46" s="134"/>
      <c r="AH46" s="134"/>
      <c r="AI46" s="134"/>
      <c r="AJ46" s="134"/>
      <c r="AK46" s="134"/>
      <c r="AL46" s="134"/>
      <c r="AM46" s="134"/>
      <c r="AN46" s="134"/>
      <c r="AO46" s="134"/>
      <c r="AP46" s="134"/>
      <c r="AQ46" s="134"/>
      <c r="AR46" s="134"/>
      <c r="AS46" s="134"/>
      <c r="AT46" s="134"/>
      <c r="AU46" s="134"/>
      <c r="AV46" s="134"/>
      <c r="AW46" s="134"/>
      <c r="AX46" s="134"/>
      <c r="AY46" s="132" t="s">
        <v>449</v>
      </c>
      <c r="AZ46" s="133">
        <f>T47</f>
        <v>3.54</v>
      </c>
      <c r="BA46" s="136">
        <v>0.4</v>
      </c>
      <c r="BB46" s="133">
        <f>T48</f>
        <v>497.65199999999999</v>
      </c>
      <c r="BC46" s="133"/>
      <c r="BD46" s="132"/>
      <c r="BE46" s="132"/>
      <c r="BF46" s="135"/>
      <c r="BG46" s="132"/>
      <c r="BH46" s="132"/>
      <c r="BI46" s="135"/>
      <c r="BJ46" s="134"/>
      <c r="BK46" s="137">
        <f>AZ46+BB46</f>
        <v>501.19200000000001</v>
      </c>
      <c r="BL46" s="138">
        <v>42748</v>
      </c>
      <c r="BM46" s="134"/>
      <c r="BN46" s="134"/>
      <c r="BO46" s="139"/>
      <c r="BP46" s="140"/>
      <c r="BQ46" s="138"/>
      <c r="BR46" s="141"/>
    </row>
    <row r="47" spans="1:70" s="22" customFormat="1" ht="162.75" customHeight="1" x14ac:dyDescent="0.25">
      <c r="A47" s="17"/>
      <c r="B47" s="18"/>
      <c r="C47" s="19"/>
      <c r="D47" s="19"/>
      <c r="E47" s="20"/>
      <c r="F47" s="18"/>
      <c r="G47" s="18"/>
      <c r="H47" s="18"/>
      <c r="I47" s="18"/>
      <c r="J47" s="18"/>
      <c r="K47" s="42"/>
      <c r="L47" s="42" t="s">
        <v>15</v>
      </c>
      <c r="M47" s="42" t="str">
        <f>AY46</f>
        <v>Монтаж АВ-0,4 кВ (до 63 А)</v>
      </c>
      <c r="N47" s="42">
        <f>T47</f>
        <v>3.54</v>
      </c>
      <c r="O47" s="42"/>
      <c r="P47" s="42">
        <v>0.26</v>
      </c>
      <c r="Q47" s="42">
        <v>0.57999999999999996</v>
      </c>
      <c r="R47" s="42">
        <v>2.7</v>
      </c>
      <c r="S47" s="42">
        <v>0</v>
      </c>
      <c r="T47" s="38">
        <f>SUM(P47:S47)</f>
        <v>3.54</v>
      </c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33"/>
      <c r="AJ47" s="33"/>
      <c r="AK47" s="33"/>
      <c r="AL47" s="33"/>
      <c r="AM47" s="33"/>
      <c r="AN47" s="33"/>
      <c r="AO47" s="33"/>
      <c r="AP47" s="33"/>
      <c r="AQ47" s="33"/>
      <c r="AR47" s="33"/>
      <c r="AS47" s="33"/>
      <c r="AT47" s="33"/>
      <c r="AU47" s="33"/>
      <c r="AV47" s="33"/>
      <c r="AW47" s="33"/>
      <c r="AX47" s="33"/>
      <c r="AY47" s="33"/>
      <c r="AZ47" s="33"/>
      <c r="BA47" s="60"/>
      <c r="BB47" s="43"/>
      <c r="BC47" s="43"/>
      <c r="BD47" s="42"/>
      <c r="BE47" s="42"/>
      <c r="BF47" s="43"/>
      <c r="BG47" s="42"/>
      <c r="BH47" s="42"/>
      <c r="BI47" s="43"/>
      <c r="BJ47" s="33"/>
      <c r="BK47" s="62"/>
      <c r="BL47" s="24"/>
      <c r="BM47" s="33"/>
      <c r="BN47" s="33"/>
      <c r="BO47" s="34"/>
      <c r="BP47" s="23"/>
      <c r="BQ47" s="24"/>
      <c r="BR47" s="25"/>
    </row>
    <row r="48" spans="1:70" s="22" customFormat="1" ht="162.75" customHeight="1" x14ac:dyDescent="0.25">
      <c r="A48" s="17"/>
      <c r="B48" s="18"/>
      <c r="C48" s="19"/>
      <c r="D48" s="19"/>
      <c r="E48" s="20"/>
      <c r="F48" s="18"/>
      <c r="G48" s="18"/>
      <c r="H48" s="18"/>
      <c r="I48" s="18"/>
      <c r="J48" s="18"/>
      <c r="K48" s="42"/>
      <c r="L48" s="42" t="s">
        <v>16</v>
      </c>
      <c r="M48" s="42">
        <f>BA46</f>
        <v>0.4</v>
      </c>
      <c r="N48" s="38">
        <f>M48*1101*1.13</f>
        <v>497.65199999999999</v>
      </c>
      <c r="O48" s="38"/>
      <c r="P48" s="38">
        <f>N48*0.08</f>
        <v>39.812159999999999</v>
      </c>
      <c r="Q48" s="38">
        <f>N48*0.86</f>
        <v>427.98071999999996</v>
      </c>
      <c r="R48" s="38">
        <v>0</v>
      </c>
      <c r="S48" s="38">
        <f>N48*0.06</f>
        <v>29.859119999999997</v>
      </c>
      <c r="T48" s="38">
        <f>SUM(P48:S48)</f>
        <v>497.65199999999999</v>
      </c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3"/>
      <c r="AS48" s="33"/>
      <c r="AT48" s="33"/>
      <c r="AU48" s="33"/>
      <c r="AV48" s="33"/>
      <c r="AW48" s="33"/>
      <c r="AX48" s="33"/>
      <c r="AY48" s="33"/>
      <c r="AZ48" s="33"/>
      <c r="BA48" s="60"/>
      <c r="BB48" s="43"/>
      <c r="BC48" s="43"/>
      <c r="BD48" s="42"/>
      <c r="BE48" s="42"/>
      <c r="BF48" s="43"/>
      <c r="BG48" s="42"/>
      <c r="BH48" s="42"/>
      <c r="BI48" s="43"/>
      <c r="BJ48" s="33"/>
      <c r="BK48" s="62"/>
      <c r="BL48" s="24"/>
      <c r="BM48" s="33"/>
      <c r="BN48" s="33"/>
      <c r="BO48" s="34"/>
      <c r="BP48" s="23"/>
      <c r="BQ48" s="24"/>
      <c r="BR48" s="25"/>
    </row>
    <row r="49" spans="1:70" s="142" customFormat="1" ht="294.75" customHeight="1" x14ac:dyDescent="0.25">
      <c r="A49" s="128" t="s">
        <v>66</v>
      </c>
      <c r="B49" s="129">
        <v>41259455</v>
      </c>
      <c r="C49" s="130">
        <v>174269.75</v>
      </c>
      <c r="D49" s="130"/>
      <c r="E49" s="131">
        <v>50</v>
      </c>
      <c r="F49" s="129" t="s">
        <v>193</v>
      </c>
      <c r="G49" s="129" t="s">
        <v>44</v>
      </c>
      <c r="H49" s="129" t="s">
        <v>270</v>
      </c>
      <c r="I49" s="129" t="s">
        <v>345</v>
      </c>
      <c r="J49" s="129" t="s">
        <v>346</v>
      </c>
      <c r="K49" s="132" t="s">
        <v>519</v>
      </c>
      <c r="L49" s="132"/>
      <c r="M49" s="132"/>
      <c r="N49" s="135">
        <f>SUM(N50:N51)</f>
        <v>111.0988</v>
      </c>
      <c r="O49" s="135">
        <f t="shared" ref="O49:T49" si="19">SUM(O50:O51)</f>
        <v>0</v>
      </c>
      <c r="P49" s="135">
        <f t="shared" si="19"/>
        <v>8.5263039999999997</v>
      </c>
      <c r="Q49" s="135">
        <f t="shared" si="19"/>
        <v>52.763555999999994</v>
      </c>
      <c r="R49" s="135">
        <f t="shared" si="19"/>
        <v>45.18</v>
      </c>
      <c r="S49" s="135">
        <f t="shared" si="19"/>
        <v>4.6289400000000001</v>
      </c>
      <c r="T49" s="135">
        <f t="shared" si="19"/>
        <v>111.0988</v>
      </c>
      <c r="U49" s="134"/>
      <c r="V49" s="134"/>
      <c r="W49" s="134"/>
      <c r="X49" s="134"/>
      <c r="Y49" s="134"/>
      <c r="Z49" s="134"/>
      <c r="AA49" s="134"/>
      <c r="AB49" s="134"/>
      <c r="AC49" s="134"/>
      <c r="AD49" s="134"/>
      <c r="AE49" s="132">
        <v>0.03</v>
      </c>
      <c r="AF49" s="135">
        <f>T50</f>
        <v>50.578799999999994</v>
      </c>
      <c r="AG49" s="135"/>
      <c r="AH49" s="134"/>
      <c r="AI49" s="136">
        <v>1</v>
      </c>
      <c r="AJ49" s="135">
        <f>T51</f>
        <v>60.52</v>
      </c>
      <c r="AK49" s="135"/>
      <c r="AL49" s="134"/>
      <c r="AM49" s="134"/>
      <c r="AN49" s="134"/>
      <c r="AO49" s="134"/>
      <c r="AP49" s="134"/>
      <c r="AQ49" s="134"/>
      <c r="AR49" s="134"/>
      <c r="AS49" s="134"/>
      <c r="AT49" s="134"/>
      <c r="AU49" s="134"/>
      <c r="AV49" s="134"/>
      <c r="AW49" s="134"/>
      <c r="AX49" s="134"/>
      <c r="AY49" s="134"/>
      <c r="AZ49" s="134"/>
      <c r="BA49" s="136"/>
      <c r="BB49" s="135"/>
      <c r="BC49" s="135"/>
      <c r="BD49" s="132"/>
      <c r="BE49" s="132"/>
      <c r="BF49" s="135"/>
      <c r="BG49" s="132"/>
      <c r="BH49" s="132"/>
      <c r="BI49" s="135"/>
      <c r="BJ49" s="134"/>
      <c r="BK49" s="137">
        <f>AF49+AJ49</f>
        <v>111.0988</v>
      </c>
      <c r="BL49" s="138">
        <v>42936</v>
      </c>
      <c r="BM49" s="134"/>
      <c r="BN49" s="134"/>
      <c r="BO49" s="139"/>
      <c r="BP49" s="140"/>
      <c r="BQ49" s="138"/>
      <c r="BR49" s="141"/>
    </row>
    <row r="50" spans="1:70" s="22" customFormat="1" ht="142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7</v>
      </c>
      <c r="M50" s="42">
        <f>AE49</f>
        <v>0.03</v>
      </c>
      <c r="N50" s="43">
        <f>M50*1492*1.13</f>
        <v>50.578799999999994</v>
      </c>
      <c r="O50" s="42"/>
      <c r="P50" s="43">
        <f>N50*0.08</f>
        <v>4.0463039999999992</v>
      </c>
      <c r="Q50" s="43">
        <f>N50*0.87</f>
        <v>44.003555999999996</v>
      </c>
      <c r="R50" s="43">
        <v>0</v>
      </c>
      <c r="S50" s="43">
        <f>N50*0.05</f>
        <v>2.52894</v>
      </c>
      <c r="T50" s="43">
        <f>SUM(P50:S50)</f>
        <v>50.578799999999994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33"/>
      <c r="AJ50" s="33"/>
      <c r="AK50" s="33"/>
      <c r="AL50" s="33"/>
      <c r="AM50" s="33"/>
      <c r="AN50" s="33"/>
      <c r="AO50" s="33"/>
      <c r="AP50" s="33"/>
      <c r="AQ50" s="33"/>
      <c r="AR50" s="33"/>
      <c r="AS50" s="33"/>
      <c r="AT50" s="33"/>
      <c r="AU50" s="33"/>
      <c r="AV50" s="33"/>
      <c r="AW50" s="33"/>
      <c r="AX50" s="33"/>
      <c r="AY50" s="33"/>
      <c r="AZ50" s="33"/>
      <c r="BA50" s="60"/>
      <c r="BB50" s="43"/>
      <c r="BC50" s="43"/>
      <c r="BD50" s="42"/>
      <c r="BE50" s="42"/>
      <c r="BF50" s="43"/>
      <c r="BG50" s="42"/>
      <c r="BH50" s="42"/>
      <c r="BI50" s="4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22" customFormat="1" ht="142.5" customHeight="1" x14ac:dyDescent="0.25">
      <c r="A51" s="17"/>
      <c r="B51" s="18"/>
      <c r="C51" s="19"/>
      <c r="D51" s="19"/>
      <c r="E51" s="20"/>
      <c r="F51" s="18"/>
      <c r="G51" s="18"/>
      <c r="H51" s="18"/>
      <c r="I51" s="18"/>
      <c r="J51" s="18"/>
      <c r="K51" s="42"/>
      <c r="L51" s="42" t="s">
        <v>9</v>
      </c>
      <c r="M51" s="42">
        <f>AI49</f>
        <v>1</v>
      </c>
      <c r="N51" s="43">
        <f>T51</f>
        <v>60.52</v>
      </c>
      <c r="O51" s="43"/>
      <c r="P51" s="43">
        <v>4.4800000000000004</v>
      </c>
      <c r="Q51" s="43">
        <v>8.76</v>
      </c>
      <c r="R51" s="43">
        <v>45.18</v>
      </c>
      <c r="S51" s="43">
        <v>2.1</v>
      </c>
      <c r="T51" s="43">
        <f t="shared" ref="T51" si="20">SUM(P51:S51)</f>
        <v>60.52</v>
      </c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3"/>
      <c r="AS51" s="33"/>
      <c r="AT51" s="33"/>
      <c r="AU51" s="33"/>
      <c r="AV51" s="33"/>
      <c r="AW51" s="33"/>
      <c r="AX51" s="33"/>
      <c r="AY51" s="33"/>
      <c r="AZ51" s="33"/>
      <c r="BA51" s="60"/>
      <c r="BB51" s="43"/>
      <c r="BC51" s="43"/>
      <c r="BD51" s="42"/>
      <c r="BE51" s="42"/>
      <c r="BF51" s="43"/>
      <c r="BG51" s="42"/>
      <c r="BH51" s="42"/>
      <c r="BI51" s="43"/>
      <c r="BJ51" s="33"/>
      <c r="BK51" s="62"/>
      <c r="BL51" s="24"/>
      <c r="BM51" s="33"/>
      <c r="BN51" s="33"/>
      <c r="BO51" s="34"/>
      <c r="BP51" s="23"/>
      <c r="BQ51" s="24"/>
      <c r="BR51" s="25"/>
    </row>
    <row r="52" spans="1:70" s="157" customFormat="1" ht="349.5" customHeight="1" x14ac:dyDescent="0.25">
      <c r="A52" s="144" t="s">
        <v>67</v>
      </c>
      <c r="B52" s="145">
        <v>41263257</v>
      </c>
      <c r="C52" s="146">
        <v>45088.55</v>
      </c>
      <c r="D52" s="146">
        <v>4508.8549999999996</v>
      </c>
      <c r="E52" s="147">
        <v>65</v>
      </c>
      <c r="F52" s="145" t="s">
        <v>194</v>
      </c>
      <c r="G52" s="145" t="s">
        <v>42</v>
      </c>
      <c r="H52" s="145" t="s">
        <v>271</v>
      </c>
      <c r="I52" s="145" t="s">
        <v>46</v>
      </c>
      <c r="J52" s="145" t="s">
        <v>347</v>
      </c>
      <c r="K52" s="148"/>
      <c r="L52" s="148"/>
      <c r="M52" s="148"/>
      <c r="N52" s="149">
        <f>SUM(N53)</f>
        <v>6.34</v>
      </c>
      <c r="O52" s="149">
        <f t="shared" ref="O52:T52" si="21">SUM(O53)</f>
        <v>0</v>
      </c>
      <c r="P52" s="149">
        <f t="shared" si="21"/>
        <v>0.47</v>
      </c>
      <c r="Q52" s="149">
        <f t="shared" si="21"/>
        <v>2.96</v>
      </c>
      <c r="R52" s="149">
        <f t="shared" si="21"/>
        <v>2.91</v>
      </c>
      <c r="S52" s="149">
        <f t="shared" si="21"/>
        <v>0</v>
      </c>
      <c r="T52" s="149">
        <f t="shared" si="21"/>
        <v>6.34</v>
      </c>
      <c r="U52" s="150"/>
      <c r="V52" s="150"/>
      <c r="W52" s="150"/>
      <c r="X52" s="150"/>
      <c r="Y52" s="150"/>
      <c r="Z52" s="150"/>
      <c r="AA52" s="150"/>
      <c r="AB52" s="150"/>
      <c r="AC52" s="150"/>
      <c r="AD52" s="150"/>
      <c r="AE52" s="150"/>
      <c r="AF52" s="150"/>
      <c r="AG52" s="150"/>
      <c r="AH52" s="150"/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 t="s">
        <v>649</v>
      </c>
      <c r="AZ52" s="150">
        <f>T53</f>
        <v>6.34</v>
      </c>
      <c r="BA52" s="151"/>
      <c r="BB52" s="151"/>
      <c r="BC52" s="148"/>
      <c r="BD52" s="148"/>
      <c r="BE52" s="148"/>
      <c r="BF52" s="149"/>
      <c r="BG52" s="149"/>
      <c r="BH52" s="148"/>
      <c r="BI52" s="149"/>
      <c r="BJ52" s="150"/>
      <c r="BK52" s="152">
        <f>AZ52</f>
        <v>6.34</v>
      </c>
      <c r="BL52" s="153">
        <v>42928</v>
      </c>
      <c r="BM52" s="150"/>
      <c r="BN52" s="150"/>
      <c r="BO52" s="154"/>
      <c r="BP52" s="155"/>
      <c r="BQ52" s="153"/>
      <c r="BR52" s="156"/>
    </row>
    <row r="53" spans="1:70" s="96" customFormat="1" ht="125.45" customHeight="1" x14ac:dyDescent="0.25">
      <c r="A53" s="72"/>
      <c r="B53" s="73"/>
      <c r="C53" s="74"/>
      <c r="D53" s="74"/>
      <c r="E53" s="86"/>
      <c r="F53" s="73"/>
      <c r="G53" s="73"/>
      <c r="H53" s="73"/>
      <c r="I53" s="73"/>
      <c r="J53" s="73"/>
      <c r="K53" s="87"/>
      <c r="L53" s="6" t="s">
        <v>15</v>
      </c>
      <c r="M53" s="87" t="str">
        <f>AY52</f>
        <v>Монтаж АВ-0.4 кВ - 160 А
(демонтаж АВ-0,4 кВ)</v>
      </c>
      <c r="N53" s="88">
        <f>T53</f>
        <v>6.34</v>
      </c>
      <c r="O53" s="88"/>
      <c r="P53" s="88">
        <v>0.47</v>
      </c>
      <c r="Q53" s="88">
        <v>2.96</v>
      </c>
      <c r="R53" s="88">
        <v>2.91</v>
      </c>
      <c r="S53" s="88">
        <v>0</v>
      </c>
      <c r="T53" s="88">
        <f>SUM(P53:S53)</f>
        <v>6.34</v>
      </c>
      <c r="U53" s="89"/>
      <c r="V53" s="89"/>
      <c r="W53" s="89"/>
      <c r="X53" s="89"/>
      <c r="Y53" s="89"/>
      <c r="Z53" s="89"/>
      <c r="AA53" s="89"/>
      <c r="AB53" s="89"/>
      <c r="AC53" s="89"/>
      <c r="AD53" s="89"/>
      <c r="AE53" s="89"/>
      <c r="AF53" s="89"/>
      <c r="AG53" s="89"/>
      <c r="AH53" s="89"/>
      <c r="AI53" s="89"/>
      <c r="AJ53" s="89"/>
      <c r="AK53" s="89"/>
      <c r="AL53" s="89"/>
      <c r="AM53" s="87"/>
      <c r="AN53" s="88"/>
      <c r="AO53" s="87"/>
      <c r="AP53" s="89"/>
      <c r="AQ53" s="89"/>
      <c r="AR53" s="89"/>
      <c r="AS53" s="89"/>
      <c r="AT53" s="89"/>
      <c r="AU53" s="89"/>
      <c r="AV53" s="89"/>
      <c r="AW53" s="89"/>
      <c r="AX53" s="89"/>
      <c r="AY53" s="87"/>
      <c r="AZ53" s="88"/>
      <c r="BA53" s="90"/>
      <c r="BB53" s="88"/>
      <c r="BC53" s="87"/>
      <c r="BD53" s="87"/>
      <c r="BE53" s="87"/>
      <c r="BF53" s="88"/>
      <c r="BG53" s="87"/>
      <c r="BH53" s="87"/>
      <c r="BI53" s="88"/>
      <c r="BJ53" s="89"/>
      <c r="BK53" s="91"/>
      <c r="BL53" s="92"/>
      <c r="BM53" s="89"/>
      <c r="BN53" s="89"/>
      <c r="BO53" s="93"/>
      <c r="BP53" s="94"/>
      <c r="BQ53" s="92"/>
      <c r="BR53" s="95"/>
    </row>
    <row r="54" spans="1:70" s="157" customFormat="1" ht="409.6" customHeight="1" x14ac:dyDescent="0.25">
      <c r="A54" s="144" t="s">
        <v>68</v>
      </c>
      <c r="B54" s="145" t="s">
        <v>134</v>
      </c>
      <c r="C54" s="146">
        <v>466.1</v>
      </c>
      <c r="D54" s="146">
        <v>466.1</v>
      </c>
      <c r="E54" s="147">
        <v>14.5</v>
      </c>
      <c r="F54" s="145" t="s">
        <v>195</v>
      </c>
      <c r="G54" s="145" t="s">
        <v>44</v>
      </c>
      <c r="H54" s="145" t="s">
        <v>272</v>
      </c>
      <c r="I54" s="145" t="s">
        <v>348</v>
      </c>
      <c r="J54" s="145" t="s">
        <v>349</v>
      </c>
      <c r="K54" s="148" t="s">
        <v>516</v>
      </c>
      <c r="L54" s="148"/>
      <c r="M54" s="148"/>
      <c r="N54" s="149">
        <f>N55</f>
        <v>24.882599999999996</v>
      </c>
      <c r="O54" s="149"/>
      <c r="P54" s="149">
        <f t="shared" ref="P54:T54" si="22">P55</f>
        <v>1.9906079999999997</v>
      </c>
      <c r="Q54" s="149">
        <f t="shared" si="22"/>
        <v>21.399035999999995</v>
      </c>
      <c r="R54" s="149">
        <f t="shared" si="22"/>
        <v>0</v>
      </c>
      <c r="S54" s="149">
        <f t="shared" si="22"/>
        <v>1.4929559999999997</v>
      </c>
      <c r="T54" s="149">
        <f t="shared" si="22"/>
        <v>24.882599999999993</v>
      </c>
      <c r="U54" s="150"/>
      <c r="V54" s="150"/>
      <c r="W54" s="150"/>
      <c r="X54" s="150"/>
      <c r="Y54" s="150"/>
      <c r="Z54" s="150"/>
      <c r="AA54" s="150"/>
      <c r="AB54" s="150"/>
      <c r="AC54" s="150"/>
      <c r="AD54" s="150"/>
      <c r="AE54" s="148"/>
      <c r="AF54" s="149"/>
      <c r="AG54" s="149"/>
      <c r="AH54" s="150"/>
      <c r="AI54" s="151"/>
      <c r="AJ54" s="149"/>
      <c r="AK54" s="149"/>
      <c r="AL54" s="150"/>
      <c r="AM54" s="150"/>
      <c r="AN54" s="150"/>
      <c r="AO54" s="150"/>
      <c r="AP54" s="150"/>
      <c r="AQ54" s="151"/>
      <c r="AR54" s="149"/>
      <c r="AS54" s="150"/>
      <c r="AT54" s="150"/>
      <c r="AU54" s="150"/>
      <c r="AV54" s="150"/>
      <c r="AW54" s="150"/>
      <c r="AX54" s="150"/>
      <c r="AY54" s="150"/>
      <c r="AZ54" s="150"/>
      <c r="BA54" s="151">
        <v>0.02</v>
      </c>
      <c r="BB54" s="149">
        <f>T55</f>
        <v>24.882599999999993</v>
      </c>
      <c r="BC54" s="149"/>
      <c r="BD54" s="148"/>
      <c r="BE54" s="148"/>
      <c r="BF54" s="149"/>
      <c r="BG54" s="148"/>
      <c r="BH54" s="148"/>
      <c r="BI54" s="149"/>
      <c r="BJ54" s="150"/>
      <c r="BK54" s="152">
        <f>BB54</f>
        <v>24.882599999999993</v>
      </c>
      <c r="BL54" s="153">
        <v>42747</v>
      </c>
      <c r="BM54" s="150" t="s">
        <v>517</v>
      </c>
      <c r="BN54" s="150"/>
      <c r="BO54" s="154"/>
      <c r="BP54" s="155"/>
      <c r="BQ54" s="153"/>
      <c r="BR54" s="156"/>
    </row>
    <row r="55" spans="1:70" s="22" customFormat="1" ht="187.5" customHeight="1" x14ac:dyDescent="0.25">
      <c r="A55" s="17"/>
      <c r="B55" s="18"/>
      <c r="C55" s="19"/>
      <c r="D55" s="19"/>
      <c r="E55" s="20"/>
      <c r="F55" s="18"/>
      <c r="G55" s="18"/>
      <c r="H55" s="18"/>
      <c r="I55" s="18"/>
      <c r="J55" s="18"/>
      <c r="K55" s="42"/>
      <c r="L55" s="42" t="s">
        <v>16</v>
      </c>
      <c r="M55" s="60">
        <v>0.02</v>
      </c>
      <c r="N55" s="23">
        <f>M55*1101*1.13</f>
        <v>24.882599999999996</v>
      </c>
      <c r="O55" s="23"/>
      <c r="P55" s="23">
        <f>N55*0.08</f>
        <v>1.9906079999999997</v>
      </c>
      <c r="Q55" s="23">
        <f>N55*0.86</f>
        <v>21.399035999999995</v>
      </c>
      <c r="R55" s="23">
        <v>0</v>
      </c>
      <c r="S55" s="23">
        <f>N55*0.06</f>
        <v>1.4929559999999997</v>
      </c>
      <c r="T55" s="23">
        <f t="shared" ref="T55" si="23">SUM(P55:S55)</f>
        <v>24.882599999999993</v>
      </c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33"/>
      <c r="AG55" s="33"/>
      <c r="AH55" s="33"/>
      <c r="AI55" s="33"/>
      <c r="AJ55" s="33"/>
      <c r="AK55" s="33"/>
      <c r="AL55" s="33"/>
      <c r="AM55" s="33"/>
      <c r="AN55" s="33"/>
      <c r="AO55" s="33"/>
      <c r="AP55" s="33"/>
      <c r="AQ55" s="33"/>
      <c r="AR55" s="33"/>
      <c r="AS55" s="33"/>
      <c r="AT55" s="33"/>
      <c r="AU55" s="33"/>
      <c r="AV55" s="33"/>
      <c r="AW55" s="33"/>
      <c r="AX55" s="33"/>
      <c r="AY55" s="33"/>
      <c r="AZ55" s="33"/>
      <c r="BA55" s="60"/>
      <c r="BB55" s="60"/>
      <c r="BC55" s="42"/>
      <c r="BD55" s="42"/>
      <c r="BE55" s="42"/>
      <c r="BF55" s="43"/>
      <c r="BG55" s="42"/>
      <c r="BH55" s="42"/>
      <c r="BI55" s="43"/>
      <c r="BJ55" s="33"/>
      <c r="BK55" s="62"/>
      <c r="BL55" s="24"/>
      <c r="BM55" s="33"/>
      <c r="BN55" s="33"/>
      <c r="BO55" s="34"/>
      <c r="BP55" s="23"/>
      <c r="BQ55" s="24"/>
      <c r="BR55" s="25"/>
    </row>
    <row r="56" spans="1:70" s="157" customFormat="1" ht="409.6" customHeight="1" x14ac:dyDescent="0.25">
      <c r="A56" s="144" t="s">
        <v>69</v>
      </c>
      <c r="B56" s="145" t="s">
        <v>135</v>
      </c>
      <c r="C56" s="146">
        <v>466.1</v>
      </c>
      <c r="D56" s="146"/>
      <c r="E56" s="147">
        <v>15</v>
      </c>
      <c r="F56" s="145" t="s">
        <v>196</v>
      </c>
      <c r="G56" s="145" t="s">
        <v>44</v>
      </c>
      <c r="H56" s="145" t="s">
        <v>273</v>
      </c>
      <c r="I56" s="145" t="s">
        <v>46</v>
      </c>
      <c r="J56" s="145" t="s">
        <v>350</v>
      </c>
      <c r="K56" s="148" t="s">
        <v>497</v>
      </c>
      <c r="L56" s="148"/>
      <c r="M56" s="148"/>
      <c r="N56" s="149">
        <f>SUM(N57)</f>
        <v>5.273200000000001</v>
      </c>
      <c r="O56" s="149">
        <f t="shared" ref="O56:T56" si="24">SUM(O57)</f>
        <v>0</v>
      </c>
      <c r="P56" s="149">
        <f t="shared" si="24"/>
        <v>0.42185600000000006</v>
      </c>
      <c r="Q56" s="149">
        <f t="shared" si="24"/>
        <v>4.851344000000001</v>
      </c>
      <c r="R56" s="149">
        <f t="shared" si="24"/>
        <v>0</v>
      </c>
      <c r="S56" s="149">
        <f t="shared" si="24"/>
        <v>0</v>
      </c>
      <c r="T56" s="149">
        <f t="shared" si="24"/>
        <v>5.273200000000001</v>
      </c>
      <c r="U56" s="150"/>
      <c r="V56" s="150"/>
      <c r="W56" s="150"/>
      <c r="X56" s="150"/>
      <c r="Y56" s="150"/>
      <c r="Z56" s="150"/>
      <c r="AA56" s="150"/>
      <c r="AB56" s="150"/>
      <c r="AC56" s="150"/>
      <c r="AD56" s="150"/>
      <c r="AE56" s="148"/>
      <c r="AF56" s="149"/>
      <c r="AG56" s="149"/>
      <c r="AH56" s="150"/>
      <c r="AI56" s="151"/>
      <c r="AJ56" s="149"/>
      <c r="AK56" s="149"/>
      <c r="AL56" s="150"/>
      <c r="AM56" s="150"/>
      <c r="AN56" s="150"/>
      <c r="AO56" s="150"/>
      <c r="AP56" s="150"/>
      <c r="AQ56" s="151"/>
      <c r="AR56" s="149"/>
      <c r="AS56" s="150"/>
      <c r="AT56" s="150"/>
      <c r="AU56" s="150"/>
      <c r="AV56" s="150"/>
      <c r="AW56" s="150"/>
      <c r="AX56" s="150"/>
      <c r="AY56" s="150"/>
      <c r="AZ56" s="150"/>
      <c r="BA56" s="151"/>
      <c r="BB56" s="149"/>
      <c r="BC56" s="149"/>
      <c r="BD56" s="148"/>
      <c r="BE56" s="148" t="s">
        <v>496</v>
      </c>
      <c r="BF56" s="149">
        <f>T57</f>
        <v>5.273200000000001</v>
      </c>
      <c r="BG56" s="148"/>
      <c r="BH56" s="148"/>
      <c r="BI56" s="149"/>
      <c r="BJ56" s="150"/>
      <c r="BK56" s="152">
        <f>BF56</f>
        <v>5.273200000000001</v>
      </c>
      <c r="BL56" s="153">
        <v>42760</v>
      </c>
      <c r="BM56" s="150"/>
      <c r="BN56" s="150"/>
      <c r="BO56" s="154"/>
      <c r="BP56" s="155"/>
      <c r="BQ56" s="153"/>
      <c r="BR56" s="156"/>
    </row>
    <row r="57" spans="1:70" s="22" customFormat="1" ht="167.25" customHeight="1" x14ac:dyDescent="0.25">
      <c r="A57" s="17"/>
      <c r="B57" s="18"/>
      <c r="C57" s="19"/>
      <c r="D57" s="19"/>
      <c r="E57" s="20"/>
      <c r="F57" s="18"/>
      <c r="G57" s="18"/>
      <c r="H57" s="18"/>
      <c r="I57" s="18"/>
      <c r="J57" s="18"/>
      <c r="K57" s="42"/>
      <c r="L57" s="42" t="s">
        <v>488</v>
      </c>
      <c r="M57" s="42" t="str">
        <f>BE56</f>
        <v>0,04 (СИП-2)</v>
      </c>
      <c r="N57" s="43">
        <f>0.04*131.83</f>
        <v>5.273200000000001</v>
      </c>
      <c r="O57" s="43"/>
      <c r="P57" s="43">
        <f>N57*0.08</f>
        <v>0.42185600000000006</v>
      </c>
      <c r="Q57" s="43">
        <f>N57*0.92</f>
        <v>4.851344000000001</v>
      </c>
      <c r="R57" s="43">
        <v>0</v>
      </c>
      <c r="S57" s="43">
        <v>0</v>
      </c>
      <c r="T57" s="43">
        <f>SUM(P57:S57)</f>
        <v>5.273200000000001</v>
      </c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33"/>
      <c r="AG57" s="33"/>
      <c r="AH57" s="33"/>
      <c r="AI57" s="62"/>
      <c r="AJ57" s="33"/>
      <c r="AK57" s="33"/>
      <c r="AL57" s="33"/>
      <c r="AM57" s="33"/>
      <c r="AN57" s="33"/>
      <c r="AO57" s="33"/>
      <c r="AP57" s="33"/>
      <c r="AQ57" s="62"/>
      <c r="AR57" s="33"/>
      <c r="AS57" s="33"/>
      <c r="AT57" s="33"/>
      <c r="AU57" s="33"/>
      <c r="AV57" s="33"/>
      <c r="AW57" s="33"/>
      <c r="AX57" s="33"/>
      <c r="AY57" s="33"/>
      <c r="AZ57" s="33"/>
      <c r="BA57" s="60"/>
      <c r="BB57" s="60"/>
      <c r="BC57" s="42"/>
      <c r="BD57" s="42"/>
      <c r="BE57" s="42"/>
      <c r="BF57" s="43"/>
      <c r="BG57" s="42"/>
      <c r="BH57" s="42"/>
      <c r="BI57" s="43"/>
      <c r="BJ57" s="33"/>
      <c r="BK57" s="62"/>
      <c r="BL57" s="24"/>
      <c r="BM57" s="33"/>
      <c r="BN57" s="33"/>
      <c r="BO57" s="34"/>
      <c r="BP57" s="23"/>
      <c r="BQ57" s="24"/>
      <c r="BR57" s="25"/>
    </row>
    <row r="58" spans="1:70" s="126" customFormat="1" ht="409.6" customHeight="1" x14ac:dyDescent="0.25">
      <c r="A58" s="112" t="s">
        <v>70</v>
      </c>
      <c r="B58" s="113">
        <v>41288798</v>
      </c>
      <c r="C58" s="114">
        <v>1031468.96</v>
      </c>
      <c r="D58" s="114"/>
      <c r="E58" s="115">
        <v>70</v>
      </c>
      <c r="F58" s="113" t="s">
        <v>197</v>
      </c>
      <c r="G58" s="113" t="s">
        <v>247</v>
      </c>
      <c r="H58" s="113" t="s">
        <v>274</v>
      </c>
      <c r="I58" s="113" t="s">
        <v>351</v>
      </c>
      <c r="J58" s="113" t="s">
        <v>352</v>
      </c>
      <c r="K58" s="116" t="s">
        <v>514</v>
      </c>
      <c r="L58" s="116"/>
      <c r="M58" s="116"/>
      <c r="N58" s="121">
        <f>SUM(N59:N62)</f>
        <v>791.44960000000003</v>
      </c>
      <c r="O58" s="121">
        <f t="shared" ref="O58:T58" si="25">SUM(O59:O62)</f>
        <v>0</v>
      </c>
      <c r="P58" s="121">
        <f t="shared" si="25"/>
        <v>37.754767999999999</v>
      </c>
      <c r="Q58" s="121">
        <f t="shared" si="25"/>
        <v>256.19985200000002</v>
      </c>
      <c r="R58" s="121">
        <f t="shared" si="25"/>
        <v>474.82</v>
      </c>
      <c r="S58" s="121">
        <f t="shared" si="25"/>
        <v>22.674979999999998</v>
      </c>
      <c r="T58" s="121">
        <f t="shared" si="25"/>
        <v>791.44960000000003</v>
      </c>
      <c r="U58" s="118"/>
      <c r="V58" s="118"/>
      <c r="W58" s="118"/>
      <c r="X58" s="118"/>
      <c r="Y58" s="118"/>
      <c r="Z58" s="118"/>
      <c r="AA58" s="118"/>
      <c r="AB58" s="118"/>
      <c r="AC58" s="118"/>
      <c r="AD58" s="118"/>
      <c r="AE58" s="116">
        <v>0.01</v>
      </c>
      <c r="AF58" s="121">
        <f>T59</f>
        <v>16.859599999999997</v>
      </c>
      <c r="AG58" s="121"/>
      <c r="AH58" s="118"/>
      <c r="AI58" s="119">
        <v>1</v>
      </c>
      <c r="AJ58" s="121">
        <f>T60</f>
        <v>60.52</v>
      </c>
      <c r="AK58" s="121"/>
      <c r="AL58" s="118"/>
      <c r="AM58" s="118"/>
      <c r="AN58" s="118"/>
      <c r="AO58" s="118"/>
      <c r="AP58" s="118"/>
      <c r="AQ58" s="119" t="s">
        <v>515</v>
      </c>
      <c r="AR58" s="121">
        <f>T61</f>
        <v>493.86999999999995</v>
      </c>
      <c r="AS58" s="118"/>
      <c r="AT58" s="118"/>
      <c r="AU58" s="118"/>
      <c r="AV58" s="118"/>
      <c r="AW58" s="118"/>
      <c r="AX58" s="118"/>
      <c r="AY58" s="118"/>
      <c r="AZ58" s="118"/>
      <c r="BA58" s="119">
        <v>0.2</v>
      </c>
      <c r="BB58" s="121">
        <f>T62</f>
        <v>220.20000000000002</v>
      </c>
      <c r="BC58" s="121"/>
      <c r="BD58" s="116"/>
      <c r="BE58" s="116"/>
      <c r="BF58" s="121"/>
      <c r="BG58" s="116"/>
      <c r="BH58" s="116"/>
      <c r="BI58" s="121"/>
      <c r="BJ58" s="118"/>
      <c r="BK58" s="127">
        <f>AF58+AJ58+AR58+BB58</f>
        <v>791.44960000000003</v>
      </c>
      <c r="BL58" s="122">
        <v>42769</v>
      </c>
      <c r="BM58" s="118"/>
      <c r="BN58" s="118"/>
      <c r="BO58" s="123"/>
      <c r="BP58" s="124"/>
      <c r="BQ58" s="122"/>
      <c r="BR58" s="125"/>
    </row>
    <row r="59" spans="1:70" s="96" customFormat="1" ht="167.45" customHeight="1" x14ac:dyDescent="0.25">
      <c r="A59" s="72"/>
      <c r="B59" s="73"/>
      <c r="C59" s="74"/>
      <c r="D59" s="74"/>
      <c r="E59" s="86"/>
      <c r="F59" s="73"/>
      <c r="G59" s="73"/>
      <c r="H59" s="73"/>
      <c r="I59" s="73"/>
      <c r="J59" s="73"/>
      <c r="K59" s="87"/>
      <c r="L59" s="6" t="s">
        <v>7</v>
      </c>
      <c r="M59" s="87">
        <f>AE58</f>
        <v>0.01</v>
      </c>
      <c r="N59" s="88">
        <f>M59*1492*1.13</f>
        <v>16.859599999999997</v>
      </c>
      <c r="O59" s="88"/>
      <c r="P59" s="88">
        <f>N59*0.08</f>
        <v>1.3487679999999997</v>
      </c>
      <c r="Q59" s="88">
        <f>N59*0.87</f>
        <v>14.667851999999996</v>
      </c>
      <c r="R59" s="88">
        <v>0</v>
      </c>
      <c r="S59" s="88">
        <f>N59*0.05</f>
        <v>0.84297999999999984</v>
      </c>
      <c r="T59" s="88">
        <f>SUM(P59:S59)</f>
        <v>16.859599999999997</v>
      </c>
      <c r="U59" s="89"/>
      <c r="V59" s="89"/>
      <c r="W59" s="89"/>
      <c r="X59" s="89"/>
      <c r="Y59" s="89"/>
      <c r="Z59" s="89"/>
      <c r="AA59" s="89"/>
      <c r="AB59" s="89"/>
      <c r="AC59" s="89"/>
      <c r="AD59" s="89"/>
      <c r="AE59" s="87"/>
      <c r="AF59" s="88"/>
      <c r="AG59" s="87"/>
      <c r="AH59" s="89"/>
      <c r="AI59" s="90"/>
      <c r="AJ59" s="88"/>
      <c r="AK59" s="87"/>
      <c r="AL59" s="88"/>
      <c r="AM59" s="87"/>
      <c r="AN59" s="89"/>
      <c r="AO59" s="89"/>
      <c r="AP59" s="89"/>
      <c r="AQ59" s="90"/>
      <c r="AR59" s="88"/>
      <c r="AS59" s="89"/>
      <c r="AT59" s="89"/>
      <c r="AU59" s="89"/>
      <c r="AV59" s="89"/>
      <c r="AW59" s="89"/>
      <c r="AX59" s="89"/>
      <c r="AY59" s="89"/>
      <c r="AZ59" s="89"/>
      <c r="BA59" s="90"/>
      <c r="BB59" s="88"/>
      <c r="BC59" s="87"/>
      <c r="BD59" s="88"/>
      <c r="BE59" s="87"/>
      <c r="BF59" s="88"/>
      <c r="BG59" s="87"/>
      <c r="BH59" s="88"/>
      <c r="BI59" s="88"/>
      <c r="BJ59" s="89"/>
      <c r="BK59" s="91"/>
      <c r="BL59" s="92"/>
      <c r="BM59" s="89"/>
      <c r="BN59" s="89"/>
      <c r="BO59" s="93"/>
      <c r="BP59" s="94"/>
      <c r="BQ59" s="92"/>
      <c r="BR59" s="95"/>
    </row>
    <row r="60" spans="1:70" s="96" customFormat="1" ht="167.45" customHeight="1" x14ac:dyDescent="0.25">
      <c r="A60" s="72"/>
      <c r="B60" s="73"/>
      <c r="C60" s="74"/>
      <c r="D60" s="74"/>
      <c r="E60" s="86"/>
      <c r="F60" s="73"/>
      <c r="G60" s="73"/>
      <c r="H60" s="73"/>
      <c r="I60" s="73"/>
      <c r="J60" s="73"/>
      <c r="K60" s="87"/>
      <c r="L60" s="6" t="s">
        <v>9</v>
      </c>
      <c r="M60" s="87">
        <f>AI58</f>
        <v>1</v>
      </c>
      <c r="N60" s="88">
        <f>T60</f>
        <v>60.52</v>
      </c>
      <c r="O60" s="88"/>
      <c r="P60" s="88">
        <v>4.4800000000000004</v>
      </c>
      <c r="Q60" s="88">
        <v>8.76</v>
      </c>
      <c r="R60" s="88">
        <v>45.18</v>
      </c>
      <c r="S60" s="88">
        <v>2.1</v>
      </c>
      <c r="T60" s="88">
        <f t="shared" ref="T60:T62" si="26">SUM(P60:S60)</f>
        <v>60.52</v>
      </c>
      <c r="U60" s="89"/>
      <c r="V60" s="89"/>
      <c r="W60" s="89"/>
      <c r="X60" s="89"/>
      <c r="Y60" s="89"/>
      <c r="Z60" s="89"/>
      <c r="AA60" s="89"/>
      <c r="AB60" s="89"/>
      <c r="AC60" s="89"/>
      <c r="AD60" s="89"/>
      <c r="AE60" s="87"/>
      <c r="AF60" s="88"/>
      <c r="AG60" s="87"/>
      <c r="AH60" s="89"/>
      <c r="AI60" s="90"/>
      <c r="AJ60" s="88"/>
      <c r="AK60" s="87"/>
      <c r="AL60" s="88"/>
      <c r="AM60" s="87"/>
      <c r="AN60" s="89"/>
      <c r="AO60" s="89"/>
      <c r="AP60" s="89"/>
      <c r="AQ60" s="90"/>
      <c r="AR60" s="88"/>
      <c r="AS60" s="89"/>
      <c r="AT60" s="89"/>
      <c r="AU60" s="89"/>
      <c r="AV60" s="89"/>
      <c r="AW60" s="89"/>
      <c r="AX60" s="89"/>
      <c r="AY60" s="89"/>
      <c r="AZ60" s="89"/>
      <c r="BA60" s="90"/>
      <c r="BB60" s="88"/>
      <c r="BC60" s="87"/>
      <c r="BD60" s="88"/>
      <c r="BE60" s="87"/>
      <c r="BF60" s="88"/>
      <c r="BG60" s="87"/>
      <c r="BH60" s="88"/>
      <c r="BI60" s="88"/>
      <c r="BJ60" s="89"/>
      <c r="BK60" s="91"/>
      <c r="BL60" s="92"/>
      <c r="BM60" s="89"/>
      <c r="BN60" s="89"/>
      <c r="BO60" s="93"/>
      <c r="BP60" s="94"/>
      <c r="BQ60" s="92"/>
      <c r="BR60" s="95"/>
    </row>
    <row r="61" spans="1:70" s="96" customFormat="1" ht="167.45" customHeight="1" x14ac:dyDescent="0.25">
      <c r="A61" s="72"/>
      <c r="B61" s="73"/>
      <c r="C61" s="74"/>
      <c r="D61" s="74"/>
      <c r="E61" s="86"/>
      <c r="F61" s="73"/>
      <c r="G61" s="73"/>
      <c r="H61" s="73"/>
      <c r="I61" s="73"/>
      <c r="J61" s="73"/>
      <c r="K61" s="87"/>
      <c r="L61" s="6" t="s">
        <v>12</v>
      </c>
      <c r="M61" s="87" t="str">
        <f>AQ58</f>
        <v>КТП 100 кВА</v>
      </c>
      <c r="N61" s="88">
        <f>T61</f>
        <v>493.86999999999995</v>
      </c>
      <c r="O61" s="88"/>
      <c r="P61" s="88">
        <v>14.31</v>
      </c>
      <c r="Q61" s="88">
        <v>43.4</v>
      </c>
      <c r="R61" s="88">
        <v>429.64</v>
      </c>
      <c r="S61" s="88">
        <v>6.52</v>
      </c>
      <c r="T61" s="88">
        <f t="shared" si="26"/>
        <v>493.86999999999995</v>
      </c>
      <c r="U61" s="89"/>
      <c r="V61" s="89"/>
      <c r="W61" s="89"/>
      <c r="X61" s="89"/>
      <c r="Y61" s="89"/>
      <c r="Z61" s="89"/>
      <c r="AA61" s="89"/>
      <c r="AB61" s="89"/>
      <c r="AC61" s="89"/>
      <c r="AD61" s="89"/>
      <c r="AE61" s="87"/>
      <c r="AF61" s="88"/>
      <c r="AG61" s="87"/>
      <c r="AH61" s="89"/>
      <c r="AI61" s="90"/>
      <c r="AJ61" s="88"/>
      <c r="AK61" s="87"/>
      <c r="AL61" s="88"/>
      <c r="AM61" s="87"/>
      <c r="AN61" s="89"/>
      <c r="AO61" s="89"/>
      <c r="AP61" s="89"/>
      <c r="AQ61" s="90"/>
      <c r="AR61" s="88"/>
      <c r="AS61" s="89"/>
      <c r="AT61" s="89"/>
      <c r="AU61" s="89"/>
      <c r="AV61" s="89"/>
      <c r="AW61" s="89"/>
      <c r="AX61" s="89"/>
      <c r="AY61" s="89"/>
      <c r="AZ61" s="89"/>
      <c r="BA61" s="90"/>
      <c r="BB61" s="88"/>
      <c r="BC61" s="87"/>
      <c r="BD61" s="88"/>
      <c r="BE61" s="87"/>
      <c r="BF61" s="88"/>
      <c r="BG61" s="87"/>
      <c r="BH61" s="88"/>
      <c r="BI61" s="88"/>
      <c r="BJ61" s="89"/>
      <c r="BK61" s="91"/>
      <c r="BL61" s="92"/>
      <c r="BM61" s="89"/>
      <c r="BN61" s="89"/>
      <c r="BO61" s="93"/>
      <c r="BP61" s="94"/>
      <c r="BQ61" s="92"/>
      <c r="BR61" s="95"/>
    </row>
    <row r="62" spans="1:70" s="96" customFormat="1" ht="167.45" customHeight="1" x14ac:dyDescent="0.25">
      <c r="A62" s="72"/>
      <c r="B62" s="73"/>
      <c r="C62" s="74"/>
      <c r="D62" s="74"/>
      <c r="E62" s="86"/>
      <c r="F62" s="73"/>
      <c r="G62" s="73"/>
      <c r="H62" s="73"/>
      <c r="I62" s="73"/>
      <c r="J62" s="73"/>
      <c r="K62" s="87"/>
      <c r="L62" s="6" t="s">
        <v>16</v>
      </c>
      <c r="M62" s="87">
        <f>BA58</f>
        <v>0.2</v>
      </c>
      <c r="N62" s="88">
        <f>M62*1101</f>
        <v>220.20000000000002</v>
      </c>
      <c r="O62" s="88"/>
      <c r="P62" s="88">
        <f>N62*0.08</f>
        <v>17.616000000000003</v>
      </c>
      <c r="Q62" s="88">
        <f>N62*0.86</f>
        <v>189.37200000000001</v>
      </c>
      <c r="R62" s="88">
        <v>0</v>
      </c>
      <c r="S62" s="88">
        <f>N62*0.06</f>
        <v>13.212</v>
      </c>
      <c r="T62" s="88">
        <f t="shared" si="26"/>
        <v>220.20000000000002</v>
      </c>
      <c r="U62" s="89"/>
      <c r="V62" s="89"/>
      <c r="W62" s="89"/>
      <c r="X62" s="89"/>
      <c r="Y62" s="89"/>
      <c r="Z62" s="89"/>
      <c r="AA62" s="89"/>
      <c r="AB62" s="89"/>
      <c r="AC62" s="89"/>
      <c r="AD62" s="89"/>
      <c r="AE62" s="87"/>
      <c r="AF62" s="88"/>
      <c r="AG62" s="87"/>
      <c r="AH62" s="89"/>
      <c r="AI62" s="90"/>
      <c r="AJ62" s="88"/>
      <c r="AK62" s="87"/>
      <c r="AL62" s="88"/>
      <c r="AM62" s="87"/>
      <c r="AN62" s="89"/>
      <c r="AO62" s="89"/>
      <c r="AP62" s="89"/>
      <c r="AQ62" s="90"/>
      <c r="AR62" s="88"/>
      <c r="AS62" s="89"/>
      <c r="AT62" s="89"/>
      <c r="AU62" s="89"/>
      <c r="AV62" s="89"/>
      <c r="AW62" s="89"/>
      <c r="AX62" s="89"/>
      <c r="AY62" s="89"/>
      <c r="AZ62" s="89"/>
      <c r="BA62" s="90"/>
      <c r="BB62" s="88"/>
      <c r="BC62" s="87"/>
      <c r="BD62" s="88"/>
      <c r="BE62" s="87"/>
      <c r="BF62" s="88"/>
      <c r="BG62" s="87"/>
      <c r="BH62" s="88"/>
      <c r="BI62" s="88"/>
      <c r="BJ62" s="89"/>
      <c r="BK62" s="91"/>
      <c r="BL62" s="92"/>
      <c r="BM62" s="89"/>
      <c r="BN62" s="89"/>
      <c r="BO62" s="93"/>
      <c r="BP62" s="94"/>
      <c r="BQ62" s="92"/>
      <c r="BR62" s="95"/>
    </row>
    <row r="63" spans="1:70" s="126" customFormat="1" ht="409.6" customHeight="1" x14ac:dyDescent="0.25">
      <c r="A63" s="112" t="s">
        <v>71</v>
      </c>
      <c r="B63" s="113" t="s">
        <v>136</v>
      </c>
      <c r="C63" s="114">
        <v>466.1</v>
      </c>
      <c r="D63" s="114"/>
      <c r="E63" s="115">
        <v>15</v>
      </c>
      <c r="F63" s="113" t="s">
        <v>198</v>
      </c>
      <c r="G63" s="113" t="s">
        <v>43</v>
      </c>
      <c r="H63" s="113" t="s">
        <v>275</v>
      </c>
      <c r="I63" s="113" t="s">
        <v>650</v>
      </c>
      <c r="J63" s="113" t="s">
        <v>353</v>
      </c>
      <c r="K63" s="116" t="s">
        <v>498</v>
      </c>
      <c r="L63" s="116"/>
      <c r="M63" s="116"/>
      <c r="N63" s="121">
        <f>SUM(N64:N67)</f>
        <v>961.49699999999984</v>
      </c>
      <c r="O63" s="121">
        <f t="shared" ref="O63:T63" si="27">SUM(O64:O67)</f>
        <v>0</v>
      </c>
      <c r="P63" s="121">
        <f t="shared" si="27"/>
        <v>54.202959999999997</v>
      </c>
      <c r="Q63" s="121">
        <f t="shared" si="27"/>
        <v>446.48479999999995</v>
      </c>
      <c r="R63" s="121">
        <f t="shared" si="27"/>
        <v>425.57</v>
      </c>
      <c r="S63" s="121">
        <f t="shared" si="27"/>
        <v>35.239239999999995</v>
      </c>
      <c r="T63" s="121">
        <f t="shared" si="27"/>
        <v>961.49699999999984</v>
      </c>
      <c r="U63" s="118"/>
      <c r="V63" s="118"/>
      <c r="W63" s="118"/>
      <c r="X63" s="118"/>
      <c r="Y63" s="118"/>
      <c r="Z63" s="118"/>
      <c r="AA63" s="118"/>
      <c r="AB63" s="118"/>
      <c r="AC63" s="118"/>
      <c r="AD63" s="118"/>
      <c r="AE63" s="116">
        <v>0.05</v>
      </c>
      <c r="AF63" s="121">
        <f>T64</f>
        <v>84.298000000000002</v>
      </c>
      <c r="AG63" s="121"/>
      <c r="AH63" s="118"/>
      <c r="AI63" s="119">
        <v>1</v>
      </c>
      <c r="AJ63" s="121">
        <f>T65</f>
        <v>60.52</v>
      </c>
      <c r="AK63" s="121"/>
      <c r="AL63" s="118"/>
      <c r="AM63" s="118"/>
      <c r="AN63" s="118"/>
      <c r="AO63" s="118"/>
      <c r="AP63" s="118"/>
      <c r="AQ63" s="119" t="s">
        <v>499</v>
      </c>
      <c r="AR63" s="121">
        <f>T66</f>
        <v>443.43999999999994</v>
      </c>
      <c r="AS63" s="118"/>
      <c r="AT63" s="118"/>
      <c r="AU63" s="118"/>
      <c r="AV63" s="118"/>
      <c r="AW63" s="118"/>
      <c r="AX63" s="118"/>
      <c r="AY63" s="118"/>
      <c r="AZ63" s="118"/>
      <c r="BA63" s="119">
        <v>0.3</v>
      </c>
      <c r="BB63" s="121">
        <f>T67</f>
        <v>373.23899999999998</v>
      </c>
      <c r="BC63" s="121"/>
      <c r="BD63" s="116"/>
      <c r="BE63" s="116"/>
      <c r="BF63" s="121"/>
      <c r="BG63" s="116"/>
      <c r="BH63" s="116"/>
      <c r="BI63" s="121"/>
      <c r="BJ63" s="118"/>
      <c r="BK63" s="127">
        <f>AF63+AJ63+AR63+BB63</f>
        <v>961.49699999999984</v>
      </c>
      <c r="BL63" s="122">
        <v>42755</v>
      </c>
      <c r="BM63" s="118"/>
      <c r="BN63" s="118"/>
      <c r="BO63" s="123"/>
      <c r="BP63" s="124"/>
      <c r="BQ63" s="122"/>
      <c r="BR63" s="125"/>
    </row>
    <row r="64" spans="1:70" s="22" customFormat="1" ht="134.25" customHeight="1" x14ac:dyDescent="0.25">
      <c r="A64" s="17"/>
      <c r="B64" s="18"/>
      <c r="C64" s="19"/>
      <c r="D64" s="19"/>
      <c r="E64" s="20"/>
      <c r="F64" s="18"/>
      <c r="G64" s="18"/>
      <c r="H64" s="18"/>
      <c r="I64" s="18"/>
      <c r="J64" s="18"/>
      <c r="K64" s="42"/>
      <c r="L64" s="42" t="s">
        <v>7</v>
      </c>
      <c r="M64" s="42">
        <f>AE63</f>
        <v>0.05</v>
      </c>
      <c r="N64" s="43">
        <f>M64*1492*1.13</f>
        <v>84.298000000000002</v>
      </c>
      <c r="O64" s="43"/>
      <c r="P64" s="43">
        <f>N64*0.08</f>
        <v>6.7438400000000005</v>
      </c>
      <c r="Q64" s="43">
        <f>N64*0.87</f>
        <v>73.339259999999996</v>
      </c>
      <c r="R64" s="43">
        <v>0</v>
      </c>
      <c r="S64" s="43">
        <f>N64*0.05</f>
        <v>4.2149000000000001</v>
      </c>
      <c r="T64" s="43">
        <f>SUM(P64:S64)</f>
        <v>84.298000000000002</v>
      </c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  <c r="AF64" s="33"/>
      <c r="AG64" s="33"/>
      <c r="AH64" s="33"/>
      <c r="AI64" s="33"/>
      <c r="AJ64" s="33"/>
      <c r="AK64" s="33"/>
      <c r="AL64" s="33"/>
      <c r="AM64" s="33"/>
      <c r="AN64" s="33"/>
      <c r="AO64" s="33"/>
      <c r="AP64" s="33"/>
      <c r="AQ64" s="33"/>
      <c r="AR64" s="33"/>
      <c r="AS64" s="33"/>
      <c r="AT64" s="33"/>
      <c r="AU64" s="33"/>
      <c r="AV64" s="33"/>
      <c r="AW64" s="33"/>
      <c r="AX64" s="33"/>
      <c r="AY64" s="33"/>
      <c r="AZ64" s="33"/>
      <c r="BA64" s="60"/>
      <c r="BB64" s="60"/>
      <c r="BC64" s="42"/>
      <c r="BD64" s="42"/>
      <c r="BE64" s="42"/>
      <c r="BF64" s="43"/>
      <c r="BG64" s="42"/>
      <c r="BH64" s="42"/>
      <c r="BI64" s="43"/>
      <c r="BJ64" s="33"/>
      <c r="BK64" s="62"/>
      <c r="BL64" s="24"/>
      <c r="BM64" s="33"/>
      <c r="BN64" s="33"/>
      <c r="BO64" s="34"/>
      <c r="BP64" s="23"/>
      <c r="BQ64" s="24"/>
      <c r="BR64" s="25"/>
    </row>
    <row r="65" spans="1:70" s="22" customFormat="1" ht="134.25" customHeight="1" x14ac:dyDescent="0.25">
      <c r="A65" s="17"/>
      <c r="B65" s="18"/>
      <c r="C65" s="19"/>
      <c r="D65" s="19"/>
      <c r="E65" s="20"/>
      <c r="F65" s="18"/>
      <c r="G65" s="18"/>
      <c r="H65" s="18"/>
      <c r="I65" s="18"/>
      <c r="J65" s="18"/>
      <c r="K65" s="42"/>
      <c r="L65" s="42" t="s">
        <v>9</v>
      </c>
      <c r="M65" s="42">
        <f>AI63</f>
        <v>1</v>
      </c>
      <c r="N65" s="43">
        <f>T65</f>
        <v>60.52</v>
      </c>
      <c r="O65" s="43"/>
      <c r="P65" s="43">
        <v>4.4800000000000004</v>
      </c>
      <c r="Q65" s="43">
        <v>8.76</v>
      </c>
      <c r="R65" s="43">
        <v>45.18</v>
      </c>
      <c r="S65" s="43">
        <v>2.1</v>
      </c>
      <c r="T65" s="43">
        <f t="shared" ref="T65:T67" si="28">SUM(P65:S65)</f>
        <v>60.52</v>
      </c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  <c r="AF65" s="33"/>
      <c r="AG65" s="33"/>
      <c r="AH65" s="33"/>
      <c r="AI65" s="33"/>
      <c r="AJ65" s="33"/>
      <c r="AK65" s="33"/>
      <c r="AL65" s="33"/>
      <c r="AM65" s="33"/>
      <c r="AN65" s="33"/>
      <c r="AO65" s="33"/>
      <c r="AP65" s="33"/>
      <c r="AQ65" s="33"/>
      <c r="AR65" s="33"/>
      <c r="AS65" s="33"/>
      <c r="AT65" s="33"/>
      <c r="AU65" s="33"/>
      <c r="AV65" s="33"/>
      <c r="AW65" s="33"/>
      <c r="AX65" s="33"/>
      <c r="AY65" s="33"/>
      <c r="AZ65" s="33"/>
      <c r="BA65" s="60"/>
      <c r="BB65" s="60"/>
      <c r="BC65" s="42"/>
      <c r="BD65" s="42"/>
      <c r="BE65" s="42"/>
      <c r="BF65" s="43"/>
      <c r="BG65" s="42"/>
      <c r="BH65" s="42"/>
      <c r="BI65" s="43"/>
      <c r="BJ65" s="33"/>
      <c r="BK65" s="62"/>
      <c r="BL65" s="24"/>
      <c r="BM65" s="33"/>
      <c r="BN65" s="33"/>
      <c r="BO65" s="34"/>
      <c r="BP65" s="23"/>
      <c r="BQ65" s="24"/>
      <c r="BR65" s="25"/>
    </row>
    <row r="66" spans="1:70" s="22" customFormat="1" ht="134.25" customHeight="1" x14ac:dyDescent="0.25">
      <c r="A66" s="17"/>
      <c r="B66" s="18"/>
      <c r="C66" s="19"/>
      <c r="D66" s="19"/>
      <c r="E66" s="20"/>
      <c r="F66" s="18"/>
      <c r="G66" s="18"/>
      <c r="H66" s="18"/>
      <c r="I66" s="18"/>
      <c r="J66" s="18"/>
      <c r="K66" s="42"/>
      <c r="L66" s="42" t="s">
        <v>12</v>
      </c>
      <c r="M66" s="42" t="str">
        <f>AQ63</f>
        <v>КТП 100 кВА (с трансформатором 63 кВА)</v>
      </c>
      <c r="N66" s="43">
        <f>T66</f>
        <v>443.43999999999994</v>
      </c>
      <c r="O66" s="42"/>
      <c r="P66" s="42">
        <v>13.12</v>
      </c>
      <c r="Q66" s="42">
        <v>43.4</v>
      </c>
      <c r="R66" s="42">
        <v>380.39</v>
      </c>
      <c r="S66" s="42">
        <v>6.53</v>
      </c>
      <c r="T66" s="43">
        <f t="shared" si="28"/>
        <v>443.43999999999994</v>
      </c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  <c r="AF66" s="33"/>
      <c r="AG66" s="33"/>
      <c r="AH66" s="33"/>
      <c r="AI66" s="33"/>
      <c r="AJ66" s="33"/>
      <c r="AK66" s="33"/>
      <c r="AL66" s="33"/>
      <c r="AM66" s="33"/>
      <c r="AN66" s="33"/>
      <c r="AO66" s="33"/>
      <c r="AP66" s="33"/>
      <c r="AQ66" s="33"/>
      <c r="AR66" s="33"/>
      <c r="AS66" s="33"/>
      <c r="AT66" s="33"/>
      <c r="AU66" s="33"/>
      <c r="AV66" s="33"/>
      <c r="AW66" s="33"/>
      <c r="AX66" s="33"/>
      <c r="AY66" s="33"/>
      <c r="AZ66" s="33"/>
      <c r="BA66" s="60"/>
      <c r="BB66" s="60"/>
      <c r="BC66" s="42"/>
      <c r="BD66" s="42"/>
      <c r="BE66" s="42"/>
      <c r="BF66" s="43"/>
      <c r="BG66" s="42"/>
      <c r="BH66" s="42"/>
      <c r="BI66" s="43"/>
      <c r="BJ66" s="33"/>
      <c r="BK66" s="62"/>
      <c r="BL66" s="24"/>
      <c r="BM66" s="33"/>
      <c r="BN66" s="33"/>
      <c r="BO66" s="34"/>
      <c r="BP66" s="23"/>
      <c r="BQ66" s="24"/>
      <c r="BR66" s="25"/>
    </row>
    <row r="67" spans="1:70" s="22" customFormat="1" ht="134.25" customHeight="1" x14ac:dyDescent="0.25">
      <c r="A67" s="17"/>
      <c r="B67" s="18"/>
      <c r="C67" s="19"/>
      <c r="D67" s="19"/>
      <c r="E67" s="20"/>
      <c r="F67" s="18"/>
      <c r="G67" s="18"/>
      <c r="H67" s="18"/>
      <c r="I67" s="18"/>
      <c r="J67" s="18"/>
      <c r="K67" s="42"/>
      <c r="L67" s="42" t="s">
        <v>16</v>
      </c>
      <c r="M67" s="42">
        <f>BA63</f>
        <v>0.3</v>
      </c>
      <c r="N67" s="43">
        <f>M67*1101*1.13</f>
        <v>373.23899999999998</v>
      </c>
      <c r="O67" s="43"/>
      <c r="P67" s="43">
        <f>N67*0.08</f>
        <v>29.859119999999997</v>
      </c>
      <c r="Q67" s="43">
        <f>N67*0.86</f>
        <v>320.98553999999996</v>
      </c>
      <c r="R67" s="43">
        <v>0</v>
      </c>
      <c r="S67" s="43">
        <f>N67*0.06</f>
        <v>22.394339999999996</v>
      </c>
      <c r="T67" s="43">
        <f t="shared" si="28"/>
        <v>373.23899999999998</v>
      </c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  <c r="AF67" s="33"/>
      <c r="AG67" s="33"/>
      <c r="AH67" s="33"/>
      <c r="AI67" s="33"/>
      <c r="AJ67" s="33"/>
      <c r="AK67" s="33"/>
      <c r="AL67" s="33"/>
      <c r="AM67" s="33"/>
      <c r="AN67" s="33"/>
      <c r="AO67" s="33"/>
      <c r="AP67" s="33"/>
      <c r="AQ67" s="33"/>
      <c r="AR67" s="33"/>
      <c r="AS67" s="33"/>
      <c r="AT67" s="33"/>
      <c r="AU67" s="33"/>
      <c r="AV67" s="33"/>
      <c r="AW67" s="33"/>
      <c r="AX67" s="33"/>
      <c r="AY67" s="33"/>
      <c r="AZ67" s="33"/>
      <c r="BA67" s="60"/>
      <c r="BB67" s="60"/>
      <c r="BC67" s="42"/>
      <c r="BD67" s="42"/>
      <c r="BE67" s="42"/>
      <c r="BF67" s="43"/>
      <c r="BG67" s="42"/>
      <c r="BH67" s="42"/>
      <c r="BI67" s="43"/>
      <c r="BJ67" s="33"/>
      <c r="BK67" s="62"/>
      <c r="BL67" s="24"/>
      <c r="BM67" s="33"/>
      <c r="BN67" s="33"/>
      <c r="BO67" s="34"/>
      <c r="BP67" s="23"/>
      <c r="BQ67" s="24"/>
      <c r="BR67" s="25"/>
    </row>
    <row r="68" spans="1:70" s="126" customFormat="1" ht="409.6" customHeight="1" x14ac:dyDescent="0.25">
      <c r="A68" s="112" t="s">
        <v>72</v>
      </c>
      <c r="B68" s="113" t="s">
        <v>137</v>
      </c>
      <c r="C68" s="114">
        <v>466.1</v>
      </c>
      <c r="D68" s="114"/>
      <c r="E68" s="115">
        <v>15</v>
      </c>
      <c r="F68" s="113" t="s">
        <v>199</v>
      </c>
      <c r="G68" s="113" t="s">
        <v>44</v>
      </c>
      <c r="H68" s="113" t="s">
        <v>276</v>
      </c>
      <c r="I68" s="113" t="s">
        <v>354</v>
      </c>
      <c r="J68" s="113" t="s">
        <v>355</v>
      </c>
      <c r="K68" s="116" t="s">
        <v>500</v>
      </c>
      <c r="L68" s="116"/>
      <c r="M68" s="116"/>
      <c r="N68" s="121">
        <f>SUM(N69:N73)</f>
        <v>638.14670000000001</v>
      </c>
      <c r="O68" s="121">
        <f t="shared" ref="O68:T68" si="29">SUM(O69:O73)</f>
        <v>0</v>
      </c>
      <c r="P68" s="121">
        <f t="shared" si="29"/>
        <v>36.064295999999999</v>
      </c>
      <c r="Q68" s="121">
        <f t="shared" si="29"/>
        <v>297.03927399999998</v>
      </c>
      <c r="R68" s="121">
        <f t="shared" si="29"/>
        <v>284.40800000000002</v>
      </c>
      <c r="S68" s="121">
        <f t="shared" si="29"/>
        <v>20.635129999999997</v>
      </c>
      <c r="T68" s="121">
        <f t="shared" si="29"/>
        <v>638.14670000000001</v>
      </c>
      <c r="U68" s="118"/>
      <c r="V68" s="118"/>
      <c r="W68" s="118"/>
      <c r="X68" s="118"/>
      <c r="Y68" s="118"/>
      <c r="Z68" s="118"/>
      <c r="AA68" s="118"/>
      <c r="AB68" s="118"/>
      <c r="AC68" s="118"/>
      <c r="AD68" s="118"/>
      <c r="AE68" s="118">
        <v>0.02</v>
      </c>
      <c r="AF68" s="118">
        <f>T69</f>
        <v>33.719199999999994</v>
      </c>
      <c r="AG68" s="118" t="s">
        <v>501</v>
      </c>
      <c r="AH68" s="118">
        <f>T70</f>
        <v>63.84</v>
      </c>
      <c r="AI68" s="118">
        <v>1</v>
      </c>
      <c r="AJ68" s="118">
        <f>T71</f>
        <v>60.52</v>
      </c>
      <c r="AK68" s="118"/>
      <c r="AL68" s="118"/>
      <c r="AM68" s="118"/>
      <c r="AN68" s="118"/>
      <c r="AO68" s="118"/>
      <c r="AP68" s="118"/>
      <c r="AQ68" s="118" t="s">
        <v>462</v>
      </c>
      <c r="AR68" s="118">
        <f>T72</f>
        <v>293.44799999999998</v>
      </c>
      <c r="AS68" s="118"/>
      <c r="AT68" s="118"/>
      <c r="AU68" s="118"/>
      <c r="AV68" s="118"/>
      <c r="AW68" s="118"/>
      <c r="AX68" s="118"/>
      <c r="AY68" s="118"/>
      <c r="AZ68" s="118"/>
      <c r="BA68" s="119" t="s">
        <v>502</v>
      </c>
      <c r="BB68" s="121">
        <f>T73</f>
        <v>186.61949999999999</v>
      </c>
      <c r="BC68" s="121"/>
      <c r="BD68" s="116"/>
      <c r="BE68" s="116"/>
      <c r="BF68" s="121"/>
      <c r="BG68" s="116"/>
      <c r="BH68" s="116"/>
      <c r="BI68" s="121"/>
      <c r="BJ68" s="118"/>
      <c r="BK68" s="127">
        <f>AF68+AH68+AJ68+AR68+BB68</f>
        <v>638.14670000000001</v>
      </c>
      <c r="BL68" s="122">
        <v>42750</v>
      </c>
      <c r="BM68" s="118" t="s">
        <v>651</v>
      </c>
      <c r="BN68" s="118"/>
      <c r="BO68" s="123"/>
      <c r="BP68" s="124"/>
      <c r="BQ68" s="122"/>
      <c r="BR68" s="125"/>
    </row>
    <row r="69" spans="1:70" s="22" customFormat="1" ht="147" customHeight="1" x14ac:dyDescent="0.25">
      <c r="A69" s="17"/>
      <c r="B69" s="18"/>
      <c r="C69" s="19"/>
      <c r="D69" s="19"/>
      <c r="E69" s="20"/>
      <c r="F69" s="18"/>
      <c r="G69" s="18"/>
      <c r="H69" s="18"/>
      <c r="I69" s="18"/>
      <c r="J69" s="18"/>
      <c r="K69" s="42"/>
      <c r="L69" s="6" t="s">
        <v>7</v>
      </c>
      <c r="M69" s="38">
        <f>AE68</f>
        <v>0.02</v>
      </c>
      <c r="N69" s="43">
        <f>M69*1492*1.13</f>
        <v>33.719199999999994</v>
      </c>
      <c r="O69" s="43"/>
      <c r="P69" s="43">
        <f>N69*0.08</f>
        <v>2.6975359999999995</v>
      </c>
      <c r="Q69" s="43">
        <f>N69*0.87</f>
        <v>29.335703999999993</v>
      </c>
      <c r="R69" s="43">
        <v>0</v>
      </c>
      <c r="S69" s="43">
        <f>N69*0.05</f>
        <v>1.6859599999999997</v>
      </c>
      <c r="T69" s="43">
        <f>SUM(P69:S69)</f>
        <v>33.719199999999994</v>
      </c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  <c r="AF69" s="33"/>
      <c r="AG69" s="42"/>
      <c r="AH69" s="43"/>
      <c r="AI69" s="42"/>
      <c r="AJ69" s="33"/>
      <c r="AK69" s="33"/>
      <c r="AL69" s="33"/>
      <c r="AM69" s="33"/>
      <c r="AN69" s="33"/>
      <c r="AO69" s="33"/>
      <c r="AP69" s="33"/>
      <c r="AQ69" s="33"/>
      <c r="AR69" s="33"/>
      <c r="AS69" s="33"/>
      <c r="AT69" s="33"/>
      <c r="AU69" s="33"/>
      <c r="AV69" s="33"/>
      <c r="AW69" s="33"/>
      <c r="AX69" s="33"/>
      <c r="AY69" s="33"/>
      <c r="AZ69" s="33"/>
      <c r="BA69" s="111"/>
      <c r="BB69" s="43"/>
      <c r="BC69" s="43"/>
      <c r="BD69" s="42"/>
      <c r="BE69" s="42"/>
      <c r="BF69" s="43"/>
      <c r="BG69" s="42"/>
      <c r="BH69" s="42"/>
      <c r="BI69" s="43"/>
      <c r="BJ69" s="33"/>
      <c r="BK69" s="62"/>
      <c r="BL69" s="24"/>
      <c r="BM69" s="33"/>
      <c r="BN69" s="33"/>
      <c r="BO69" s="34"/>
      <c r="BP69" s="23"/>
      <c r="BQ69" s="24"/>
      <c r="BR69" s="25"/>
    </row>
    <row r="70" spans="1:70" s="22" customFormat="1" ht="147" customHeight="1" x14ac:dyDescent="0.25">
      <c r="A70" s="17"/>
      <c r="B70" s="18"/>
      <c r="C70" s="19"/>
      <c r="D70" s="19"/>
      <c r="E70" s="20"/>
      <c r="F70" s="18"/>
      <c r="G70" s="18"/>
      <c r="H70" s="18"/>
      <c r="I70" s="18"/>
      <c r="J70" s="18"/>
      <c r="K70" s="42"/>
      <c r="L70" s="6" t="s">
        <v>8</v>
      </c>
      <c r="M70" s="42" t="str">
        <f>AG68</f>
        <v>монтаж трех дополнительных опор для обеспечения возможности совместного подвеса</v>
      </c>
      <c r="N70" s="43">
        <f>3*21.28</f>
        <v>63.84</v>
      </c>
      <c r="O70" s="43"/>
      <c r="P70" s="43">
        <f>N70*0.08</f>
        <v>5.1072000000000006</v>
      </c>
      <c r="Q70" s="43">
        <f>N70*0.87</f>
        <v>55.540800000000004</v>
      </c>
      <c r="R70" s="43">
        <v>0</v>
      </c>
      <c r="S70" s="43">
        <f>N70*0.05</f>
        <v>3.1920000000000002</v>
      </c>
      <c r="T70" s="43">
        <f>SUM(P70:S70)</f>
        <v>63.84</v>
      </c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42"/>
      <c r="AH70" s="43"/>
      <c r="AI70" s="42"/>
      <c r="AJ70" s="33"/>
      <c r="AK70" s="33"/>
      <c r="AL70" s="33"/>
      <c r="AM70" s="33"/>
      <c r="AN70" s="33"/>
      <c r="AO70" s="33"/>
      <c r="AP70" s="33"/>
      <c r="AQ70" s="33"/>
      <c r="AR70" s="33"/>
      <c r="AS70" s="33"/>
      <c r="AT70" s="33"/>
      <c r="AU70" s="33"/>
      <c r="AV70" s="33"/>
      <c r="AW70" s="33"/>
      <c r="AX70" s="33"/>
      <c r="AY70" s="33"/>
      <c r="AZ70" s="33"/>
      <c r="BA70" s="111"/>
      <c r="BB70" s="43"/>
      <c r="BC70" s="43"/>
      <c r="BD70" s="42"/>
      <c r="BE70" s="42"/>
      <c r="BF70" s="43"/>
      <c r="BG70" s="42"/>
      <c r="BH70" s="42"/>
      <c r="BI70" s="43"/>
      <c r="BJ70" s="33"/>
      <c r="BK70" s="62"/>
      <c r="BL70" s="24"/>
      <c r="BM70" s="33"/>
      <c r="BN70" s="33"/>
      <c r="BO70" s="34"/>
      <c r="BP70" s="23"/>
      <c r="BQ70" s="24"/>
      <c r="BR70" s="25"/>
    </row>
    <row r="71" spans="1:70" s="22" customFormat="1" ht="147" customHeight="1" x14ac:dyDescent="0.25">
      <c r="A71" s="17"/>
      <c r="B71" s="18"/>
      <c r="C71" s="19"/>
      <c r="D71" s="19"/>
      <c r="E71" s="20"/>
      <c r="F71" s="18"/>
      <c r="G71" s="18"/>
      <c r="H71" s="18"/>
      <c r="I71" s="18"/>
      <c r="J71" s="18"/>
      <c r="K71" s="42"/>
      <c r="L71" s="6" t="s">
        <v>9</v>
      </c>
      <c r="M71" s="42">
        <f>AI68</f>
        <v>1</v>
      </c>
      <c r="N71" s="43">
        <f>T71</f>
        <v>60.52</v>
      </c>
      <c r="O71" s="43"/>
      <c r="P71" s="43">
        <v>4.4800000000000004</v>
      </c>
      <c r="Q71" s="43">
        <v>8.76</v>
      </c>
      <c r="R71" s="43">
        <v>45.18</v>
      </c>
      <c r="S71" s="43">
        <v>2.1</v>
      </c>
      <c r="T71" s="43">
        <f t="shared" ref="T71" si="30">SUM(P71:S71)</f>
        <v>60.52</v>
      </c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  <c r="AF71" s="33"/>
      <c r="AG71" s="42"/>
      <c r="AH71" s="43"/>
      <c r="AI71" s="42"/>
      <c r="AJ71" s="33"/>
      <c r="AK71" s="33"/>
      <c r="AL71" s="33"/>
      <c r="AM71" s="33"/>
      <c r="AN71" s="33"/>
      <c r="AO71" s="33"/>
      <c r="AP71" s="33"/>
      <c r="AQ71" s="33"/>
      <c r="AR71" s="33"/>
      <c r="AS71" s="33"/>
      <c r="AT71" s="33"/>
      <c r="AU71" s="33"/>
      <c r="AV71" s="33"/>
      <c r="AW71" s="33"/>
      <c r="AX71" s="33"/>
      <c r="AY71" s="33"/>
      <c r="AZ71" s="33"/>
      <c r="BA71" s="111"/>
      <c r="BB71" s="43"/>
      <c r="BC71" s="43"/>
      <c r="BD71" s="42"/>
      <c r="BE71" s="42"/>
      <c r="BF71" s="43"/>
      <c r="BG71" s="42"/>
      <c r="BH71" s="42"/>
      <c r="BI71" s="43"/>
      <c r="BJ71" s="33"/>
      <c r="BK71" s="62"/>
      <c r="BL71" s="24"/>
      <c r="BM71" s="33"/>
      <c r="BN71" s="33"/>
      <c r="BO71" s="34"/>
      <c r="BP71" s="23"/>
      <c r="BQ71" s="24"/>
      <c r="BR71" s="25"/>
    </row>
    <row r="72" spans="1:70" s="22" customFormat="1" ht="147" customHeight="1" x14ac:dyDescent="0.25">
      <c r="A72" s="17"/>
      <c r="B72" s="18"/>
      <c r="C72" s="19"/>
      <c r="D72" s="19"/>
      <c r="E72" s="20"/>
      <c r="F72" s="18"/>
      <c r="G72" s="18"/>
      <c r="H72" s="18"/>
      <c r="I72" s="18"/>
      <c r="J72" s="18"/>
      <c r="K72" s="42"/>
      <c r="L72" s="6" t="s">
        <v>12</v>
      </c>
      <c r="M72" s="38" t="str">
        <f>AQ68</f>
        <v>СТП 63 кВА</v>
      </c>
      <c r="N72" s="43">
        <f>T72</f>
        <v>293.44799999999998</v>
      </c>
      <c r="O72" s="43"/>
      <c r="P72" s="43">
        <v>8.85</v>
      </c>
      <c r="Q72" s="43">
        <v>42.91</v>
      </c>
      <c r="R72" s="43">
        <f>217.48*1.1</f>
        <v>239.22800000000001</v>
      </c>
      <c r="S72" s="43">
        <v>2.46</v>
      </c>
      <c r="T72" s="43">
        <f t="shared" ref="T72" si="31">SUM(P72:S72)</f>
        <v>293.44799999999998</v>
      </c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  <c r="AF72" s="33"/>
      <c r="AG72" s="42"/>
      <c r="AH72" s="43"/>
      <c r="AI72" s="42"/>
      <c r="AJ72" s="33"/>
      <c r="AK72" s="33"/>
      <c r="AL72" s="33"/>
      <c r="AM72" s="33"/>
      <c r="AN72" s="33"/>
      <c r="AO72" s="33"/>
      <c r="AP72" s="33"/>
      <c r="AQ72" s="33"/>
      <c r="AR72" s="33"/>
      <c r="AS72" s="33"/>
      <c r="AT72" s="33"/>
      <c r="AU72" s="33"/>
      <c r="AV72" s="33"/>
      <c r="AW72" s="33"/>
      <c r="AX72" s="33"/>
      <c r="AY72" s="33"/>
      <c r="AZ72" s="33"/>
      <c r="BA72" s="111"/>
      <c r="BB72" s="43"/>
      <c r="BC72" s="43"/>
      <c r="BD72" s="42"/>
      <c r="BE72" s="42"/>
      <c r="BF72" s="43"/>
      <c r="BG72" s="42"/>
      <c r="BH72" s="42"/>
      <c r="BI72" s="43"/>
      <c r="BJ72" s="33"/>
      <c r="BK72" s="62"/>
      <c r="BL72" s="24"/>
      <c r="BM72" s="33"/>
      <c r="BN72" s="33"/>
      <c r="BO72" s="34"/>
      <c r="BP72" s="23"/>
      <c r="BQ72" s="24"/>
      <c r="BR72" s="25"/>
    </row>
    <row r="73" spans="1:70" s="22" customFormat="1" ht="147" customHeight="1" x14ac:dyDescent="0.25">
      <c r="A73" s="17"/>
      <c r="B73" s="18"/>
      <c r="C73" s="19"/>
      <c r="D73" s="19"/>
      <c r="E73" s="20"/>
      <c r="F73" s="18"/>
      <c r="G73" s="18"/>
      <c r="H73" s="18"/>
      <c r="I73" s="18"/>
      <c r="J73" s="18"/>
      <c r="K73" s="42"/>
      <c r="L73" s="42" t="s">
        <v>16</v>
      </c>
      <c r="M73" s="42" t="str">
        <f>BA68</f>
        <v>0,15 совместным подвесом по опорам ВЛ-10 кВ</v>
      </c>
      <c r="N73" s="43">
        <f>0.15*1101*1.13</f>
        <v>186.61949999999999</v>
      </c>
      <c r="O73" s="43"/>
      <c r="P73" s="43">
        <f>N73*0.08</f>
        <v>14.929559999999999</v>
      </c>
      <c r="Q73" s="43">
        <f>N73*0.86</f>
        <v>160.49276999999998</v>
      </c>
      <c r="R73" s="43">
        <v>0</v>
      </c>
      <c r="S73" s="43">
        <f>N73*0.06</f>
        <v>11.197169999999998</v>
      </c>
      <c r="T73" s="43">
        <f t="shared" ref="T73" si="32">SUM(P73:S73)</f>
        <v>186.61949999999999</v>
      </c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  <c r="AF73" s="33"/>
      <c r="AG73" s="42"/>
      <c r="AH73" s="43"/>
      <c r="AI73" s="42"/>
      <c r="AJ73" s="33"/>
      <c r="AK73" s="33"/>
      <c r="AL73" s="33"/>
      <c r="AM73" s="33"/>
      <c r="AN73" s="33"/>
      <c r="AO73" s="33"/>
      <c r="AP73" s="33"/>
      <c r="AQ73" s="33"/>
      <c r="AR73" s="33"/>
      <c r="AS73" s="33"/>
      <c r="AT73" s="33"/>
      <c r="AU73" s="33"/>
      <c r="AV73" s="33"/>
      <c r="AW73" s="33"/>
      <c r="AX73" s="33"/>
      <c r="AY73" s="33"/>
      <c r="AZ73" s="33"/>
      <c r="BA73" s="111"/>
      <c r="BB73" s="43"/>
      <c r="BC73" s="43"/>
      <c r="BD73" s="42"/>
      <c r="BE73" s="42"/>
      <c r="BF73" s="43"/>
      <c r="BG73" s="42"/>
      <c r="BH73" s="42"/>
      <c r="BI73" s="43"/>
      <c r="BJ73" s="33"/>
      <c r="BK73" s="62"/>
      <c r="BL73" s="24"/>
      <c r="BM73" s="33"/>
      <c r="BN73" s="33"/>
      <c r="BO73" s="34"/>
      <c r="BP73" s="23"/>
      <c r="BQ73" s="24"/>
      <c r="BR73" s="25"/>
    </row>
    <row r="74" spans="1:70" s="126" customFormat="1" ht="409.6" customHeight="1" x14ac:dyDescent="0.25">
      <c r="A74" s="112" t="s">
        <v>73</v>
      </c>
      <c r="B74" s="113" t="s">
        <v>138</v>
      </c>
      <c r="C74" s="114">
        <v>466.1</v>
      </c>
      <c r="D74" s="114">
        <v>466.1</v>
      </c>
      <c r="E74" s="115">
        <v>14.5</v>
      </c>
      <c r="F74" s="113" t="s">
        <v>200</v>
      </c>
      <c r="G74" s="113" t="s">
        <v>44</v>
      </c>
      <c r="H74" s="113" t="s">
        <v>277</v>
      </c>
      <c r="I74" s="113" t="s">
        <v>356</v>
      </c>
      <c r="J74" s="113" t="s">
        <v>357</v>
      </c>
      <c r="K74" s="116" t="s">
        <v>503</v>
      </c>
      <c r="L74" s="116"/>
      <c r="M74" s="116"/>
      <c r="N74" s="121">
        <f>SUM(N75)</f>
        <v>261.26729999999998</v>
      </c>
      <c r="O74" s="121">
        <f t="shared" ref="O74:T74" si="33">SUM(O75)</f>
        <v>0</v>
      </c>
      <c r="P74" s="121">
        <f t="shared" si="33"/>
        <v>20.901384</v>
      </c>
      <c r="Q74" s="121">
        <f t="shared" si="33"/>
        <v>224.68987799999996</v>
      </c>
      <c r="R74" s="121">
        <f t="shared" si="33"/>
        <v>0</v>
      </c>
      <c r="S74" s="121">
        <f t="shared" si="33"/>
        <v>15.676037999999998</v>
      </c>
      <c r="T74" s="121">
        <f t="shared" si="33"/>
        <v>261.26729999999998</v>
      </c>
      <c r="U74" s="118"/>
      <c r="V74" s="118"/>
      <c r="W74" s="118"/>
      <c r="X74" s="118"/>
      <c r="Y74" s="118"/>
      <c r="Z74" s="118"/>
      <c r="AA74" s="118"/>
      <c r="AB74" s="118"/>
      <c r="AC74" s="118"/>
      <c r="AD74" s="118"/>
      <c r="AE74" s="118"/>
      <c r="AF74" s="118"/>
      <c r="AG74" s="118"/>
      <c r="AH74" s="118"/>
      <c r="AI74" s="118"/>
      <c r="AJ74" s="118"/>
      <c r="AK74" s="118"/>
      <c r="AL74" s="118"/>
      <c r="AM74" s="118"/>
      <c r="AN74" s="118"/>
      <c r="AO74" s="118"/>
      <c r="AP74" s="118"/>
      <c r="AQ74" s="118"/>
      <c r="AR74" s="118"/>
      <c r="AS74" s="118"/>
      <c r="AT74" s="118"/>
      <c r="AU74" s="118"/>
      <c r="AV74" s="118"/>
      <c r="AW74" s="118"/>
      <c r="AX74" s="118"/>
      <c r="AY74" s="118"/>
      <c r="AZ74" s="118"/>
      <c r="BA74" s="119">
        <v>0.21</v>
      </c>
      <c r="BB74" s="121">
        <f>T75</f>
        <v>261.26729999999998</v>
      </c>
      <c r="BC74" s="121"/>
      <c r="BD74" s="116"/>
      <c r="BE74" s="116"/>
      <c r="BF74" s="121"/>
      <c r="BG74" s="116"/>
      <c r="BH74" s="116"/>
      <c r="BI74" s="121"/>
      <c r="BJ74" s="118"/>
      <c r="BK74" s="127">
        <f>BB74</f>
        <v>261.26729999999998</v>
      </c>
      <c r="BL74" s="122">
        <v>42732</v>
      </c>
      <c r="BM74" s="118" t="s">
        <v>504</v>
      </c>
      <c r="BN74" s="118"/>
      <c r="BO74" s="123"/>
      <c r="BP74" s="124"/>
      <c r="BQ74" s="122"/>
      <c r="BR74" s="125"/>
    </row>
    <row r="75" spans="1:70" s="22" customFormat="1" ht="169.5" customHeight="1" x14ac:dyDescent="0.25">
      <c r="A75" s="17"/>
      <c r="B75" s="18"/>
      <c r="C75" s="19"/>
      <c r="D75" s="19"/>
      <c r="E75" s="20"/>
      <c r="F75" s="18"/>
      <c r="G75" s="18"/>
      <c r="H75" s="18"/>
      <c r="I75" s="18"/>
      <c r="J75" s="18"/>
      <c r="K75" s="42"/>
      <c r="L75" s="42" t="s">
        <v>16</v>
      </c>
      <c r="M75" s="42">
        <f>BA74</f>
        <v>0.21</v>
      </c>
      <c r="N75" s="43">
        <f>M75*1101*1.13</f>
        <v>261.26729999999998</v>
      </c>
      <c r="O75" s="43"/>
      <c r="P75" s="43">
        <f>N75*0.08</f>
        <v>20.901384</v>
      </c>
      <c r="Q75" s="43">
        <f>N75*0.86</f>
        <v>224.68987799999996</v>
      </c>
      <c r="R75" s="43">
        <v>0</v>
      </c>
      <c r="S75" s="43">
        <f>N75*0.06</f>
        <v>15.676037999999998</v>
      </c>
      <c r="T75" s="43">
        <f t="shared" ref="T75" si="34">SUM(P75:S75)</f>
        <v>261.26729999999998</v>
      </c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33"/>
      <c r="AI75" s="33"/>
      <c r="AJ75" s="33"/>
      <c r="AK75" s="33"/>
      <c r="AL75" s="33"/>
      <c r="AM75" s="33"/>
      <c r="AN75" s="33"/>
      <c r="AO75" s="33"/>
      <c r="AP75" s="33"/>
      <c r="AQ75" s="33"/>
      <c r="AR75" s="33"/>
      <c r="AS75" s="33"/>
      <c r="AT75" s="33"/>
      <c r="AU75" s="33"/>
      <c r="AV75" s="33"/>
      <c r="AW75" s="33"/>
      <c r="AX75" s="33"/>
      <c r="AY75" s="33"/>
      <c r="AZ75" s="33"/>
      <c r="BA75" s="60"/>
      <c r="BB75" s="60"/>
      <c r="BC75" s="42"/>
      <c r="BD75" s="42"/>
      <c r="BE75" s="42"/>
      <c r="BF75" s="43"/>
      <c r="BG75" s="42"/>
      <c r="BH75" s="42"/>
      <c r="BI75" s="43"/>
      <c r="BJ75" s="33"/>
      <c r="BK75" s="62"/>
      <c r="BL75" s="24"/>
      <c r="BM75" s="33"/>
      <c r="BN75" s="33"/>
      <c r="BO75" s="34"/>
      <c r="BP75" s="23"/>
      <c r="BQ75" s="24"/>
      <c r="BR75" s="25"/>
    </row>
    <row r="76" spans="1:70" s="157" customFormat="1" ht="409.6" customHeight="1" x14ac:dyDescent="0.25">
      <c r="A76" s="144" t="s">
        <v>74</v>
      </c>
      <c r="B76" s="145" t="s">
        <v>139</v>
      </c>
      <c r="C76" s="146">
        <v>466.1</v>
      </c>
      <c r="D76" s="146"/>
      <c r="E76" s="147">
        <v>15</v>
      </c>
      <c r="F76" s="145" t="s">
        <v>201</v>
      </c>
      <c r="G76" s="145" t="s">
        <v>44</v>
      </c>
      <c r="H76" s="145" t="s">
        <v>278</v>
      </c>
      <c r="I76" s="145" t="s">
        <v>46</v>
      </c>
      <c r="J76" s="145" t="s">
        <v>358</v>
      </c>
      <c r="K76" s="148" t="s">
        <v>505</v>
      </c>
      <c r="L76" s="148"/>
      <c r="M76" s="148"/>
      <c r="N76" s="149">
        <f>N77</f>
        <v>9.2827999999999999</v>
      </c>
      <c r="O76" s="149">
        <f t="shared" ref="O76:T76" si="35">O77</f>
        <v>0</v>
      </c>
      <c r="P76" s="149">
        <f t="shared" si="35"/>
        <v>0.74262400000000006</v>
      </c>
      <c r="Q76" s="149">
        <f t="shared" si="35"/>
        <v>8.5401760000000007</v>
      </c>
      <c r="R76" s="149">
        <f t="shared" si="35"/>
        <v>0</v>
      </c>
      <c r="S76" s="149">
        <f t="shared" si="35"/>
        <v>0</v>
      </c>
      <c r="T76" s="149">
        <f t="shared" si="35"/>
        <v>9.2827999999999999</v>
      </c>
      <c r="U76" s="150"/>
      <c r="V76" s="150"/>
      <c r="W76" s="150"/>
      <c r="X76" s="150"/>
      <c r="Y76" s="150"/>
      <c r="Z76" s="150"/>
      <c r="AA76" s="150"/>
      <c r="AB76" s="150"/>
      <c r="AC76" s="150"/>
      <c r="AD76" s="150"/>
      <c r="AE76" s="150"/>
      <c r="AF76" s="150"/>
      <c r="AG76" s="150"/>
      <c r="AH76" s="150"/>
      <c r="AI76" s="150"/>
      <c r="AJ76" s="150"/>
      <c r="AK76" s="150"/>
      <c r="AL76" s="150"/>
      <c r="AM76" s="150"/>
      <c r="AN76" s="150"/>
      <c r="AO76" s="150"/>
      <c r="AP76" s="150"/>
      <c r="AQ76" s="150"/>
      <c r="AR76" s="150"/>
      <c r="AS76" s="150"/>
      <c r="AT76" s="150"/>
      <c r="AU76" s="150"/>
      <c r="AV76" s="150"/>
      <c r="AW76" s="150"/>
      <c r="AX76" s="150"/>
      <c r="AY76" s="150"/>
      <c r="AZ76" s="150"/>
      <c r="BA76" s="151"/>
      <c r="BB76" s="149"/>
      <c r="BC76" s="149"/>
      <c r="BD76" s="148"/>
      <c r="BE76" s="148"/>
      <c r="BF76" s="149"/>
      <c r="BG76" s="148">
        <v>0.04</v>
      </c>
      <c r="BH76" s="148">
        <f>T77</f>
        <v>9.2827999999999999</v>
      </c>
      <c r="BI76" s="149"/>
      <c r="BJ76" s="150"/>
      <c r="BK76" s="152">
        <f>BH76</f>
        <v>9.2827999999999999</v>
      </c>
      <c r="BL76" s="153">
        <v>42732</v>
      </c>
      <c r="BM76" s="150"/>
      <c r="BN76" s="150"/>
      <c r="BO76" s="154"/>
      <c r="BP76" s="155"/>
      <c r="BQ76" s="153"/>
      <c r="BR76" s="156"/>
    </row>
    <row r="77" spans="1:70" s="22" customFormat="1" ht="162" customHeight="1" x14ac:dyDescent="0.25">
      <c r="A77" s="17"/>
      <c r="B77" s="18"/>
      <c r="C77" s="19"/>
      <c r="D77" s="19"/>
      <c r="E77" s="20"/>
      <c r="F77" s="18"/>
      <c r="G77" s="18"/>
      <c r="H77" s="18"/>
      <c r="I77" s="18"/>
      <c r="J77" s="18"/>
      <c r="K77" s="42"/>
      <c r="L77" s="42" t="s">
        <v>443</v>
      </c>
      <c r="M77" s="42">
        <f>BG76</f>
        <v>0.04</v>
      </c>
      <c r="N77" s="43">
        <f>M77*232.07</f>
        <v>9.2827999999999999</v>
      </c>
      <c r="O77" s="42"/>
      <c r="P77" s="43">
        <f>N77*0.08</f>
        <v>0.74262400000000006</v>
      </c>
      <c r="Q77" s="43">
        <f>N77*0.92</f>
        <v>8.5401760000000007</v>
      </c>
      <c r="R77" s="43">
        <v>0</v>
      </c>
      <c r="S77" s="43">
        <v>0</v>
      </c>
      <c r="T77" s="43">
        <f>SUM(P77:S77)</f>
        <v>9.2827999999999999</v>
      </c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  <c r="AF77" s="33"/>
      <c r="AG77" s="33"/>
      <c r="AH77" s="33"/>
      <c r="AI77" s="33"/>
      <c r="AJ77" s="33"/>
      <c r="AK77" s="33"/>
      <c r="AL77" s="33"/>
      <c r="AM77" s="33"/>
      <c r="AN77" s="33"/>
      <c r="AO77" s="33"/>
      <c r="AP77" s="33"/>
      <c r="AQ77" s="33"/>
      <c r="AR77" s="33"/>
      <c r="AS77" s="33"/>
      <c r="AT77" s="33"/>
      <c r="AU77" s="33"/>
      <c r="AV77" s="33"/>
      <c r="AW77" s="33"/>
      <c r="AX77" s="33"/>
      <c r="AY77" s="33"/>
      <c r="AZ77" s="33"/>
      <c r="BA77" s="60"/>
      <c r="BB77" s="60"/>
      <c r="BC77" s="42"/>
      <c r="BD77" s="42"/>
      <c r="BE77" s="42"/>
      <c r="BF77" s="43"/>
      <c r="BG77" s="42"/>
      <c r="BH77" s="42"/>
      <c r="BI77" s="43"/>
      <c r="BJ77" s="33"/>
      <c r="BK77" s="62"/>
      <c r="BL77" s="24"/>
      <c r="BM77" s="33"/>
      <c r="BN77" s="33"/>
      <c r="BO77" s="34"/>
      <c r="BP77" s="23"/>
      <c r="BQ77" s="24"/>
      <c r="BR77" s="25"/>
    </row>
    <row r="78" spans="1:70" s="157" customFormat="1" ht="409.5" customHeight="1" x14ac:dyDescent="0.25">
      <c r="A78" s="144" t="s">
        <v>75</v>
      </c>
      <c r="B78" s="145" t="s">
        <v>140</v>
      </c>
      <c r="C78" s="146">
        <v>466.1</v>
      </c>
      <c r="D78" s="146">
        <v>466.1</v>
      </c>
      <c r="E78" s="147">
        <v>15</v>
      </c>
      <c r="F78" s="145" t="s">
        <v>202</v>
      </c>
      <c r="G78" s="145" t="s">
        <v>44</v>
      </c>
      <c r="H78" s="145" t="s">
        <v>279</v>
      </c>
      <c r="I78" s="145" t="s">
        <v>359</v>
      </c>
      <c r="J78" s="145" t="s">
        <v>360</v>
      </c>
      <c r="K78" s="148" t="s">
        <v>506</v>
      </c>
      <c r="L78" s="148"/>
      <c r="M78" s="148"/>
      <c r="N78" s="149">
        <f>SUM(N79)</f>
        <v>149.29559999999998</v>
      </c>
      <c r="O78" s="149">
        <f t="shared" ref="O78:T78" si="36">SUM(O79)</f>
        <v>0</v>
      </c>
      <c r="P78" s="149">
        <f t="shared" si="36"/>
        <v>11.943647999999998</v>
      </c>
      <c r="Q78" s="149">
        <f t="shared" si="36"/>
        <v>128.39421599999997</v>
      </c>
      <c r="R78" s="149">
        <f t="shared" si="36"/>
        <v>0</v>
      </c>
      <c r="S78" s="149">
        <f t="shared" si="36"/>
        <v>8.9577359999999988</v>
      </c>
      <c r="T78" s="149">
        <f t="shared" si="36"/>
        <v>149.29559999999998</v>
      </c>
      <c r="U78" s="150"/>
      <c r="V78" s="150"/>
      <c r="W78" s="150"/>
      <c r="X78" s="150"/>
      <c r="Y78" s="150"/>
      <c r="Z78" s="150"/>
      <c r="AA78" s="150"/>
      <c r="AB78" s="150"/>
      <c r="AC78" s="150"/>
      <c r="AD78" s="150"/>
      <c r="AE78" s="150"/>
      <c r="AF78" s="150"/>
      <c r="AG78" s="150"/>
      <c r="AH78" s="150"/>
      <c r="AI78" s="150"/>
      <c r="AJ78" s="150"/>
      <c r="AK78" s="150"/>
      <c r="AL78" s="150"/>
      <c r="AM78" s="150"/>
      <c r="AN78" s="150"/>
      <c r="AO78" s="150"/>
      <c r="AP78" s="150"/>
      <c r="AQ78" s="150"/>
      <c r="AR78" s="150"/>
      <c r="AS78" s="150"/>
      <c r="AT78" s="150"/>
      <c r="AU78" s="150"/>
      <c r="AV78" s="150"/>
      <c r="AW78" s="150"/>
      <c r="AX78" s="150"/>
      <c r="AY78" s="150"/>
      <c r="AZ78" s="150"/>
      <c r="BA78" s="151">
        <v>0.12</v>
      </c>
      <c r="BB78" s="149">
        <f>T79</f>
        <v>149.29559999999998</v>
      </c>
      <c r="BC78" s="149"/>
      <c r="BD78" s="148"/>
      <c r="BE78" s="148"/>
      <c r="BF78" s="149"/>
      <c r="BG78" s="148"/>
      <c r="BH78" s="148"/>
      <c r="BI78" s="149"/>
      <c r="BJ78" s="150"/>
      <c r="BK78" s="152">
        <f>BB78</f>
        <v>149.29559999999998</v>
      </c>
      <c r="BL78" s="153">
        <v>42732</v>
      </c>
      <c r="BM78" s="150" t="s">
        <v>507</v>
      </c>
      <c r="BN78" s="150"/>
      <c r="BO78" s="154"/>
      <c r="BP78" s="155"/>
      <c r="BQ78" s="153"/>
      <c r="BR78" s="156"/>
    </row>
    <row r="79" spans="1:70" s="22" customFormat="1" ht="154.5" customHeight="1" x14ac:dyDescent="0.25">
      <c r="A79" s="17"/>
      <c r="B79" s="18"/>
      <c r="C79" s="19"/>
      <c r="D79" s="19"/>
      <c r="E79" s="20"/>
      <c r="F79" s="18"/>
      <c r="G79" s="18"/>
      <c r="H79" s="18"/>
      <c r="I79" s="18"/>
      <c r="J79" s="18"/>
      <c r="K79" s="42"/>
      <c r="L79" s="42" t="s">
        <v>16</v>
      </c>
      <c r="M79" s="42">
        <f>BA78</f>
        <v>0.12</v>
      </c>
      <c r="N79" s="43">
        <f>M79*1101*1.13</f>
        <v>149.29559999999998</v>
      </c>
      <c r="O79" s="43"/>
      <c r="P79" s="43">
        <f>N79*0.08</f>
        <v>11.943647999999998</v>
      </c>
      <c r="Q79" s="43">
        <f>N79*0.86</f>
        <v>128.39421599999997</v>
      </c>
      <c r="R79" s="43">
        <v>0</v>
      </c>
      <c r="S79" s="43">
        <f>N79*0.06</f>
        <v>8.9577359999999988</v>
      </c>
      <c r="T79" s="43">
        <f t="shared" ref="T79" si="37">SUM(P79:S79)</f>
        <v>149.29559999999998</v>
      </c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  <c r="AM79" s="33"/>
      <c r="AN79" s="33"/>
      <c r="AO79" s="33"/>
      <c r="AP79" s="33"/>
      <c r="AQ79" s="33"/>
      <c r="AR79" s="33"/>
      <c r="AS79" s="33"/>
      <c r="AT79" s="33"/>
      <c r="AU79" s="33"/>
      <c r="AV79" s="33"/>
      <c r="AW79" s="33"/>
      <c r="AX79" s="33"/>
      <c r="AY79" s="33"/>
      <c r="AZ79" s="33"/>
      <c r="BA79" s="60"/>
      <c r="BB79" s="60"/>
      <c r="BC79" s="42"/>
      <c r="BD79" s="42"/>
      <c r="BE79" s="42"/>
      <c r="BF79" s="43"/>
      <c r="BG79" s="42"/>
      <c r="BH79" s="42"/>
      <c r="BI79" s="43"/>
      <c r="BJ79" s="33"/>
      <c r="BK79" s="62"/>
      <c r="BL79" s="24"/>
      <c r="BM79" s="33"/>
      <c r="BN79" s="33"/>
      <c r="BO79" s="34"/>
      <c r="BP79" s="23"/>
      <c r="BQ79" s="24"/>
      <c r="BR79" s="25"/>
    </row>
    <row r="80" spans="1:70" s="157" customFormat="1" ht="177" customHeight="1" x14ac:dyDescent="0.25">
      <c r="A80" s="144" t="s">
        <v>76</v>
      </c>
      <c r="B80" s="145" t="s">
        <v>141</v>
      </c>
      <c r="C80" s="146">
        <v>466.1</v>
      </c>
      <c r="D80" s="146">
        <v>466.1</v>
      </c>
      <c r="E80" s="147">
        <v>9</v>
      </c>
      <c r="F80" s="145" t="s">
        <v>203</v>
      </c>
      <c r="G80" s="145" t="s">
        <v>44</v>
      </c>
      <c r="H80" s="145" t="s">
        <v>280</v>
      </c>
      <c r="I80" s="145" t="s">
        <v>361</v>
      </c>
      <c r="J80" s="145" t="s">
        <v>362</v>
      </c>
      <c r="K80" s="148" t="s">
        <v>508</v>
      </c>
      <c r="L80" s="148"/>
      <c r="M80" s="148"/>
      <c r="N80" s="149">
        <f>SUM(N81)</f>
        <v>149.29559999999998</v>
      </c>
      <c r="O80" s="149">
        <f t="shared" ref="O80:T80" si="38">SUM(O81)</f>
        <v>0</v>
      </c>
      <c r="P80" s="149">
        <f t="shared" si="38"/>
        <v>11.943647999999998</v>
      </c>
      <c r="Q80" s="149">
        <f t="shared" si="38"/>
        <v>128.39421599999997</v>
      </c>
      <c r="R80" s="149">
        <f t="shared" si="38"/>
        <v>0</v>
      </c>
      <c r="S80" s="149">
        <f t="shared" si="38"/>
        <v>8.9577359999999988</v>
      </c>
      <c r="T80" s="149">
        <f t="shared" si="38"/>
        <v>149.29559999999998</v>
      </c>
      <c r="U80" s="150"/>
      <c r="V80" s="150"/>
      <c r="W80" s="150"/>
      <c r="X80" s="150"/>
      <c r="Y80" s="150"/>
      <c r="Z80" s="150"/>
      <c r="AA80" s="150"/>
      <c r="AB80" s="150"/>
      <c r="AC80" s="150"/>
      <c r="AD80" s="150"/>
      <c r="AE80" s="150"/>
      <c r="AF80" s="150"/>
      <c r="AG80" s="150"/>
      <c r="AH80" s="150"/>
      <c r="AI80" s="150"/>
      <c r="AJ80" s="150"/>
      <c r="AK80" s="150"/>
      <c r="AL80" s="150"/>
      <c r="AM80" s="150"/>
      <c r="AN80" s="150"/>
      <c r="AO80" s="150"/>
      <c r="AP80" s="150"/>
      <c r="AQ80" s="150"/>
      <c r="AR80" s="150"/>
      <c r="AS80" s="150"/>
      <c r="AT80" s="150"/>
      <c r="AU80" s="150"/>
      <c r="AV80" s="150"/>
      <c r="AW80" s="150"/>
      <c r="AX80" s="150"/>
      <c r="AY80" s="150"/>
      <c r="AZ80" s="150"/>
      <c r="BA80" s="151">
        <v>0.12</v>
      </c>
      <c r="BB80" s="149">
        <f>T81</f>
        <v>149.29559999999998</v>
      </c>
      <c r="BC80" s="149"/>
      <c r="BD80" s="148"/>
      <c r="BE80" s="148"/>
      <c r="BF80" s="149"/>
      <c r="BG80" s="148"/>
      <c r="BH80" s="148"/>
      <c r="BI80" s="149"/>
      <c r="BJ80" s="150"/>
      <c r="BK80" s="152">
        <f>BB80</f>
        <v>149.29559999999998</v>
      </c>
      <c r="BL80" s="153">
        <v>42739</v>
      </c>
      <c r="BM80" s="150" t="s">
        <v>652</v>
      </c>
      <c r="BN80" s="150"/>
      <c r="BO80" s="154"/>
      <c r="BP80" s="155"/>
      <c r="BQ80" s="153"/>
      <c r="BR80" s="156"/>
    </row>
    <row r="81" spans="1:70" s="22" customFormat="1" ht="177" customHeight="1" x14ac:dyDescent="0.25">
      <c r="A81" s="17"/>
      <c r="B81" s="18"/>
      <c r="C81" s="19"/>
      <c r="D81" s="19"/>
      <c r="E81" s="20"/>
      <c r="F81" s="18"/>
      <c r="G81" s="18"/>
      <c r="H81" s="18"/>
      <c r="I81" s="18"/>
      <c r="J81" s="18"/>
      <c r="K81" s="42"/>
      <c r="L81" s="42" t="s">
        <v>16</v>
      </c>
      <c r="M81" s="42">
        <f>BA80</f>
        <v>0.12</v>
      </c>
      <c r="N81" s="43">
        <f>M81*1101*1.13</f>
        <v>149.29559999999998</v>
      </c>
      <c r="O81" s="43"/>
      <c r="P81" s="43">
        <f>N81*0.08</f>
        <v>11.943647999999998</v>
      </c>
      <c r="Q81" s="43">
        <f>N81*0.86</f>
        <v>128.39421599999997</v>
      </c>
      <c r="R81" s="43">
        <v>0</v>
      </c>
      <c r="S81" s="43">
        <f>N81*0.06</f>
        <v>8.9577359999999988</v>
      </c>
      <c r="T81" s="43">
        <f t="shared" ref="T81" si="39">SUM(P81:S81)</f>
        <v>149.29559999999998</v>
      </c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33"/>
      <c r="AO81" s="33"/>
      <c r="AP81" s="33"/>
      <c r="AQ81" s="33"/>
      <c r="AR81" s="33"/>
      <c r="AS81" s="33"/>
      <c r="AT81" s="33"/>
      <c r="AU81" s="33"/>
      <c r="AV81" s="33"/>
      <c r="AW81" s="33"/>
      <c r="AX81" s="33"/>
      <c r="AY81" s="33"/>
      <c r="AZ81" s="33"/>
      <c r="BA81" s="60"/>
      <c r="BB81" s="61"/>
      <c r="BC81" s="43"/>
      <c r="BD81" s="42"/>
      <c r="BE81" s="42"/>
      <c r="BF81" s="43"/>
      <c r="BG81" s="42"/>
      <c r="BH81" s="42"/>
      <c r="BI81" s="43"/>
      <c r="BJ81" s="33"/>
      <c r="BK81" s="62"/>
      <c r="BL81" s="24"/>
      <c r="BM81" s="33"/>
      <c r="BN81" s="33"/>
      <c r="BO81" s="34"/>
      <c r="BP81" s="23"/>
      <c r="BQ81" s="24"/>
      <c r="BR81" s="25"/>
    </row>
    <row r="82" spans="1:70" s="157" customFormat="1" ht="244.5" customHeight="1" x14ac:dyDescent="0.25">
      <c r="A82" s="144" t="s">
        <v>77</v>
      </c>
      <c r="B82" s="145" t="s">
        <v>142</v>
      </c>
      <c r="C82" s="146">
        <v>466.1</v>
      </c>
      <c r="D82" s="146">
        <v>466.1</v>
      </c>
      <c r="E82" s="147">
        <v>6.95</v>
      </c>
      <c r="F82" s="145" t="s">
        <v>204</v>
      </c>
      <c r="G82" s="145" t="s">
        <v>248</v>
      </c>
      <c r="H82" s="145" t="s">
        <v>281</v>
      </c>
      <c r="I82" s="145" t="s">
        <v>363</v>
      </c>
      <c r="J82" s="145" t="s">
        <v>364</v>
      </c>
      <c r="K82" s="148" t="s">
        <v>509</v>
      </c>
      <c r="L82" s="148"/>
      <c r="M82" s="148"/>
      <c r="N82" s="149">
        <f>SUM(N83)</f>
        <v>87.089100000000002</v>
      </c>
      <c r="O82" s="149">
        <f t="shared" ref="O82:T82" si="40">SUM(O83)</f>
        <v>0</v>
      </c>
      <c r="P82" s="149">
        <f t="shared" si="40"/>
        <v>6.9671280000000007</v>
      </c>
      <c r="Q82" s="149">
        <f t="shared" si="40"/>
        <v>74.896625999999998</v>
      </c>
      <c r="R82" s="149">
        <f t="shared" si="40"/>
        <v>0</v>
      </c>
      <c r="S82" s="149">
        <f t="shared" si="40"/>
        <v>5.225346</v>
      </c>
      <c r="T82" s="149">
        <f t="shared" si="40"/>
        <v>87.089100000000002</v>
      </c>
      <c r="U82" s="150"/>
      <c r="V82" s="150"/>
      <c r="W82" s="150"/>
      <c r="X82" s="150"/>
      <c r="Y82" s="150"/>
      <c r="Z82" s="150"/>
      <c r="AA82" s="150"/>
      <c r="AB82" s="150"/>
      <c r="AC82" s="150"/>
      <c r="AD82" s="150"/>
      <c r="AE82" s="150"/>
      <c r="AF82" s="150"/>
      <c r="AG82" s="150"/>
      <c r="AH82" s="150"/>
      <c r="AI82" s="150"/>
      <c r="AJ82" s="150"/>
      <c r="AK82" s="150"/>
      <c r="AL82" s="150"/>
      <c r="AM82" s="150"/>
      <c r="AN82" s="150"/>
      <c r="AO82" s="150"/>
      <c r="AP82" s="150"/>
      <c r="AQ82" s="150"/>
      <c r="AR82" s="150"/>
      <c r="AS82" s="150"/>
      <c r="AT82" s="150"/>
      <c r="AU82" s="150"/>
      <c r="AV82" s="150"/>
      <c r="AW82" s="150"/>
      <c r="AX82" s="150"/>
      <c r="AY82" s="150"/>
      <c r="AZ82" s="150"/>
      <c r="BA82" s="159" t="s">
        <v>510</v>
      </c>
      <c r="BB82" s="149">
        <f>T83</f>
        <v>87.089100000000002</v>
      </c>
      <c r="BC82" s="149"/>
      <c r="BD82" s="148"/>
      <c r="BE82" s="148"/>
      <c r="BF82" s="149"/>
      <c r="BG82" s="148"/>
      <c r="BH82" s="148"/>
      <c r="BI82" s="149"/>
      <c r="BJ82" s="150"/>
      <c r="BK82" s="152">
        <f>BB82</f>
        <v>87.089100000000002</v>
      </c>
      <c r="BL82" s="153">
        <v>42736</v>
      </c>
      <c r="BM82" s="150" t="s">
        <v>511</v>
      </c>
      <c r="BN82" s="150"/>
      <c r="BO82" s="154"/>
      <c r="BP82" s="155"/>
      <c r="BQ82" s="153"/>
      <c r="BR82" s="156"/>
    </row>
    <row r="83" spans="1:70" s="22" customFormat="1" ht="244.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16</v>
      </c>
      <c r="M83" s="42" t="str">
        <f>BA82</f>
        <v>0,07 км, в т.ч. 0,04 км совместным подвесом по опорам существующей ВЛ-10 кВ с установкой одной дополнительной опоры)</v>
      </c>
      <c r="N83" s="43">
        <f>0.07*1101*1.13</f>
        <v>87.089100000000002</v>
      </c>
      <c r="O83" s="42"/>
      <c r="P83" s="43">
        <f>N83*0.08</f>
        <v>6.9671280000000007</v>
      </c>
      <c r="Q83" s="43">
        <f>N83*0.86</f>
        <v>74.896625999999998</v>
      </c>
      <c r="R83" s="43">
        <v>0</v>
      </c>
      <c r="S83" s="43">
        <f>N83*0.06</f>
        <v>5.225346</v>
      </c>
      <c r="T83" s="43">
        <f t="shared" ref="T83" si="41">SUM(P83:S83)</f>
        <v>87.089100000000002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60"/>
      <c r="BB83" s="61"/>
      <c r="BC83" s="43"/>
      <c r="BD83" s="42"/>
      <c r="BE83" s="42"/>
      <c r="BF83" s="43"/>
      <c r="BG83" s="42"/>
      <c r="BH83" s="42"/>
      <c r="BI83" s="4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157" customFormat="1" ht="231.75" customHeight="1" x14ac:dyDescent="0.25">
      <c r="A84" s="144" t="s">
        <v>78</v>
      </c>
      <c r="B84" s="145" t="s">
        <v>143</v>
      </c>
      <c r="C84" s="146">
        <v>466.1</v>
      </c>
      <c r="D84" s="146"/>
      <c r="E84" s="147">
        <v>4.3</v>
      </c>
      <c r="F84" s="145" t="s">
        <v>205</v>
      </c>
      <c r="G84" s="145" t="s">
        <v>42</v>
      </c>
      <c r="H84" s="145" t="s">
        <v>282</v>
      </c>
      <c r="I84" s="145" t="s">
        <v>365</v>
      </c>
      <c r="J84" s="145" t="s">
        <v>366</v>
      </c>
      <c r="K84" s="148" t="s">
        <v>469</v>
      </c>
      <c r="L84" s="148"/>
      <c r="M84" s="148"/>
      <c r="N84" s="148">
        <f>SUM(N85:N86)</f>
        <v>41.8</v>
      </c>
      <c r="O84" s="148">
        <f t="shared" ref="O84:T84" si="42">SUM(O85:O86)</f>
        <v>0</v>
      </c>
      <c r="P84" s="148">
        <f t="shared" si="42"/>
        <v>3.2976000000000001</v>
      </c>
      <c r="Q84" s="158">
        <f t="shared" si="42"/>
        <v>32.0608</v>
      </c>
      <c r="R84" s="148">
        <f t="shared" si="42"/>
        <v>5.4</v>
      </c>
      <c r="S84" s="158">
        <f t="shared" si="42"/>
        <v>1.0415999999999999</v>
      </c>
      <c r="T84" s="148">
        <f t="shared" si="42"/>
        <v>41.800000000000004</v>
      </c>
      <c r="U84" s="150"/>
      <c r="V84" s="150"/>
      <c r="W84" s="150"/>
      <c r="X84" s="150"/>
      <c r="Y84" s="150"/>
      <c r="Z84" s="150"/>
      <c r="AA84" s="150"/>
      <c r="AB84" s="150"/>
      <c r="AC84" s="150"/>
      <c r="AD84" s="150"/>
      <c r="AE84" s="150"/>
      <c r="AF84" s="150"/>
      <c r="AG84" s="150"/>
      <c r="AH84" s="150"/>
      <c r="AI84" s="150"/>
      <c r="AJ84" s="150"/>
      <c r="AK84" s="150"/>
      <c r="AL84" s="150"/>
      <c r="AM84" s="148" t="s">
        <v>470</v>
      </c>
      <c r="AN84" s="148">
        <f>T85</f>
        <v>34.720000000000006</v>
      </c>
      <c r="AO84" s="148"/>
      <c r="AP84" s="150"/>
      <c r="AQ84" s="150"/>
      <c r="AR84" s="150"/>
      <c r="AS84" s="150"/>
      <c r="AT84" s="150"/>
      <c r="AU84" s="150"/>
      <c r="AV84" s="150"/>
      <c r="AW84" s="150"/>
      <c r="AX84" s="150"/>
      <c r="AY84" s="148" t="s">
        <v>471</v>
      </c>
      <c r="AZ84" s="148">
        <f>T86</f>
        <v>7.08</v>
      </c>
      <c r="BA84" s="148"/>
      <c r="BB84" s="151"/>
      <c r="BC84" s="148"/>
      <c r="BD84" s="148"/>
      <c r="BE84" s="148"/>
      <c r="BF84" s="149"/>
      <c r="BG84" s="148"/>
      <c r="BH84" s="148"/>
      <c r="BI84" s="149"/>
      <c r="BJ84" s="150"/>
      <c r="BK84" s="152">
        <f>AN84+AZ84</f>
        <v>41.800000000000004</v>
      </c>
      <c r="BL84" s="153">
        <v>42762</v>
      </c>
      <c r="BM84" s="150"/>
      <c r="BN84" s="150"/>
      <c r="BO84" s="154"/>
      <c r="BP84" s="155"/>
      <c r="BQ84" s="153"/>
      <c r="BR84" s="156"/>
    </row>
    <row r="85" spans="1:70" s="22" customFormat="1" ht="159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11</v>
      </c>
      <c r="M85" s="42" t="str">
        <f>AM84</f>
        <v>0,02 (сеч.95мм2)</v>
      </c>
      <c r="N85" s="42">
        <f>0.02*1736</f>
        <v>34.72</v>
      </c>
      <c r="O85" s="42"/>
      <c r="P85" s="42">
        <f>N85*0.08</f>
        <v>2.7776000000000001</v>
      </c>
      <c r="Q85" s="38">
        <f>N85*0.89</f>
        <v>30.9008</v>
      </c>
      <c r="R85" s="42">
        <v>0</v>
      </c>
      <c r="S85" s="38">
        <f>N85*0.03</f>
        <v>1.0415999999999999</v>
      </c>
      <c r="T85" s="42">
        <f>SUM(P85:S85)</f>
        <v>34.720000000000006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33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60"/>
      <c r="BB85" s="60"/>
      <c r="BC85" s="42"/>
      <c r="BD85" s="42"/>
      <c r="BE85" s="42"/>
      <c r="BF85" s="43"/>
      <c r="BG85" s="42"/>
      <c r="BH85" s="42"/>
      <c r="BI85" s="4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59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15</v>
      </c>
      <c r="M86" s="42" t="str">
        <f>AY84</f>
        <v>Монтаж АВ-0,4 кВ (до 63 А) - 2 шт.</v>
      </c>
      <c r="N86" s="42">
        <f>T86</f>
        <v>7.08</v>
      </c>
      <c r="O86" s="42"/>
      <c r="P86" s="42">
        <f>2*0.26</f>
        <v>0.52</v>
      </c>
      <c r="Q86" s="42">
        <f>2*0.58</f>
        <v>1.1599999999999999</v>
      </c>
      <c r="R86" s="42">
        <f>2*2.7</f>
        <v>5.4</v>
      </c>
      <c r="S86" s="42">
        <v>0</v>
      </c>
      <c r="T86" s="42">
        <f>SUM(P86:S86)</f>
        <v>7.08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0"/>
      <c r="BB86" s="60"/>
      <c r="BC86" s="42"/>
      <c r="BD86" s="42"/>
      <c r="BE86" s="42"/>
      <c r="BF86" s="43"/>
      <c r="BG86" s="42"/>
      <c r="BH86" s="42"/>
      <c r="BI86" s="4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126" customFormat="1" ht="408.75" customHeight="1" x14ac:dyDescent="0.25">
      <c r="A87" s="112" t="s">
        <v>534</v>
      </c>
      <c r="B87" s="113">
        <v>41303929</v>
      </c>
      <c r="C87" s="114">
        <v>1552100.97</v>
      </c>
      <c r="D87" s="114"/>
      <c r="E87" s="115">
        <v>18</v>
      </c>
      <c r="F87" s="113" t="s">
        <v>535</v>
      </c>
      <c r="G87" s="113" t="s">
        <v>44</v>
      </c>
      <c r="H87" s="113" t="s">
        <v>536</v>
      </c>
      <c r="I87" s="113" t="s">
        <v>537</v>
      </c>
      <c r="J87" s="113" t="s">
        <v>538</v>
      </c>
      <c r="K87" s="116" t="s">
        <v>642</v>
      </c>
      <c r="L87" s="116"/>
      <c r="M87" s="116"/>
      <c r="N87" s="116">
        <f>SUM(N88:N92)</f>
        <v>3196.5712999999996</v>
      </c>
      <c r="O87" s="116">
        <f t="shared" ref="O87:T87" si="43">SUM(O88:O92)</f>
        <v>0</v>
      </c>
      <c r="P87" s="116">
        <f t="shared" si="43"/>
        <v>240.37666400000001</v>
      </c>
      <c r="Q87" s="116">
        <f t="shared" si="43"/>
        <v>2487.2180579999995</v>
      </c>
      <c r="R87" s="116">
        <f t="shared" si="43"/>
        <v>329.58800000000002</v>
      </c>
      <c r="S87" s="116">
        <f t="shared" si="43"/>
        <v>139.388578</v>
      </c>
      <c r="T87" s="116">
        <f t="shared" si="43"/>
        <v>3196.5712999999996</v>
      </c>
      <c r="U87" s="118"/>
      <c r="V87" s="118"/>
      <c r="W87" s="118"/>
      <c r="X87" s="118"/>
      <c r="Y87" s="118"/>
      <c r="Z87" s="118"/>
      <c r="AA87" s="118"/>
      <c r="AB87" s="118"/>
      <c r="AC87" s="118"/>
      <c r="AD87" s="118"/>
      <c r="AE87" s="116">
        <v>1.45</v>
      </c>
      <c r="AF87" s="116">
        <f>T88</f>
        <v>2444.6419999999998</v>
      </c>
      <c r="AG87" s="116"/>
      <c r="AH87" s="118"/>
      <c r="AI87" s="119">
        <v>2</v>
      </c>
      <c r="AJ87" s="117">
        <f>T89</f>
        <v>121.04</v>
      </c>
      <c r="AK87" s="116" t="s">
        <v>643</v>
      </c>
      <c r="AL87" s="117">
        <f>T90</f>
        <v>325</v>
      </c>
      <c r="AM87" s="116"/>
      <c r="AN87" s="118"/>
      <c r="AO87" s="118"/>
      <c r="AP87" s="118"/>
      <c r="AQ87" s="119" t="s">
        <v>462</v>
      </c>
      <c r="AR87" s="117">
        <f>T91</f>
        <v>293.44799999999998</v>
      </c>
      <c r="AS87" s="118"/>
      <c r="AT87" s="118"/>
      <c r="AU87" s="118"/>
      <c r="AV87" s="118"/>
      <c r="AW87" s="118"/>
      <c r="AX87" s="118"/>
      <c r="AY87" s="118"/>
      <c r="AZ87" s="118"/>
      <c r="BA87" s="119">
        <v>0.01</v>
      </c>
      <c r="BB87" s="117">
        <f>T92</f>
        <v>12.441299999999996</v>
      </c>
      <c r="BC87" s="116"/>
      <c r="BD87" s="116"/>
      <c r="BE87" s="116"/>
      <c r="BF87" s="121"/>
      <c r="BG87" s="116"/>
      <c r="BH87" s="116"/>
      <c r="BI87" s="121"/>
      <c r="BJ87" s="118"/>
      <c r="BK87" s="127">
        <f>AF87+AJ87+AL87+AR87+BB87</f>
        <v>3196.5712999999996</v>
      </c>
      <c r="BL87" s="122">
        <v>42944</v>
      </c>
      <c r="BM87" s="118"/>
      <c r="BN87" s="118"/>
      <c r="BO87" s="123"/>
      <c r="BP87" s="124"/>
      <c r="BQ87" s="122"/>
      <c r="BR87" s="125"/>
    </row>
    <row r="88" spans="1:70" s="22" customFormat="1" ht="138.7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 t="s">
        <v>7</v>
      </c>
      <c r="M88" s="42">
        <f>AE87</f>
        <v>1.45</v>
      </c>
      <c r="N88" s="42">
        <f>M88*1492*1.13</f>
        <v>2444.6419999999998</v>
      </c>
      <c r="O88" s="42"/>
      <c r="P88" s="38">
        <f>N88*0.08</f>
        <v>195.57136</v>
      </c>
      <c r="Q88" s="38">
        <f>N88*0.87</f>
        <v>2126.8385399999997</v>
      </c>
      <c r="R88" s="38">
        <v>0</v>
      </c>
      <c r="S88" s="38">
        <f>N88*0.05</f>
        <v>122.2321</v>
      </c>
      <c r="T88" s="42">
        <f>SUM(P88:S88)</f>
        <v>2444.6419999999998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62"/>
      <c r="AJ88" s="33"/>
      <c r="AK88" s="33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60"/>
      <c r="BB88" s="60"/>
      <c r="BC88" s="42"/>
      <c r="BD88" s="42"/>
      <c r="BE88" s="42"/>
      <c r="BF88" s="43"/>
      <c r="BG88" s="42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138.7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 t="s">
        <v>9</v>
      </c>
      <c r="M89" s="42">
        <f>AI87</f>
        <v>2</v>
      </c>
      <c r="N89" s="38">
        <f>T89</f>
        <v>121.04</v>
      </c>
      <c r="O89" s="38"/>
      <c r="P89" s="38">
        <f>2*4.48</f>
        <v>8.9600000000000009</v>
      </c>
      <c r="Q89" s="38">
        <f>2*8.76</f>
        <v>17.52</v>
      </c>
      <c r="R89" s="38">
        <f>2*45.18</f>
        <v>90.36</v>
      </c>
      <c r="S89" s="38">
        <f>2*2.1</f>
        <v>4.2</v>
      </c>
      <c r="T89" s="38">
        <f>SUM(P89:S89)</f>
        <v>121.04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62"/>
      <c r="AJ89" s="33"/>
      <c r="AK89" s="33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60"/>
      <c r="BB89" s="60"/>
      <c r="BC89" s="42"/>
      <c r="BD89" s="42"/>
      <c r="BE89" s="42"/>
      <c r="BF89" s="43"/>
      <c r="BG89" s="42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138.7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 t="s">
        <v>10</v>
      </c>
      <c r="M90" s="42" t="str">
        <f>AK87</f>
        <v>0,05 км (прокладка методом ГНБ под автодорогой)</v>
      </c>
      <c r="N90" s="38">
        <f>0.05*6500</f>
        <v>325</v>
      </c>
      <c r="O90" s="38"/>
      <c r="P90" s="38">
        <f>N90*0.08</f>
        <v>26</v>
      </c>
      <c r="Q90" s="38">
        <f>N90*0.89</f>
        <v>289.25</v>
      </c>
      <c r="R90" s="38">
        <v>0</v>
      </c>
      <c r="S90" s="38">
        <f>N90*0.03</f>
        <v>9.75</v>
      </c>
      <c r="T90" s="38">
        <f>SUM(P90:S90)</f>
        <v>325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62"/>
      <c r="AJ90" s="33"/>
      <c r="AK90" s="33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60"/>
      <c r="BB90" s="60"/>
      <c r="BC90" s="42"/>
      <c r="BD90" s="42"/>
      <c r="BE90" s="42"/>
      <c r="BF90" s="43"/>
      <c r="BG90" s="42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138.7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 t="s">
        <v>12</v>
      </c>
      <c r="M91" s="42" t="str">
        <f>AQ87</f>
        <v>СТП 63 кВА</v>
      </c>
      <c r="N91" s="38">
        <f>T91</f>
        <v>293.44799999999998</v>
      </c>
      <c r="O91" s="38"/>
      <c r="P91" s="38">
        <v>8.85</v>
      </c>
      <c r="Q91" s="38">
        <v>42.91</v>
      </c>
      <c r="R91" s="38">
        <f>217.48*1.1</f>
        <v>239.22800000000001</v>
      </c>
      <c r="S91" s="38">
        <v>2.46</v>
      </c>
      <c r="T91" s="38">
        <f>SUM(P91:S91)</f>
        <v>293.44799999999998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62"/>
      <c r="AJ91" s="33"/>
      <c r="AK91" s="33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60"/>
      <c r="BB91" s="60"/>
      <c r="BC91" s="42"/>
      <c r="BD91" s="42"/>
      <c r="BE91" s="42"/>
      <c r="BF91" s="43"/>
      <c r="BG91" s="42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38.7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 t="s">
        <v>16</v>
      </c>
      <c r="M92" s="42">
        <f>BA87</f>
        <v>0.01</v>
      </c>
      <c r="N92" s="38">
        <f>M92*1101*1.13</f>
        <v>12.441299999999998</v>
      </c>
      <c r="O92" s="38"/>
      <c r="P92" s="38">
        <f>N92*0.08</f>
        <v>0.99530399999999986</v>
      </c>
      <c r="Q92" s="38">
        <f>N92*0.86</f>
        <v>10.699517999999998</v>
      </c>
      <c r="R92" s="38">
        <v>0</v>
      </c>
      <c r="S92" s="38">
        <f>N92*0.06</f>
        <v>0.74647799999999986</v>
      </c>
      <c r="T92" s="38">
        <f>SUM(P92:S92)</f>
        <v>12.441299999999996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60"/>
      <c r="BB92" s="60"/>
      <c r="BC92" s="42"/>
      <c r="BD92" s="42"/>
      <c r="BE92" s="42"/>
      <c r="BF92" s="43"/>
      <c r="BG92" s="42"/>
      <c r="BH92" s="42"/>
      <c r="BI92" s="4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142" customFormat="1" ht="282" customHeight="1" x14ac:dyDescent="0.25">
      <c r="A93" s="128" t="s">
        <v>79</v>
      </c>
      <c r="B93" s="129" t="s">
        <v>144</v>
      </c>
      <c r="C93" s="130">
        <v>466.1</v>
      </c>
      <c r="D93" s="130">
        <v>466.1</v>
      </c>
      <c r="E93" s="131">
        <v>9</v>
      </c>
      <c r="F93" s="129" t="s">
        <v>206</v>
      </c>
      <c r="G93" s="129" t="s">
        <v>47</v>
      </c>
      <c r="H93" s="129" t="s">
        <v>283</v>
      </c>
      <c r="I93" s="129" t="s">
        <v>367</v>
      </c>
      <c r="J93" s="129" t="s">
        <v>368</v>
      </c>
      <c r="K93" s="132" t="s">
        <v>486</v>
      </c>
      <c r="L93" s="132"/>
      <c r="M93" s="132"/>
      <c r="N93" s="133">
        <f t="shared" ref="N93:T93" si="44">SUM(N94:N97)</f>
        <v>386.2389</v>
      </c>
      <c r="O93" s="133">
        <f t="shared" si="44"/>
        <v>0</v>
      </c>
      <c r="P93" s="133">
        <f t="shared" si="44"/>
        <v>30.118311999999996</v>
      </c>
      <c r="Q93" s="133">
        <f t="shared" si="44"/>
        <v>290.95482799999996</v>
      </c>
      <c r="R93" s="133">
        <f t="shared" si="44"/>
        <v>45.18</v>
      </c>
      <c r="S93" s="133">
        <f t="shared" si="44"/>
        <v>19.985759999999999</v>
      </c>
      <c r="T93" s="133">
        <f t="shared" si="44"/>
        <v>386.2389</v>
      </c>
      <c r="U93" s="134"/>
      <c r="V93" s="134"/>
      <c r="W93" s="134"/>
      <c r="X93" s="134"/>
      <c r="Y93" s="134"/>
      <c r="Z93" s="134"/>
      <c r="AA93" s="134"/>
      <c r="AB93" s="134"/>
      <c r="AC93" s="134"/>
      <c r="AD93" s="134"/>
      <c r="AE93" s="132">
        <v>0.12</v>
      </c>
      <c r="AF93" s="133">
        <f>T94</f>
        <v>202.31519999999998</v>
      </c>
      <c r="AG93" s="132"/>
      <c r="AH93" s="134"/>
      <c r="AI93" s="136">
        <v>1</v>
      </c>
      <c r="AJ93" s="133">
        <f>T95</f>
        <v>60.52</v>
      </c>
      <c r="AK93" s="133"/>
      <c r="AL93" s="134"/>
      <c r="AM93" s="134"/>
      <c r="AN93" s="134"/>
      <c r="AO93" s="134"/>
      <c r="AP93" s="134"/>
      <c r="AQ93" s="134"/>
      <c r="AR93" s="134"/>
      <c r="AS93" s="134"/>
      <c r="AT93" s="134"/>
      <c r="AU93" s="134"/>
      <c r="AV93" s="134"/>
      <c r="AW93" s="134"/>
      <c r="AX93" s="134"/>
      <c r="AY93" s="132" t="s">
        <v>489</v>
      </c>
      <c r="AZ93" s="132">
        <f>T96</f>
        <v>71.989999999999995</v>
      </c>
      <c r="BA93" s="132"/>
      <c r="BB93" s="135"/>
      <c r="BC93" s="135"/>
      <c r="BD93" s="132"/>
      <c r="BE93" s="132">
        <v>0.39</v>
      </c>
      <c r="BF93" s="133">
        <f>T97</f>
        <v>51.413700000000006</v>
      </c>
      <c r="BG93" s="132"/>
      <c r="BH93" s="135"/>
      <c r="BI93" s="135"/>
      <c r="BJ93" s="134"/>
      <c r="BK93" s="134">
        <f>AF93+AJ93+AZ93+BF93</f>
        <v>386.2389</v>
      </c>
      <c r="BL93" s="138">
        <v>42743</v>
      </c>
      <c r="BM93" s="134"/>
      <c r="BN93" s="134"/>
      <c r="BO93" s="139"/>
      <c r="BP93" s="140"/>
      <c r="BQ93" s="138"/>
      <c r="BR93" s="141"/>
    </row>
    <row r="94" spans="1:70" s="22" customFormat="1" ht="137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 t="s">
        <v>7</v>
      </c>
      <c r="M94" s="42">
        <f>AE93</f>
        <v>0.12</v>
      </c>
      <c r="N94" s="38">
        <f>M94*1492*1.13</f>
        <v>202.31519999999998</v>
      </c>
      <c r="O94" s="38"/>
      <c r="P94" s="38">
        <f>N94*0.08</f>
        <v>16.185215999999997</v>
      </c>
      <c r="Q94" s="38">
        <f>N94*0.87</f>
        <v>176.01422399999998</v>
      </c>
      <c r="R94" s="38">
        <v>0</v>
      </c>
      <c r="S94" s="38">
        <f>N94*0.05</f>
        <v>10.11576</v>
      </c>
      <c r="T94" s="38">
        <f>SUM(P94:S94)</f>
        <v>202.31519999999998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33"/>
      <c r="AJ94" s="33"/>
      <c r="AK94" s="33"/>
      <c r="AL94" s="33"/>
      <c r="AM94" s="33"/>
      <c r="AN94" s="33"/>
      <c r="AO94" s="33"/>
      <c r="AP94" s="33"/>
      <c r="AQ94" s="33"/>
      <c r="AR94" s="33"/>
      <c r="AS94" s="33"/>
      <c r="AT94" s="33"/>
      <c r="AU94" s="33"/>
      <c r="AV94" s="33"/>
      <c r="AW94" s="33"/>
      <c r="AX94" s="33"/>
      <c r="AY94" s="33"/>
      <c r="AZ94" s="33"/>
      <c r="BA94" s="60"/>
      <c r="BB94" s="43"/>
      <c r="BC94" s="43"/>
      <c r="BD94" s="42"/>
      <c r="BE94" s="42"/>
      <c r="BF94" s="43"/>
      <c r="BG94" s="42"/>
      <c r="BH94" s="43"/>
      <c r="BI94" s="43"/>
      <c r="BJ94" s="33"/>
      <c r="BK94" s="33"/>
      <c r="BL94" s="24"/>
      <c r="BM94" s="33"/>
      <c r="BN94" s="33"/>
      <c r="BO94" s="34"/>
      <c r="BP94" s="23"/>
      <c r="BQ94" s="24"/>
      <c r="BR94" s="25"/>
    </row>
    <row r="95" spans="1:70" s="22" customFormat="1" ht="12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 t="s">
        <v>9</v>
      </c>
      <c r="M95" s="42">
        <f>AI93</f>
        <v>1</v>
      </c>
      <c r="N95" s="38">
        <f>T95</f>
        <v>60.52</v>
      </c>
      <c r="O95" s="38"/>
      <c r="P95" s="38">
        <f>4.48</f>
        <v>4.4800000000000004</v>
      </c>
      <c r="Q95" s="38">
        <v>8.76</v>
      </c>
      <c r="R95" s="38">
        <v>45.18</v>
      </c>
      <c r="S95" s="38">
        <v>2.1</v>
      </c>
      <c r="T95" s="38">
        <f>SUM(P95:S95)</f>
        <v>60.52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33"/>
      <c r="AJ95" s="33"/>
      <c r="AK95" s="33"/>
      <c r="AL95" s="33"/>
      <c r="AM95" s="33"/>
      <c r="AN95" s="33"/>
      <c r="AO95" s="33"/>
      <c r="AP95" s="33"/>
      <c r="AQ95" s="33"/>
      <c r="AR95" s="33"/>
      <c r="AS95" s="33"/>
      <c r="AT95" s="33"/>
      <c r="AU95" s="33"/>
      <c r="AV95" s="33"/>
      <c r="AW95" s="33"/>
      <c r="AX95" s="33"/>
      <c r="AY95" s="33"/>
      <c r="AZ95" s="33"/>
      <c r="BA95" s="60"/>
      <c r="BB95" s="43"/>
      <c r="BC95" s="43"/>
      <c r="BD95" s="42"/>
      <c r="BE95" s="42"/>
      <c r="BF95" s="43"/>
      <c r="BG95" s="42"/>
      <c r="BH95" s="43"/>
      <c r="BI95" s="43"/>
      <c r="BJ95" s="33"/>
      <c r="BK95" s="33"/>
      <c r="BL95" s="24"/>
      <c r="BM95" s="33"/>
      <c r="BN95" s="33"/>
      <c r="BO95" s="34"/>
      <c r="BP95" s="23"/>
      <c r="BQ95" s="24"/>
      <c r="BR95" s="25"/>
    </row>
    <row r="96" spans="1:70" s="22" customFormat="1" ht="205.9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97" t="s">
        <v>487</v>
      </c>
      <c r="M96" s="42" t="str">
        <f>AY93</f>
        <v>перенос ТП-10/0,4 кВ № 5/250 с переключением на питание от проектируемого  участка ВЛ-10 кВ № 333.2</v>
      </c>
      <c r="N96" s="42">
        <f>T96</f>
        <v>71.989999999999995</v>
      </c>
      <c r="O96" s="42"/>
      <c r="P96" s="42">
        <v>5.34</v>
      </c>
      <c r="Q96" s="42">
        <v>58.88</v>
      </c>
      <c r="R96" s="42">
        <v>0</v>
      </c>
      <c r="S96" s="42">
        <v>7.77</v>
      </c>
      <c r="T96" s="42">
        <f>SUM(P96:S96)</f>
        <v>71.989999999999995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3"/>
      <c r="AS96" s="33"/>
      <c r="AT96" s="33"/>
      <c r="AU96" s="33"/>
      <c r="AV96" s="33"/>
      <c r="AW96" s="33"/>
      <c r="AX96" s="33"/>
      <c r="AY96" s="33"/>
      <c r="AZ96" s="33"/>
      <c r="BA96" s="60"/>
      <c r="BB96" s="43"/>
      <c r="BC96" s="43"/>
      <c r="BD96" s="42"/>
      <c r="BE96" s="42"/>
      <c r="BF96" s="43"/>
      <c r="BG96" s="42"/>
      <c r="BH96" s="43"/>
      <c r="BI96" s="43"/>
      <c r="BJ96" s="33"/>
      <c r="BK96" s="33"/>
      <c r="BL96" s="24"/>
      <c r="BM96" s="33"/>
      <c r="BN96" s="33"/>
      <c r="BO96" s="34"/>
      <c r="BP96" s="23"/>
      <c r="BQ96" s="24"/>
      <c r="BR96" s="25"/>
    </row>
    <row r="97" spans="1:70" s="22" customFormat="1" ht="12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 t="s">
        <v>488</v>
      </c>
      <c r="M97" s="42">
        <f>BE93</f>
        <v>0.39</v>
      </c>
      <c r="N97" s="38">
        <f>M97*131.83</f>
        <v>51.413700000000006</v>
      </c>
      <c r="O97" s="38"/>
      <c r="P97" s="38">
        <f>N97*0.08</f>
        <v>4.1130960000000005</v>
      </c>
      <c r="Q97" s="38">
        <f>N97*0.92</f>
        <v>47.300604000000007</v>
      </c>
      <c r="R97" s="38">
        <v>0</v>
      </c>
      <c r="S97" s="38">
        <v>0</v>
      </c>
      <c r="T97" s="38">
        <f>SUM(P97:S97)</f>
        <v>51.413700000000006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33"/>
      <c r="AJ97" s="33"/>
      <c r="AK97" s="33"/>
      <c r="AL97" s="33"/>
      <c r="AM97" s="33"/>
      <c r="AN97" s="33"/>
      <c r="AO97" s="33"/>
      <c r="AP97" s="33"/>
      <c r="AQ97" s="33"/>
      <c r="AR97" s="33"/>
      <c r="AS97" s="33"/>
      <c r="AT97" s="33"/>
      <c r="AU97" s="33"/>
      <c r="AV97" s="33"/>
      <c r="AW97" s="33"/>
      <c r="AX97" s="33"/>
      <c r="AY97" s="33"/>
      <c r="AZ97" s="33"/>
      <c r="BA97" s="60"/>
      <c r="BB97" s="43"/>
      <c r="BC97" s="43"/>
      <c r="BD97" s="42"/>
      <c r="BE97" s="42"/>
      <c r="BF97" s="43"/>
      <c r="BG97" s="42"/>
      <c r="BH97" s="43"/>
      <c r="BI97" s="43"/>
      <c r="BJ97" s="33"/>
      <c r="BK97" s="33"/>
      <c r="BL97" s="24"/>
      <c r="BM97" s="33"/>
      <c r="BN97" s="33"/>
      <c r="BO97" s="34"/>
      <c r="BP97" s="23"/>
      <c r="BQ97" s="24"/>
      <c r="BR97" s="25"/>
    </row>
    <row r="98" spans="1:70" s="157" customFormat="1" ht="184.5" customHeight="1" x14ac:dyDescent="0.25">
      <c r="A98" s="144" t="s">
        <v>80</v>
      </c>
      <c r="B98" s="145" t="s">
        <v>145</v>
      </c>
      <c r="C98" s="146">
        <v>466.1</v>
      </c>
      <c r="D98" s="146"/>
      <c r="E98" s="147">
        <v>12</v>
      </c>
      <c r="F98" s="145" t="s">
        <v>207</v>
      </c>
      <c r="G98" s="145" t="s">
        <v>44</v>
      </c>
      <c r="H98" s="145" t="s">
        <v>284</v>
      </c>
      <c r="I98" s="145" t="s">
        <v>369</v>
      </c>
      <c r="J98" s="145" t="s">
        <v>370</v>
      </c>
      <c r="K98" s="148" t="s">
        <v>490</v>
      </c>
      <c r="L98" s="148"/>
      <c r="M98" s="148"/>
      <c r="N98" s="158">
        <f>SUM(N99)</f>
        <v>37.323899999999995</v>
      </c>
      <c r="O98" s="158">
        <f t="shared" ref="O98:T98" si="45">SUM(O99)</f>
        <v>0</v>
      </c>
      <c r="P98" s="158">
        <f t="shared" si="45"/>
        <v>2.9859119999999995</v>
      </c>
      <c r="Q98" s="158">
        <f t="shared" si="45"/>
        <v>32.098553999999993</v>
      </c>
      <c r="R98" s="158">
        <f t="shared" si="45"/>
        <v>0</v>
      </c>
      <c r="S98" s="158">
        <f t="shared" si="45"/>
        <v>2.2394339999999997</v>
      </c>
      <c r="T98" s="158">
        <f t="shared" si="45"/>
        <v>37.323899999999995</v>
      </c>
      <c r="U98" s="150"/>
      <c r="V98" s="150"/>
      <c r="W98" s="150"/>
      <c r="X98" s="150"/>
      <c r="Y98" s="150"/>
      <c r="Z98" s="150"/>
      <c r="AA98" s="150"/>
      <c r="AB98" s="150"/>
      <c r="AC98" s="150"/>
      <c r="AD98" s="150"/>
      <c r="AE98" s="150"/>
      <c r="AF98" s="150"/>
      <c r="AG98" s="150"/>
      <c r="AH98" s="150"/>
      <c r="AI98" s="150"/>
      <c r="AJ98" s="150"/>
      <c r="AK98" s="150"/>
      <c r="AL98" s="150"/>
      <c r="AM98" s="150"/>
      <c r="AN98" s="150"/>
      <c r="AO98" s="150"/>
      <c r="AP98" s="150"/>
      <c r="AQ98" s="150"/>
      <c r="AR98" s="150"/>
      <c r="AS98" s="150"/>
      <c r="AT98" s="150"/>
      <c r="AU98" s="150"/>
      <c r="AV98" s="150"/>
      <c r="AW98" s="150"/>
      <c r="AX98" s="150"/>
      <c r="AY98" s="150"/>
      <c r="AZ98" s="150"/>
      <c r="BA98" s="151">
        <v>0.03</v>
      </c>
      <c r="BB98" s="158">
        <f>T99</f>
        <v>37.323899999999995</v>
      </c>
      <c r="BC98" s="158"/>
      <c r="BD98" s="148"/>
      <c r="BE98" s="148"/>
      <c r="BF98" s="149"/>
      <c r="BG98" s="148"/>
      <c r="BH98" s="149"/>
      <c r="BI98" s="149"/>
      <c r="BJ98" s="150"/>
      <c r="BK98" s="150">
        <f>BB98</f>
        <v>37.323899999999995</v>
      </c>
      <c r="BL98" s="153">
        <v>42767</v>
      </c>
      <c r="BM98" s="150"/>
      <c r="BN98" s="150"/>
      <c r="BO98" s="154"/>
      <c r="BP98" s="155"/>
      <c r="BQ98" s="153"/>
      <c r="BR98" s="156"/>
    </row>
    <row r="99" spans="1:70" s="22" customFormat="1" ht="184.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42"/>
      <c r="L99" s="42" t="s">
        <v>16</v>
      </c>
      <c r="M99" s="42">
        <f>BA98</f>
        <v>0.03</v>
      </c>
      <c r="N99" s="38">
        <f>M99*1101*1.13</f>
        <v>37.323899999999995</v>
      </c>
      <c r="O99" s="38"/>
      <c r="P99" s="38">
        <f>N99*0.08</f>
        <v>2.9859119999999995</v>
      </c>
      <c r="Q99" s="38">
        <f>N99*0.86</f>
        <v>32.098553999999993</v>
      </c>
      <c r="R99" s="38">
        <v>0</v>
      </c>
      <c r="S99" s="38">
        <f>N99*0.06</f>
        <v>2.2394339999999997</v>
      </c>
      <c r="T99" s="38">
        <f>SUM(P99:S99)</f>
        <v>37.323899999999995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33"/>
      <c r="AJ99" s="33"/>
      <c r="AK99" s="33"/>
      <c r="AL99" s="33"/>
      <c r="AM99" s="33"/>
      <c r="AN99" s="33"/>
      <c r="AO99" s="33"/>
      <c r="AP99" s="33"/>
      <c r="AQ99" s="33"/>
      <c r="AR99" s="33"/>
      <c r="AS99" s="33"/>
      <c r="AT99" s="33"/>
      <c r="AU99" s="33"/>
      <c r="AV99" s="33"/>
      <c r="AW99" s="33"/>
      <c r="AX99" s="33"/>
      <c r="AY99" s="33"/>
      <c r="AZ99" s="33"/>
      <c r="BA99" s="60"/>
      <c r="BB99" s="43"/>
      <c r="BC99" s="43"/>
      <c r="BD99" s="42"/>
      <c r="BE99" s="42"/>
      <c r="BF99" s="43"/>
      <c r="BG99" s="42"/>
      <c r="BH99" s="43"/>
      <c r="BI99" s="43"/>
      <c r="BJ99" s="33"/>
      <c r="BK99" s="33"/>
      <c r="BL99" s="24"/>
      <c r="BM99" s="33"/>
      <c r="BN99" s="33"/>
      <c r="BO99" s="34"/>
      <c r="BP99" s="23"/>
      <c r="BQ99" s="24"/>
      <c r="BR99" s="25"/>
    </row>
    <row r="100" spans="1:70" s="126" customFormat="1" ht="409.5" customHeight="1" x14ac:dyDescent="0.25">
      <c r="A100" s="112" t="s">
        <v>81</v>
      </c>
      <c r="B100" s="113" t="s">
        <v>146</v>
      </c>
      <c r="C100" s="114">
        <v>466.1</v>
      </c>
      <c r="D100" s="114"/>
      <c r="E100" s="115">
        <v>15</v>
      </c>
      <c r="F100" s="113" t="s">
        <v>208</v>
      </c>
      <c r="G100" s="113" t="s">
        <v>44</v>
      </c>
      <c r="H100" s="113" t="s">
        <v>285</v>
      </c>
      <c r="I100" s="113" t="s">
        <v>371</v>
      </c>
      <c r="J100" s="113" t="s">
        <v>372</v>
      </c>
      <c r="K100" s="116" t="s">
        <v>491</v>
      </c>
      <c r="L100" s="116"/>
      <c r="M100" s="116"/>
      <c r="N100" s="117">
        <f>SUM(N101:N105)</f>
        <v>2607.6515999999997</v>
      </c>
      <c r="O100" s="117">
        <f t="shared" ref="O100:T100" si="46">SUM(O101:O105)</f>
        <v>0</v>
      </c>
      <c r="P100" s="117">
        <f t="shared" si="46"/>
        <v>193.26308799999998</v>
      </c>
      <c r="Q100" s="117">
        <f t="shared" si="46"/>
        <v>1975.78468</v>
      </c>
      <c r="R100" s="117">
        <f t="shared" si="46"/>
        <v>329.58800000000002</v>
      </c>
      <c r="S100" s="117">
        <f t="shared" si="46"/>
        <v>109.01583199999999</v>
      </c>
      <c r="T100" s="117">
        <f t="shared" si="46"/>
        <v>2607.6515999999997</v>
      </c>
      <c r="U100" s="118"/>
      <c r="V100" s="118"/>
      <c r="W100" s="118"/>
      <c r="X100" s="118"/>
      <c r="Y100" s="118"/>
      <c r="Z100" s="118"/>
      <c r="AA100" s="118"/>
      <c r="AB100" s="118"/>
      <c r="AC100" s="118"/>
      <c r="AD100" s="118"/>
      <c r="AE100" s="116">
        <v>1.04</v>
      </c>
      <c r="AF100" s="117">
        <f>T101</f>
        <v>1753.3983999999998</v>
      </c>
      <c r="AG100" s="117"/>
      <c r="AH100" s="118"/>
      <c r="AI100" s="119">
        <v>2</v>
      </c>
      <c r="AJ100" s="117">
        <f>T102</f>
        <v>121.04</v>
      </c>
      <c r="AK100" s="116" t="s">
        <v>492</v>
      </c>
      <c r="AL100" s="117">
        <f>T103</f>
        <v>390</v>
      </c>
      <c r="AM100" s="117"/>
      <c r="AN100" s="118"/>
      <c r="AO100" s="118"/>
      <c r="AP100" s="118"/>
      <c r="AQ100" s="119" t="s">
        <v>462</v>
      </c>
      <c r="AR100" s="117">
        <f>T104</f>
        <v>293.44799999999998</v>
      </c>
      <c r="AS100" s="127"/>
      <c r="AT100" s="118"/>
      <c r="AU100" s="118"/>
      <c r="AV100" s="118"/>
      <c r="AW100" s="118"/>
      <c r="AX100" s="118"/>
      <c r="AY100" s="118"/>
      <c r="AZ100" s="118"/>
      <c r="BA100" s="119">
        <v>0.04</v>
      </c>
      <c r="BB100" s="117">
        <f>T105</f>
        <v>49.765199999999986</v>
      </c>
      <c r="BC100" s="117"/>
      <c r="BD100" s="116"/>
      <c r="BE100" s="116"/>
      <c r="BF100" s="121"/>
      <c r="BG100" s="116"/>
      <c r="BH100" s="116"/>
      <c r="BI100" s="121"/>
      <c r="BJ100" s="118"/>
      <c r="BK100" s="118">
        <f>AF100+AJ100+AL100+AR100+BB100</f>
        <v>2607.6515999999997</v>
      </c>
      <c r="BL100" s="122">
        <v>42761</v>
      </c>
      <c r="BM100" s="118"/>
      <c r="BN100" s="118"/>
      <c r="BO100" s="123"/>
      <c r="BP100" s="124"/>
      <c r="BQ100" s="122"/>
      <c r="BR100" s="125"/>
    </row>
    <row r="101" spans="1:70" s="22" customFormat="1" ht="152.25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 t="s">
        <v>7</v>
      </c>
      <c r="M101" s="42">
        <f>AE100</f>
        <v>1.04</v>
      </c>
      <c r="N101" s="38">
        <f>M101*1492*1.13</f>
        <v>1753.3983999999998</v>
      </c>
      <c r="O101" s="38"/>
      <c r="P101" s="38">
        <f>N101*0.08</f>
        <v>140.271872</v>
      </c>
      <c r="Q101" s="38">
        <f>N101*0.87</f>
        <v>1525.4566079999997</v>
      </c>
      <c r="R101" s="38">
        <v>0</v>
      </c>
      <c r="S101" s="38">
        <f>N101*0.05</f>
        <v>87.669919999999991</v>
      </c>
      <c r="T101" s="38">
        <f>SUM(P101:S101)</f>
        <v>1753.3983999999998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F101" s="33"/>
      <c r="AG101" s="33"/>
      <c r="AH101" s="33"/>
      <c r="AI101" s="62"/>
      <c r="AJ101" s="33"/>
      <c r="AK101" s="33"/>
      <c r="AL101" s="33"/>
      <c r="AM101" s="33"/>
      <c r="AN101" s="33"/>
      <c r="AO101" s="33"/>
      <c r="AP101" s="33"/>
      <c r="AQ101" s="62"/>
      <c r="AR101" s="33"/>
      <c r="AS101" s="62"/>
      <c r="AT101" s="33"/>
      <c r="AU101" s="33"/>
      <c r="AV101" s="33"/>
      <c r="AW101" s="33"/>
      <c r="AX101" s="33"/>
      <c r="AY101" s="33"/>
      <c r="AZ101" s="33"/>
      <c r="BA101" s="60"/>
      <c r="BB101" s="61"/>
      <c r="BC101" s="43"/>
      <c r="BD101" s="42"/>
      <c r="BE101" s="42"/>
      <c r="BF101" s="43"/>
      <c r="BG101" s="42"/>
      <c r="BH101" s="42"/>
      <c r="BI101" s="43"/>
      <c r="BJ101" s="33"/>
      <c r="BK101" s="33"/>
      <c r="BL101" s="24"/>
      <c r="BM101" s="33"/>
      <c r="BN101" s="33"/>
      <c r="BO101" s="34"/>
      <c r="BP101" s="23"/>
      <c r="BQ101" s="24"/>
      <c r="BR101" s="25"/>
    </row>
    <row r="102" spans="1:70" s="22" customFormat="1" ht="152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 t="s">
        <v>9</v>
      </c>
      <c r="M102" s="42">
        <f>AI100</f>
        <v>2</v>
      </c>
      <c r="N102" s="38">
        <f>T102</f>
        <v>121.04</v>
      </c>
      <c r="O102" s="38"/>
      <c r="P102" s="38">
        <f>2*4.48</f>
        <v>8.9600000000000009</v>
      </c>
      <c r="Q102" s="38">
        <f>2*8.76</f>
        <v>17.52</v>
      </c>
      <c r="R102" s="38">
        <f>2*45.18</f>
        <v>90.36</v>
      </c>
      <c r="S102" s="38">
        <f>2*2.1</f>
        <v>4.2</v>
      </c>
      <c r="T102" s="38">
        <f>SUM(P102:S102)</f>
        <v>121.04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F102" s="33"/>
      <c r="AG102" s="33"/>
      <c r="AH102" s="33"/>
      <c r="AI102" s="62"/>
      <c r="AJ102" s="33"/>
      <c r="AK102" s="33"/>
      <c r="AL102" s="33"/>
      <c r="AM102" s="33"/>
      <c r="AN102" s="33"/>
      <c r="AO102" s="33"/>
      <c r="AP102" s="33"/>
      <c r="AQ102" s="62"/>
      <c r="AR102" s="33"/>
      <c r="AS102" s="62"/>
      <c r="AT102" s="33"/>
      <c r="AU102" s="33"/>
      <c r="AV102" s="33"/>
      <c r="AW102" s="33"/>
      <c r="AX102" s="33"/>
      <c r="AY102" s="33"/>
      <c r="AZ102" s="33"/>
      <c r="BA102" s="60"/>
      <c r="BB102" s="61"/>
      <c r="BC102" s="43"/>
      <c r="BD102" s="42"/>
      <c r="BE102" s="42"/>
      <c r="BF102" s="43"/>
      <c r="BG102" s="42"/>
      <c r="BH102" s="42"/>
      <c r="BI102" s="43"/>
      <c r="BJ102" s="33"/>
      <c r="BK102" s="33"/>
      <c r="BL102" s="24"/>
      <c r="BM102" s="33"/>
      <c r="BN102" s="33"/>
      <c r="BO102" s="34"/>
      <c r="BP102" s="23"/>
      <c r="BQ102" s="24"/>
      <c r="BR102" s="25"/>
    </row>
    <row r="103" spans="1:70" s="22" customFormat="1" ht="152.2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 t="s">
        <v>10</v>
      </c>
      <c r="M103" s="42" t="str">
        <f>AK100</f>
        <v>0,06 прокладка методом ГНБ под автодорогой</v>
      </c>
      <c r="N103" s="38">
        <f>0.06*6500</f>
        <v>390</v>
      </c>
      <c r="O103" s="38"/>
      <c r="P103" s="38">
        <f>N103*0.08</f>
        <v>31.2</v>
      </c>
      <c r="Q103" s="38">
        <f>N103*0.89</f>
        <v>347.1</v>
      </c>
      <c r="R103" s="38">
        <v>0</v>
      </c>
      <c r="S103" s="38">
        <f>N103*0.03</f>
        <v>11.7</v>
      </c>
      <c r="T103" s="38">
        <f>SUM(P103:S103)</f>
        <v>390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F103" s="33"/>
      <c r="AG103" s="33"/>
      <c r="AH103" s="33"/>
      <c r="AI103" s="62"/>
      <c r="AJ103" s="33"/>
      <c r="AK103" s="33"/>
      <c r="AL103" s="33"/>
      <c r="AM103" s="33"/>
      <c r="AN103" s="33"/>
      <c r="AO103" s="33"/>
      <c r="AP103" s="33"/>
      <c r="AQ103" s="62"/>
      <c r="AR103" s="33"/>
      <c r="AS103" s="62"/>
      <c r="AT103" s="33"/>
      <c r="AU103" s="33"/>
      <c r="AV103" s="33"/>
      <c r="AW103" s="33"/>
      <c r="AX103" s="33"/>
      <c r="AY103" s="33"/>
      <c r="AZ103" s="33"/>
      <c r="BA103" s="60"/>
      <c r="BB103" s="61"/>
      <c r="BC103" s="43"/>
      <c r="BD103" s="42"/>
      <c r="BE103" s="42"/>
      <c r="BF103" s="43"/>
      <c r="BG103" s="42"/>
      <c r="BH103" s="42"/>
      <c r="BI103" s="43"/>
      <c r="BJ103" s="33"/>
      <c r="BK103" s="33"/>
      <c r="BL103" s="24"/>
      <c r="BM103" s="33"/>
      <c r="BN103" s="33"/>
      <c r="BO103" s="34"/>
      <c r="BP103" s="23"/>
      <c r="BQ103" s="24"/>
      <c r="BR103" s="25"/>
    </row>
    <row r="104" spans="1:70" s="22" customFormat="1" ht="152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42" t="s">
        <v>12</v>
      </c>
      <c r="M104" s="42" t="str">
        <f>AQ100</f>
        <v>СТП 63 кВА</v>
      </c>
      <c r="N104" s="38">
        <f>T104</f>
        <v>293.44799999999998</v>
      </c>
      <c r="O104" s="38"/>
      <c r="P104" s="38">
        <v>8.85</v>
      </c>
      <c r="Q104" s="38">
        <v>42.91</v>
      </c>
      <c r="R104" s="38">
        <f>217.48*1.1</f>
        <v>239.22800000000001</v>
      </c>
      <c r="S104" s="38">
        <v>2.46</v>
      </c>
      <c r="T104" s="38">
        <f>SUM(P104:S104)</f>
        <v>293.44799999999998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F104" s="33"/>
      <c r="AG104" s="33"/>
      <c r="AH104" s="33"/>
      <c r="AI104" s="62"/>
      <c r="AJ104" s="33"/>
      <c r="AK104" s="33"/>
      <c r="AL104" s="33"/>
      <c r="AM104" s="33"/>
      <c r="AN104" s="33"/>
      <c r="AO104" s="33"/>
      <c r="AP104" s="33"/>
      <c r="AQ104" s="62"/>
      <c r="AR104" s="33"/>
      <c r="AS104" s="62"/>
      <c r="AT104" s="33"/>
      <c r="AU104" s="33"/>
      <c r="AV104" s="33"/>
      <c r="AW104" s="33"/>
      <c r="AX104" s="33"/>
      <c r="AY104" s="33"/>
      <c r="AZ104" s="33"/>
      <c r="BA104" s="60"/>
      <c r="BB104" s="61"/>
      <c r="BC104" s="43"/>
      <c r="BD104" s="42"/>
      <c r="BE104" s="42"/>
      <c r="BF104" s="43"/>
      <c r="BG104" s="42"/>
      <c r="BH104" s="42"/>
      <c r="BI104" s="43"/>
      <c r="BJ104" s="33"/>
      <c r="BK104" s="33"/>
      <c r="BL104" s="24"/>
      <c r="BM104" s="33"/>
      <c r="BN104" s="33"/>
      <c r="BO104" s="34"/>
      <c r="BP104" s="23"/>
      <c r="BQ104" s="24"/>
      <c r="BR104" s="25"/>
    </row>
    <row r="105" spans="1:70" s="22" customFormat="1" ht="152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42"/>
      <c r="L105" s="42" t="s">
        <v>16</v>
      </c>
      <c r="M105" s="42">
        <f>BA100</f>
        <v>0.04</v>
      </c>
      <c r="N105" s="38">
        <f>M105*1101*1.13</f>
        <v>49.765199999999993</v>
      </c>
      <c r="O105" s="38"/>
      <c r="P105" s="38">
        <f>N105*0.08</f>
        <v>3.9812159999999994</v>
      </c>
      <c r="Q105" s="38">
        <f>N105*0.86</f>
        <v>42.798071999999991</v>
      </c>
      <c r="R105" s="38">
        <v>0</v>
      </c>
      <c r="S105" s="38">
        <f>N105*0.06</f>
        <v>2.9859119999999995</v>
      </c>
      <c r="T105" s="38">
        <f>SUM(P105:S105)</f>
        <v>49.765199999999986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F105" s="33"/>
      <c r="AG105" s="33"/>
      <c r="AH105" s="33"/>
      <c r="AI105" s="62"/>
      <c r="AJ105" s="33"/>
      <c r="AK105" s="33"/>
      <c r="AL105" s="33"/>
      <c r="AM105" s="33"/>
      <c r="AN105" s="33"/>
      <c r="AO105" s="33"/>
      <c r="AP105" s="33"/>
      <c r="AQ105" s="62"/>
      <c r="AR105" s="33"/>
      <c r="AS105" s="62"/>
      <c r="AT105" s="33"/>
      <c r="AU105" s="33"/>
      <c r="AV105" s="33"/>
      <c r="AW105" s="33"/>
      <c r="AX105" s="33"/>
      <c r="AY105" s="33"/>
      <c r="AZ105" s="33"/>
      <c r="BA105" s="60"/>
      <c r="BB105" s="61"/>
      <c r="BC105" s="43"/>
      <c r="BD105" s="42"/>
      <c r="BE105" s="42"/>
      <c r="BF105" s="43"/>
      <c r="BG105" s="42"/>
      <c r="BH105" s="42"/>
      <c r="BI105" s="43"/>
      <c r="BJ105" s="33"/>
      <c r="BK105" s="33"/>
      <c r="BL105" s="24"/>
      <c r="BM105" s="33"/>
      <c r="BN105" s="33"/>
      <c r="BO105" s="34"/>
      <c r="BP105" s="23"/>
      <c r="BQ105" s="24"/>
      <c r="BR105" s="25"/>
    </row>
    <row r="106" spans="1:70" s="126" customFormat="1" ht="409.6" customHeight="1" x14ac:dyDescent="0.25">
      <c r="A106" s="112" t="s">
        <v>82</v>
      </c>
      <c r="B106" s="113" t="s">
        <v>147</v>
      </c>
      <c r="C106" s="114">
        <v>466.1</v>
      </c>
      <c r="D106" s="114">
        <v>466.1</v>
      </c>
      <c r="E106" s="115">
        <v>15</v>
      </c>
      <c r="F106" s="113" t="s">
        <v>209</v>
      </c>
      <c r="G106" s="113" t="s">
        <v>44</v>
      </c>
      <c r="H106" s="113" t="s">
        <v>286</v>
      </c>
      <c r="I106" s="113" t="s">
        <v>373</v>
      </c>
      <c r="J106" s="113" t="s">
        <v>374</v>
      </c>
      <c r="K106" s="116" t="s">
        <v>493</v>
      </c>
      <c r="L106" s="116"/>
      <c r="M106" s="116"/>
      <c r="N106" s="117">
        <f>SUM(N107:N110)</f>
        <v>4097.4404999999997</v>
      </c>
      <c r="O106" s="117">
        <f t="shared" ref="O106:T106" si="47">SUM(O107:O110)</f>
        <v>0</v>
      </c>
      <c r="P106" s="117">
        <f t="shared" si="47"/>
        <v>312.44619999999998</v>
      </c>
      <c r="Q106" s="117">
        <f t="shared" si="47"/>
        <v>3261.4883499999996</v>
      </c>
      <c r="R106" s="117">
        <f t="shared" si="47"/>
        <v>329.58800000000002</v>
      </c>
      <c r="S106" s="117">
        <f t="shared" si="47"/>
        <v>193.91794999999999</v>
      </c>
      <c r="T106" s="117">
        <f t="shared" si="47"/>
        <v>4097.4404999999997</v>
      </c>
      <c r="U106" s="118"/>
      <c r="V106" s="118"/>
      <c r="W106" s="118"/>
      <c r="X106" s="118"/>
      <c r="Y106" s="118"/>
      <c r="Z106" s="118"/>
      <c r="AA106" s="118"/>
      <c r="AB106" s="118"/>
      <c r="AC106" s="118"/>
      <c r="AD106" s="118"/>
      <c r="AE106" s="116">
        <v>2</v>
      </c>
      <c r="AF106" s="117">
        <f>T107</f>
        <v>3371.9199999999996</v>
      </c>
      <c r="AG106" s="117"/>
      <c r="AH106" s="118"/>
      <c r="AI106" s="119">
        <v>2</v>
      </c>
      <c r="AJ106" s="117">
        <f>T108</f>
        <v>121.04</v>
      </c>
      <c r="AK106" s="117"/>
      <c r="AL106" s="118"/>
      <c r="AM106" s="118"/>
      <c r="AN106" s="118"/>
      <c r="AO106" s="118"/>
      <c r="AP106" s="118"/>
      <c r="AQ106" s="119" t="s">
        <v>462</v>
      </c>
      <c r="AR106" s="117">
        <f>T109</f>
        <v>293.44799999999998</v>
      </c>
      <c r="AS106" s="119"/>
      <c r="AT106" s="121"/>
      <c r="AU106" s="118"/>
      <c r="AV106" s="118"/>
      <c r="AW106" s="118"/>
      <c r="AX106" s="118"/>
      <c r="AY106" s="118"/>
      <c r="AZ106" s="118"/>
      <c r="BA106" s="119">
        <v>0.25</v>
      </c>
      <c r="BB106" s="117">
        <f>T110</f>
        <v>311.03249999999997</v>
      </c>
      <c r="BC106" s="117"/>
      <c r="BD106" s="116"/>
      <c r="BE106" s="116"/>
      <c r="BF106" s="121"/>
      <c r="BG106" s="116"/>
      <c r="BH106" s="116"/>
      <c r="BI106" s="121"/>
      <c r="BJ106" s="118"/>
      <c r="BK106" s="118">
        <f>AF106+AJ106+AR106+BB106</f>
        <v>4097.4404999999997</v>
      </c>
      <c r="BL106" s="122">
        <v>42750</v>
      </c>
      <c r="BM106" s="118"/>
      <c r="BN106" s="118"/>
      <c r="BO106" s="123"/>
      <c r="BP106" s="124"/>
      <c r="BQ106" s="122"/>
      <c r="BR106" s="125"/>
    </row>
    <row r="107" spans="1:70" s="22" customFormat="1" ht="152.2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 t="s">
        <v>7</v>
      </c>
      <c r="M107" s="42">
        <f>AE106</f>
        <v>2</v>
      </c>
      <c r="N107" s="38">
        <f>M107*1492*1.13</f>
        <v>3371.9199999999996</v>
      </c>
      <c r="O107" s="38"/>
      <c r="P107" s="38">
        <f>N107*0.08</f>
        <v>269.75359999999995</v>
      </c>
      <c r="Q107" s="38">
        <f>N107*0.87</f>
        <v>2933.5703999999996</v>
      </c>
      <c r="R107" s="38">
        <v>0</v>
      </c>
      <c r="S107" s="38">
        <f>N107*0.05</f>
        <v>168.596</v>
      </c>
      <c r="T107" s="38">
        <f>SUM(P107:S107)</f>
        <v>3371.9199999999996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2"/>
      <c r="AH107" s="33"/>
      <c r="AI107" s="60"/>
      <c r="AJ107" s="43"/>
      <c r="AK107" s="42"/>
      <c r="AL107" s="33"/>
      <c r="AM107" s="33"/>
      <c r="AN107" s="33"/>
      <c r="AO107" s="33"/>
      <c r="AP107" s="33"/>
      <c r="AQ107" s="60"/>
      <c r="AR107" s="43"/>
      <c r="AS107" s="60"/>
      <c r="AT107" s="43"/>
      <c r="AU107" s="33"/>
      <c r="AV107" s="33"/>
      <c r="AW107" s="33"/>
      <c r="AX107" s="33"/>
      <c r="AY107" s="33"/>
      <c r="AZ107" s="33"/>
      <c r="BA107" s="60"/>
      <c r="BB107" s="43"/>
      <c r="BC107" s="43"/>
      <c r="BD107" s="42"/>
      <c r="BE107" s="42"/>
      <c r="BF107" s="43"/>
      <c r="BG107" s="42"/>
      <c r="BH107" s="42"/>
      <c r="BI107" s="43"/>
      <c r="BJ107" s="33"/>
      <c r="BK107" s="33"/>
      <c r="BL107" s="24"/>
      <c r="BM107" s="33"/>
      <c r="BN107" s="33"/>
      <c r="BO107" s="34"/>
      <c r="BP107" s="23"/>
      <c r="BQ107" s="24"/>
      <c r="BR107" s="25"/>
    </row>
    <row r="108" spans="1:70" s="22" customFormat="1" ht="152.2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 t="s">
        <v>9</v>
      </c>
      <c r="M108" s="42">
        <f>AI106</f>
        <v>2</v>
      </c>
      <c r="N108" s="38">
        <f>T108</f>
        <v>121.04</v>
      </c>
      <c r="O108" s="38"/>
      <c r="P108" s="38">
        <f>2*4.48</f>
        <v>8.9600000000000009</v>
      </c>
      <c r="Q108" s="38">
        <f>2*8.76</f>
        <v>17.52</v>
      </c>
      <c r="R108" s="38">
        <f>2*45.18</f>
        <v>90.36</v>
      </c>
      <c r="S108" s="38">
        <f>2*2.1</f>
        <v>4.2</v>
      </c>
      <c r="T108" s="38">
        <f>SUM(P108:S108)</f>
        <v>121.04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2"/>
      <c r="AH108" s="33"/>
      <c r="AI108" s="60"/>
      <c r="AJ108" s="43"/>
      <c r="AK108" s="42"/>
      <c r="AL108" s="33"/>
      <c r="AM108" s="33"/>
      <c r="AN108" s="33"/>
      <c r="AO108" s="33"/>
      <c r="AP108" s="33"/>
      <c r="AQ108" s="60"/>
      <c r="AR108" s="43"/>
      <c r="AS108" s="60"/>
      <c r="AT108" s="43"/>
      <c r="AU108" s="33"/>
      <c r="AV108" s="33"/>
      <c r="AW108" s="33"/>
      <c r="AX108" s="33"/>
      <c r="AY108" s="33"/>
      <c r="AZ108" s="33"/>
      <c r="BA108" s="60"/>
      <c r="BB108" s="43"/>
      <c r="BC108" s="43"/>
      <c r="BD108" s="42"/>
      <c r="BE108" s="42"/>
      <c r="BF108" s="43"/>
      <c r="BG108" s="42"/>
      <c r="BH108" s="42"/>
      <c r="BI108" s="43"/>
      <c r="BJ108" s="33"/>
      <c r="BK108" s="33"/>
      <c r="BL108" s="24"/>
      <c r="BM108" s="33"/>
      <c r="BN108" s="33"/>
      <c r="BO108" s="34"/>
      <c r="BP108" s="23"/>
      <c r="BQ108" s="24"/>
      <c r="BR108" s="25"/>
    </row>
    <row r="109" spans="1:70" s="22" customFormat="1" ht="152.2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 t="s">
        <v>12</v>
      </c>
      <c r="M109" s="42" t="str">
        <f>AQ106</f>
        <v>СТП 63 кВА</v>
      </c>
      <c r="N109" s="38">
        <f>T109</f>
        <v>293.44799999999998</v>
      </c>
      <c r="O109" s="38"/>
      <c r="P109" s="38">
        <v>8.85</v>
      </c>
      <c r="Q109" s="38">
        <v>42.91</v>
      </c>
      <c r="R109" s="38">
        <f>217.48*1.1</f>
        <v>239.22800000000001</v>
      </c>
      <c r="S109" s="38">
        <v>2.46</v>
      </c>
      <c r="T109" s="38">
        <f>SUM(P109:S109)</f>
        <v>293.44799999999998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2"/>
      <c r="AH109" s="33"/>
      <c r="AI109" s="60"/>
      <c r="AJ109" s="43"/>
      <c r="AK109" s="42"/>
      <c r="AL109" s="33"/>
      <c r="AM109" s="33"/>
      <c r="AN109" s="33"/>
      <c r="AO109" s="33"/>
      <c r="AP109" s="33"/>
      <c r="AQ109" s="60"/>
      <c r="AR109" s="43"/>
      <c r="AS109" s="60"/>
      <c r="AT109" s="43"/>
      <c r="AU109" s="33"/>
      <c r="AV109" s="33"/>
      <c r="AW109" s="33"/>
      <c r="AX109" s="33"/>
      <c r="AY109" s="33"/>
      <c r="AZ109" s="33"/>
      <c r="BA109" s="60"/>
      <c r="BB109" s="43"/>
      <c r="BC109" s="43"/>
      <c r="BD109" s="42"/>
      <c r="BE109" s="42"/>
      <c r="BF109" s="43"/>
      <c r="BG109" s="42"/>
      <c r="BH109" s="42"/>
      <c r="BI109" s="43"/>
      <c r="BJ109" s="33"/>
      <c r="BK109" s="33"/>
      <c r="BL109" s="24"/>
      <c r="BM109" s="33"/>
      <c r="BN109" s="33"/>
      <c r="BO109" s="34"/>
      <c r="BP109" s="23"/>
      <c r="BQ109" s="24"/>
      <c r="BR109" s="25"/>
    </row>
    <row r="110" spans="1:70" s="22" customFormat="1" ht="152.2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 t="s">
        <v>16</v>
      </c>
      <c r="M110" s="42">
        <f>BA106</f>
        <v>0.25</v>
      </c>
      <c r="N110" s="38">
        <f>M110*1101*1.13</f>
        <v>311.03249999999997</v>
      </c>
      <c r="O110" s="38"/>
      <c r="P110" s="38">
        <f>N110*0.08</f>
        <v>24.882599999999996</v>
      </c>
      <c r="Q110" s="38">
        <f>N110*0.86</f>
        <v>267.48794999999996</v>
      </c>
      <c r="R110" s="38">
        <v>0</v>
      </c>
      <c r="S110" s="38">
        <f>N110*0.06</f>
        <v>18.661949999999997</v>
      </c>
      <c r="T110" s="38">
        <f>SUM(P110:S110)</f>
        <v>311.03249999999997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2"/>
      <c r="AH110" s="33"/>
      <c r="AI110" s="60"/>
      <c r="AJ110" s="43"/>
      <c r="AK110" s="42"/>
      <c r="AL110" s="33"/>
      <c r="AM110" s="33"/>
      <c r="AN110" s="33"/>
      <c r="AO110" s="33"/>
      <c r="AP110" s="33"/>
      <c r="AQ110" s="60"/>
      <c r="AR110" s="43"/>
      <c r="AS110" s="60"/>
      <c r="AT110" s="43"/>
      <c r="AU110" s="33"/>
      <c r="AV110" s="33"/>
      <c r="AW110" s="33"/>
      <c r="AX110" s="33"/>
      <c r="AY110" s="33"/>
      <c r="AZ110" s="33"/>
      <c r="BA110" s="60"/>
      <c r="BB110" s="43"/>
      <c r="BC110" s="43"/>
      <c r="BD110" s="42"/>
      <c r="BE110" s="42"/>
      <c r="BF110" s="43"/>
      <c r="BG110" s="42"/>
      <c r="BH110" s="42"/>
      <c r="BI110" s="43"/>
      <c r="BJ110" s="33"/>
      <c r="BK110" s="33"/>
      <c r="BL110" s="24"/>
      <c r="BM110" s="33"/>
      <c r="BN110" s="33"/>
      <c r="BO110" s="34"/>
      <c r="BP110" s="23"/>
      <c r="BQ110" s="24"/>
      <c r="BR110" s="25"/>
    </row>
    <row r="111" spans="1:70" s="126" customFormat="1" ht="180" customHeight="1" x14ac:dyDescent="0.25">
      <c r="A111" s="112" t="s">
        <v>83</v>
      </c>
      <c r="B111" s="113" t="s">
        <v>148</v>
      </c>
      <c r="C111" s="114">
        <v>466.1</v>
      </c>
      <c r="D111" s="114">
        <v>466.1</v>
      </c>
      <c r="E111" s="115">
        <v>10</v>
      </c>
      <c r="F111" s="113" t="s">
        <v>210</v>
      </c>
      <c r="G111" s="113" t="s">
        <v>247</v>
      </c>
      <c r="H111" s="113" t="s">
        <v>287</v>
      </c>
      <c r="I111" s="113" t="s">
        <v>653</v>
      </c>
      <c r="J111" s="113" t="s">
        <v>375</v>
      </c>
      <c r="K111" s="116" t="s">
        <v>654</v>
      </c>
      <c r="L111" s="116"/>
      <c r="M111" s="116"/>
      <c r="N111" s="117">
        <f>SUM(N112:N115)</f>
        <v>1204.098</v>
      </c>
      <c r="O111" s="117">
        <f t="shared" ref="O111:T111" si="48">SUM(O112:O115)</f>
        <v>0</v>
      </c>
      <c r="P111" s="117">
        <f t="shared" si="48"/>
        <v>81.298399999999987</v>
      </c>
      <c r="Q111" s="117">
        <f t="shared" si="48"/>
        <v>791.68259999999987</v>
      </c>
      <c r="R111" s="117">
        <f t="shared" si="48"/>
        <v>284.40800000000002</v>
      </c>
      <c r="S111" s="117">
        <f t="shared" si="48"/>
        <v>46.709000000000003</v>
      </c>
      <c r="T111" s="117">
        <f t="shared" si="48"/>
        <v>1204.098</v>
      </c>
      <c r="U111" s="118"/>
      <c r="V111" s="118"/>
      <c r="W111" s="118"/>
      <c r="X111" s="118"/>
      <c r="Y111" s="118"/>
      <c r="Z111" s="118"/>
      <c r="AA111" s="118"/>
      <c r="AB111" s="118"/>
      <c r="AC111" s="118"/>
      <c r="AD111" s="118"/>
      <c r="AE111" s="118">
        <v>0.5</v>
      </c>
      <c r="AF111" s="118">
        <f>T112</f>
        <v>842.9799999999999</v>
      </c>
      <c r="AG111" s="118"/>
      <c r="AH111" s="118"/>
      <c r="AI111" s="118">
        <v>1</v>
      </c>
      <c r="AJ111" s="118">
        <f>T113</f>
        <v>60.52</v>
      </c>
      <c r="AK111" s="118"/>
      <c r="AL111" s="118"/>
      <c r="AM111" s="118"/>
      <c r="AN111" s="118"/>
      <c r="AO111" s="118"/>
      <c r="AP111" s="118"/>
      <c r="AQ111" s="118" t="s">
        <v>462</v>
      </c>
      <c r="AR111" s="118">
        <f>T114</f>
        <v>293.44799999999998</v>
      </c>
      <c r="AS111" s="118"/>
      <c r="AT111" s="118"/>
      <c r="AU111" s="118"/>
      <c r="AV111" s="118"/>
      <c r="AW111" s="118"/>
      <c r="AX111" s="118"/>
      <c r="AY111" s="118"/>
      <c r="AZ111" s="118"/>
      <c r="BA111" s="119"/>
      <c r="BB111" s="117"/>
      <c r="BC111" s="117" t="s">
        <v>655</v>
      </c>
      <c r="BD111" s="116">
        <f>T115</f>
        <v>7.15</v>
      </c>
      <c r="BE111" s="116"/>
      <c r="BF111" s="121"/>
      <c r="BG111" s="116"/>
      <c r="BH111" s="116"/>
      <c r="BI111" s="121"/>
      <c r="BJ111" s="118"/>
      <c r="BK111" s="118">
        <f>AF111+AJ111+AR111+BD111</f>
        <v>1204.098</v>
      </c>
      <c r="BL111" s="122">
        <v>42747</v>
      </c>
      <c r="BM111" s="118"/>
      <c r="BN111" s="118"/>
      <c r="BO111" s="123"/>
      <c r="BP111" s="124"/>
      <c r="BQ111" s="122"/>
      <c r="BR111" s="125"/>
    </row>
    <row r="112" spans="1:70" s="22" customFormat="1" ht="131.4499999999999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6" t="s">
        <v>7</v>
      </c>
      <c r="M112" s="42">
        <f>AE111</f>
        <v>0.5</v>
      </c>
      <c r="N112" s="38">
        <f>M112*1492*1.13</f>
        <v>842.9799999999999</v>
      </c>
      <c r="O112" s="38"/>
      <c r="P112" s="38">
        <f>N112*0.08</f>
        <v>67.438399999999987</v>
      </c>
      <c r="Q112" s="38">
        <f>N112*0.87</f>
        <v>733.3925999999999</v>
      </c>
      <c r="R112" s="38">
        <v>0</v>
      </c>
      <c r="S112" s="38">
        <f>N112*0.05</f>
        <v>42.149000000000001</v>
      </c>
      <c r="T112" s="38">
        <f>SUM(P112:S112)</f>
        <v>842.9799999999999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42"/>
      <c r="AF112" s="43"/>
      <c r="AG112" s="43"/>
      <c r="AH112" s="33"/>
      <c r="AI112" s="60"/>
      <c r="AJ112" s="42"/>
      <c r="AK112" s="42"/>
      <c r="AL112" s="33"/>
      <c r="AM112" s="33"/>
      <c r="AN112" s="33"/>
      <c r="AO112" s="33"/>
      <c r="AP112" s="33"/>
      <c r="AQ112" s="60"/>
      <c r="AR112" s="43"/>
      <c r="AS112" s="60"/>
      <c r="AT112" s="42"/>
      <c r="AU112" s="33"/>
      <c r="AV112" s="33"/>
      <c r="AW112" s="33"/>
      <c r="AX112" s="33"/>
      <c r="AY112" s="33"/>
      <c r="AZ112" s="33"/>
      <c r="BA112" s="60"/>
      <c r="BB112" s="61"/>
      <c r="BC112" s="43"/>
      <c r="BD112" s="42"/>
      <c r="BE112" s="42"/>
      <c r="BF112" s="43"/>
      <c r="BG112" s="42"/>
      <c r="BH112" s="42"/>
      <c r="BI112" s="43"/>
      <c r="BJ112" s="33"/>
      <c r="BK112" s="33"/>
      <c r="BL112" s="24"/>
      <c r="BM112" s="33"/>
      <c r="BN112" s="33"/>
      <c r="BO112" s="34"/>
      <c r="BP112" s="23"/>
      <c r="BQ112" s="24"/>
      <c r="BR112" s="25"/>
    </row>
    <row r="113" spans="1:70" s="22" customFormat="1" ht="131.4499999999999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6" t="s">
        <v>9</v>
      </c>
      <c r="M113" s="42">
        <f>AI111</f>
        <v>1</v>
      </c>
      <c r="N113" s="38">
        <f>T113</f>
        <v>60.52</v>
      </c>
      <c r="O113" s="38"/>
      <c r="P113" s="38">
        <f>4.48</f>
        <v>4.4800000000000004</v>
      </c>
      <c r="Q113" s="38">
        <f>8.76</f>
        <v>8.76</v>
      </c>
      <c r="R113" s="38">
        <f>45.18</f>
        <v>45.18</v>
      </c>
      <c r="S113" s="38">
        <f>2.1</f>
        <v>2.1</v>
      </c>
      <c r="T113" s="38">
        <f>SUM(P113:S113)</f>
        <v>60.52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42"/>
      <c r="AF113" s="43"/>
      <c r="AG113" s="43"/>
      <c r="AH113" s="33"/>
      <c r="AI113" s="60"/>
      <c r="AJ113" s="42"/>
      <c r="AK113" s="42"/>
      <c r="AL113" s="33"/>
      <c r="AM113" s="33"/>
      <c r="AN113" s="33"/>
      <c r="AO113" s="33"/>
      <c r="AP113" s="33"/>
      <c r="AQ113" s="60"/>
      <c r="AR113" s="43"/>
      <c r="AS113" s="60"/>
      <c r="AT113" s="42"/>
      <c r="AU113" s="33"/>
      <c r="AV113" s="33"/>
      <c r="AW113" s="33"/>
      <c r="AX113" s="33"/>
      <c r="AY113" s="33"/>
      <c r="AZ113" s="33"/>
      <c r="BA113" s="60"/>
      <c r="BB113" s="61"/>
      <c r="BC113" s="43"/>
      <c r="BD113" s="42"/>
      <c r="BE113" s="42"/>
      <c r="BF113" s="43"/>
      <c r="BG113" s="42"/>
      <c r="BH113" s="42"/>
      <c r="BI113" s="43"/>
      <c r="BJ113" s="33"/>
      <c r="BK113" s="33"/>
      <c r="BL113" s="24"/>
      <c r="BM113" s="33"/>
      <c r="BN113" s="33"/>
      <c r="BO113" s="34"/>
      <c r="BP113" s="23"/>
      <c r="BQ113" s="24"/>
      <c r="BR113" s="25"/>
    </row>
    <row r="114" spans="1:70" s="22" customFormat="1" ht="131.4499999999999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6" t="s">
        <v>12</v>
      </c>
      <c r="M114" s="42" t="str">
        <f>AQ111</f>
        <v>СТП 63 кВА</v>
      </c>
      <c r="N114" s="38">
        <f>T114</f>
        <v>293.44799999999998</v>
      </c>
      <c r="O114" s="38"/>
      <c r="P114" s="38">
        <v>8.85</v>
      </c>
      <c r="Q114" s="38">
        <v>42.91</v>
      </c>
      <c r="R114" s="38">
        <f>217.48*1.1</f>
        <v>239.22800000000001</v>
      </c>
      <c r="S114" s="38">
        <v>2.46</v>
      </c>
      <c r="T114" s="38">
        <f>SUM(P114:S114)</f>
        <v>293.44799999999998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42"/>
      <c r="AF114" s="43"/>
      <c r="AG114" s="43"/>
      <c r="AH114" s="33"/>
      <c r="AI114" s="60"/>
      <c r="AJ114" s="42"/>
      <c r="AK114" s="42"/>
      <c r="AL114" s="33"/>
      <c r="AM114" s="33"/>
      <c r="AN114" s="33"/>
      <c r="AO114" s="33"/>
      <c r="AP114" s="33"/>
      <c r="AQ114" s="60"/>
      <c r="AR114" s="43"/>
      <c r="AS114" s="60"/>
      <c r="AT114" s="42"/>
      <c r="AU114" s="33"/>
      <c r="AV114" s="33"/>
      <c r="AW114" s="33"/>
      <c r="AX114" s="33"/>
      <c r="AY114" s="33"/>
      <c r="AZ114" s="33"/>
      <c r="BA114" s="60"/>
      <c r="BB114" s="61"/>
      <c r="BC114" s="43"/>
      <c r="BD114" s="42"/>
      <c r="BE114" s="42"/>
      <c r="BF114" s="43"/>
      <c r="BG114" s="42"/>
      <c r="BH114" s="42"/>
      <c r="BI114" s="43"/>
      <c r="BJ114" s="33"/>
      <c r="BK114" s="33"/>
      <c r="BL114" s="24"/>
      <c r="BM114" s="33"/>
      <c r="BN114" s="33"/>
      <c r="BO114" s="34"/>
      <c r="BP114" s="23"/>
      <c r="BQ114" s="24"/>
      <c r="BR114" s="25"/>
    </row>
    <row r="115" spans="1:70" s="22" customFormat="1" ht="291.60000000000002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6" t="s">
        <v>656</v>
      </c>
      <c r="M115" s="43" t="str">
        <f>BC111</f>
        <v>реконструкция существующей ВЛ-0,4 кВ № 1  (инв. № 1326)  в части переключения участка линии от опоры № 63 на питание от проектируемой ТП-10/0,4</v>
      </c>
      <c r="N115" s="43">
        <v>7.15</v>
      </c>
      <c r="O115" s="42"/>
      <c r="P115" s="43">
        <v>0.53</v>
      </c>
      <c r="Q115" s="43">
        <v>6.62</v>
      </c>
      <c r="R115" s="43">
        <v>0</v>
      </c>
      <c r="S115" s="43">
        <v>0</v>
      </c>
      <c r="T115" s="38">
        <f>SUM(P115:S115)</f>
        <v>7.15</v>
      </c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42"/>
      <c r="AF115" s="43"/>
      <c r="AG115" s="43"/>
      <c r="AH115" s="33"/>
      <c r="AI115" s="60"/>
      <c r="AJ115" s="42"/>
      <c r="AK115" s="42"/>
      <c r="AL115" s="33"/>
      <c r="AM115" s="33"/>
      <c r="AN115" s="33"/>
      <c r="AO115" s="33"/>
      <c r="AP115" s="33"/>
      <c r="AQ115" s="60"/>
      <c r="AR115" s="43"/>
      <c r="AS115" s="60"/>
      <c r="AT115" s="42"/>
      <c r="AU115" s="33"/>
      <c r="AV115" s="33"/>
      <c r="AW115" s="33"/>
      <c r="AX115" s="33"/>
      <c r="AY115" s="33"/>
      <c r="AZ115" s="33"/>
      <c r="BA115" s="60"/>
      <c r="BB115" s="61"/>
      <c r="BC115" s="43"/>
      <c r="BD115" s="42"/>
      <c r="BE115" s="42"/>
      <c r="BF115" s="43"/>
      <c r="BG115" s="42"/>
      <c r="BH115" s="42"/>
      <c r="BI115" s="43"/>
      <c r="BJ115" s="33"/>
      <c r="BK115" s="33"/>
      <c r="BL115" s="24"/>
      <c r="BM115" s="33"/>
      <c r="BN115" s="33"/>
      <c r="BO115" s="34"/>
      <c r="BP115" s="23"/>
      <c r="BQ115" s="24"/>
      <c r="BR115" s="25"/>
    </row>
    <row r="116" spans="1:70" s="157" customFormat="1" ht="180" customHeight="1" x14ac:dyDescent="0.25">
      <c r="A116" s="144" t="s">
        <v>84</v>
      </c>
      <c r="B116" s="145" t="s">
        <v>149</v>
      </c>
      <c r="C116" s="146">
        <v>466.1</v>
      </c>
      <c r="D116" s="146">
        <v>466.1</v>
      </c>
      <c r="E116" s="147">
        <v>15</v>
      </c>
      <c r="F116" s="145" t="s">
        <v>211</v>
      </c>
      <c r="G116" s="145" t="s">
        <v>44</v>
      </c>
      <c r="H116" s="145" t="s">
        <v>288</v>
      </c>
      <c r="I116" s="145" t="s">
        <v>376</v>
      </c>
      <c r="J116" s="145" t="s">
        <v>377</v>
      </c>
      <c r="K116" s="148" t="s">
        <v>657</v>
      </c>
      <c r="L116" s="148"/>
      <c r="M116" s="148"/>
      <c r="N116" s="158">
        <f>SUM(N117)</f>
        <v>62.206499999999998</v>
      </c>
      <c r="O116" s="158">
        <f t="shared" ref="O116:T116" si="49">SUM(O117)</f>
        <v>0</v>
      </c>
      <c r="P116" s="158">
        <f t="shared" si="49"/>
        <v>4.9765199999999998</v>
      </c>
      <c r="Q116" s="158">
        <f t="shared" si="49"/>
        <v>53.497589999999995</v>
      </c>
      <c r="R116" s="158">
        <f t="shared" si="49"/>
        <v>0</v>
      </c>
      <c r="S116" s="158">
        <f t="shared" si="49"/>
        <v>3.7323899999999997</v>
      </c>
      <c r="T116" s="158">
        <f t="shared" si="49"/>
        <v>62.206499999999998</v>
      </c>
      <c r="U116" s="150"/>
      <c r="V116" s="150"/>
      <c r="W116" s="150"/>
      <c r="X116" s="150"/>
      <c r="Y116" s="150"/>
      <c r="Z116" s="150"/>
      <c r="AA116" s="150"/>
      <c r="AB116" s="150"/>
      <c r="AC116" s="150"/>
      <c r="AD116" s="150"/>
      <c r="AE116" s="150"/>
      <c r="AF116" s="150"/>
      <c r="AG116" s="150"/>
      <c r="AH116" s="150"/>
      <c r="AI116" s="150"/>
      <c r="AJ116" s="150"/>
      <c r="AK116" s="150"/>
      <c r="AL116" s="150"/>
      <c r="AM116" s="150"/>
      <c r="AN116" s="150"/>
      <c r="AO116" s="150"/>
      <c r="AP116" s="150"/>
      <c r="AQ116" s="150"/>
      <c r="AR116" s="150"/>
      <c r="AS116" s="150"/>
      <c r="AT116" s="150"/>
      <c r="AU116" s="150"/>
      <c r="AV116" s="150"/>
      <c r="AW116" s="150"/>
      <c r="AX116" s="150"/>
      <c r="AY116" s="150"/>
      <c r="AZ116" s="150"/>
      <c r="BA116" s="151">
        <v>0.05</v>
      </c>
      <c r="BB116" s="158">
        <f>T117</f>
        <v>62.206499999999998</v>
      </c>
      <c r="BC116" s="158"/>
      <c r="BD116" s="148"/>
      <c r="BE116" s="148"/>
      <c r="BF116" s="149"/>
      <c r="BG116" s="148"/>
      <c r="BH116" s="148"/>
      <c r="BI116" s="149"/>
      <c r="BJ116" s="150"/>
      <c r="BK116" s="150">
        <f>BB116</f>
        <v>62.206499999999998</v>
      </c>
      <c r="BL116" s="153">
        <v>42747</v>
      </c>
      <c r="BM116" s="150"/>
      <c r="BN116" s="150"/>
      <c r="BO116" s="154"/>
      <c r="BP116" s="155"/>
      <c r="BQ116" s="153"/>
      <c r="BR116" s="156"/>
    </row>
    <row r="117" spans="1:70" s="22" customFormat="1" ht="133.15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 t="s">
        <v>16</v>
      </c>
      <c r="M117" s="42">
        <f>BA116</f>
        <v>0.05</v>
      </c>
      <c r="N117" s="38">
        <f>M117*1101*1.13</f>
        <v>62.206499999999998</v>
      </c>
      <c r="O117" s="38"/>
      <c r="P117" s="38">
        <f>N117*0.08</f>
        <v>4.9765199999999998</v>
      </c>
      <c r="Q117" s="38">
        <f>N117*0.86</f>
        <v>53.497589999999995</v>
      </c>
      <c r="R117" s="38">
        <v>0</v>
      </c>
      <c r="S117" s="38">
        <f>N117*0.06</f>
        <v>3.7323899999999997</v>
      </c>
      <c r="T117" s="38">
        <f>SUM(P117:S117)</f>
        <v>62.206499999999998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33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60"/>
      <c r="BB117" s="61"/>
      <c r="BC117" s="43"/>
      <c r="BD117" s="42"/>
      <c r="BE117" s="42"/>
      <c r="BF117" s="43"/>
      <c r="BG117" s="42"/>
      <c r="BH117" s="42"/>
      <c r="BI117" s="43"/>
      <c r="BJ117" s="33"/>
      <c r="BK117" s="33"/>
      <c r="BL117" s="24"/>
      <c r="BM117" s="33"/>
      <c r="BN117" s="33"/>
      <c r="BO117" s="34"/>
      <c r="BP117" s="23"/>
      <c r="BQ117" s="24"/>
      <c r="BR117" s="25"/>
    </row>
    <row r="118" spans="1:70" s="157" customFormat="1" ht="180" customHeight="1" x14ac:dyDescent="0.25">
      <c r="A118" s="144" t="s">
        <v>85</v>
      </c>
      <c r="B118" s="145" t="s">
        <v>150</v>
      </c>
      <c r="C118" s="146">
        <v>466.1</v>
      </c>
      <c r="D118" s="146"/>
      <c r="E118" s="147">
        <v>15</v>
      </c>
      <c r="F118" s="145" t="s">
        <v>212</v>
      </c>
      <c r="G118" s="145" t="s">
        <v>44</v>
      </c>
      <c r="H118" s="145" t="s">
        <v>289</v>
      </c>
      <c r="I118" s="145" t="s">
        <v>378</v>
      </c>
      <c r="J118" s="145" t="s">
        <v>379</v>
      </c>
      <c r="K118" s="148" t="s">
        <v>493</v>
      </c>
      <c r="L118" s="148"/>
      <c r="M118" s="148"/>
      <c r="N118" s="158">
        <f>SUM(N119)</f>
        <v>99.530399999999986</v>
      </c>
      <c r="O118" s="158">
        <f t="shared" ref="O118" si="50">SUM(O119)</f>
        <v>0</v>
      </c>
      <c r="P118" s="158">
        <f t="shared" ref="P118" si="51">SUM(P119)</f>
        <v>7.9624319999999988</v>
      </c>
      <c r="Q118" s="158">
        <f t="shared" ref="Q118" si="52">SUM(Q119)</f>
        <v>85.596143999999981</v>
      </c>
      <c r="R118" s="158">
        <f t="shared" ref="R118" si="53">SUM(R119)</f>
        <v>0</v>
      </c>
      <c r="S118" s="158">
        <f t="shared" ref="S118" si="54">SUM(S119)</f>
        <v>5.9718239999999989</v>
      </c>
      <c r="T118" s="158">
        <f t="shared" ref="T118" si="55">SUM(T119)</f>
        <v>99.530399999999972</v>
      </c>
      <c r="U118" s="150"/>
      <c r="V118" s="150"/>
      <c r="W118" s="150"/>
      <c r="X118" s="150"/>
      <c r="Y118" s="150"/>
      <c r="Z118" s="150"/>
      <c r="AA118" s="150"/>
      <c r="AB118" s="150"/>
      <c r="AC118" s="150"/>
      <c r="AD118" s="150"/>
      <c r="AE118" s="150"/>
      <c r="AF118" s="150"/>
      <c r="AG118" s="150"/>
      <c r="AH118" s="150"/>
      <c r="AI118" s="150"/>
      <c r="AJ118" s="150"/>
      <c r="AK118" s="150"/>
      <c r="AL118" s="150"/>
      <c r="AM118" s="150"/>
      <c r="AN118" s="150"/>
      <c r="AO118" s="150"/>
      <c r="AP118" s="150"/>
      <c r="AQ118" s="150"/>
      <c r="AR118" s="150"/>
      <c r="AS118" s="150"/>
      <c r="AT118" s="150"/>
      <c r="AU118" s="150"/>
      <c r="AV118" s="150"/>
      <c r="AW118" s="150"/>
      <c r="AX118" s="150"/>
      <c r="AY118" s="150"/>
      <c r="AZ118" s="150"/>
      <c r="BA118" s="151">
        <v>0.08</v>
      </c>
      <c r="BB118" s="158">
        <f>T119</f>
        <v>99.530399999999972</v>
      </c>
      <c r="BC118" s="158"/>
      <c r="BD118" s="148"/>
      <c r="BE118" s="148"/>
      <c r="BF118" s="149"/>
      <c r="BG118" s="148"/>
      <c r="BH118" s="148"/>
      <c r="BI118" s="149"/>
      <c r="BJ118" s="150"/>
      <c r="BK118" s="150">
        <f>BB118</f>
        <v>99.530399999999972</v>
      </c>
      <c r="BL118" s="153">
        <v>42756</v>
      </c>
      <c r="BM118" s="150"/>
      <c r="BN118" s="150"/>
      <c r="BO118" s="154"/>
      <c r="BP118" s="155"/>
      <c r="BQ118" s="153"/>
      <c r="BR118" s="156"/>
    </row>
    <row r="119" spans="1:70" s="22" customFormat="1" ht="133.15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 t="s">
        <v>16</v>
      </c>
      <c r="M119" s="42">
        <f>BA118</f>
        <v>0.08</v>
      </c>
      <c r="N119" s="38">
        <f>M119*1101*1.13</f>
        <v>99.530399999999986</v>
      </c>
      <c r="O119" s="38"/>
      <c r="P119" s="38">
        <f>N119*0.08</f>
        <v>7.9624319999999988</v>
      </c>
      <c r="Q119" s="38">
        <f>N119*0.86</f>
        <v>85.596143999999981</v>
      </c>
      <c r="R119" s="38">
        <v>0</v>
      </c>
      <c r="S119" s="38">
        <f>N119*0.06</f>
        <v>5.9718239999999989</v>
      </c>
      <c r="T119" s="38">
        <f>SUM(P119:S119)</f>
        <v>99.530399999999972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F119" s="33"/>
      <c r="AG119" s="33"/>
      <c r="AH119" s="33"/>
      <c r="AI119" s="33"/>
      <c r="AJ119" s="33"/>
      <c r="AK119" s="33"/>
      <c r="AL119" s="33"/>
      <c r="AM119" s="33"/>
      <c r="AN119" s="33"/>
      <c r="AO119" s="33"/>
      <c r="AP119" s="33"/>
      <c r="AQ119" s="33"/>
      <c r="AR119" s="33"/>
      <c r="AS119" s="33"/>
      <c r="AT119" s="33"/>
      <c r="AU119" s="33"/>
      <c r="AV119" s="33"/>
      <c r="AW119" s="33"/>
      <c r="AX119" s="33"/>
      <c r="AY119" s="42"/>
      <c r="AZ119" s="42"/>
      <c r="BA119" s="60"/>
      <c r="BB119" s="43"/>
      <c r="BC119" s="43"/>
      <c r="BD119" s="42"/>
      <c r="BE119" s="42"/>
      <c r="BF119" s="43"/>
      <c r="BG119" s="42"/>
      <c r="BH119" s="42"/>
      <c r="BI119" s="43"/>
      <c r="BJ119" s="33"/>
      <c r="BK119" s="33"/>
      <c r="BL119" s="24"/>
      <c r="BM119" s="33"/>
      <c r="BN119" s="33"/>
      <c r="BO119" s="34"/>
      <c r="BP119" s="23"/>
      <c r="BQ119" s="24"/>
      <c r="BR119" s="25"/>
    </row>
    <row r="120" spans="1:70" s="157" customFormat="1" ht="180" customHeight="1" x14ac:dyDescent="0.25">
      <c r="A120" s="144" t="s">
        <v>86</v>
      </c>
      <c r="B120" s="145" t="s">
        <v>151</v>
      </c>
      <c r="C120" s="146">
        <v>466.1</v>
      </c>
      <c r="D120" s="146"/>
      <c r="E120" s="147">
        <v>15</v>
      </c>
      <c r="F120" s="145" t="s">
        <v>213</v>
      </c>
      <c r="G120" s="145" t="s">
        <v>44</v>
      </c>
      <c r="H120" s="145" t="s">
        <v>290</v>
      </c>
      <c r="I120" s="145" t="s">
        <v>380</v>
      </c>
      <c r="J120" s="145" t="s">
        <v>381</v>
      </c>
      <c r="K120" s="148" t="s">
        <v>494</v>
      </c>
      <c r="L120" s="148"/>
      <c r="M120" s="148"/>
      <c r="N120" s="158">
        <f>SUM(N121)</f>
        <v>124.413</v>
      </c>
      <c r="O120" s="158">
        <f t="shared" ref="O120:T120" si="56">SUM(O121)</f>
        <v>0</v>
      </c>
      <c r="P120" s="158">
        <f t="shared" si="56"/>
        <v>9.9530399999999997</v>
      </c>
      <c r="Q120" s="158">
        <f t="shared" si="56"/>
        <v>106.99517999999999</v>
      </c>
      <c r="R120" s="158">
        <f t="shared" si="56"/>
        <v>0</v>
      </c>
      <c r="S120" s="158">
        <f t="shared" si="56"/>
        <v>7.4647799999999993</v>
      </c>
      <c r="T120" s="158">
        <f t="shared" si="56"/>
        <v>124.413</v>
      </c>
      <c r="U120" s="150"/>
      <c r="V120" s="150"/>
      <c r="W120" s="150"/>
      <c r="X120" s="150"/>
      <c r="Y120" s="150"/>
      <c r="Z120" s="150"/>
      <c r="AA120" s="150"/>
      <c r="AB120" s="150"/>
      <c r="AC120" s="150"/>
      <c r="AD120" s="150"/>
      <c r="AE120" s="150"/>
      <c r="AF120" s="150"/>
      <c r="AG120" s="150"/>
      <c r="AH120" s="150"/>
      <c r="AI120" s="150"/>
      <c r="AJ120" s="150"/>
      <c r="AK120" s="150"/>
      <c r="AL120" s="150"/>
      <c r="AM120" s="150"/>
      <c r="AN120" s="150"/>
      <c r="AO120" s="150"/>
      <c r="AP120" s="150"/>
      <c r="AQ120" s="150"/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1">
        <v>0.1</v>
      </c>
      <c r="BB120" s="158">
        <f>T121</f>
        <v>124.413</v>
      </c>
      <c r="BC120" s="158"/>
      <c r="BD120" s="148"/>
      <c r="BE120" s="148"/>
      <c r="BF120" s="149"/>
      <c r="BG120" s="148"/>
      <c r="BH120" s="148"/>
      <c r="BI120" s="149"/>
      <c r="BJ120" s="150"/>
      <c r="BK120" s="150">
        <f>BB120</f>
        <v>124.413</v>
      </c>
      <c r="BL120" s="153">
        <v>42749</v>
      </c>
      <c r="BM120" s="150"/>
      <c r="BN120" s="150"/>
      <c r="BO120" s="154"/>
      <c r="BP120" s="155"/>
      <c r="BQ120" s="153"/>
      <c r="BR120" s="156"/>
    </row>
    <row r="121" spans="1:70" s="22" customFormat="1" ht="180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 t="s">
        <v>16</v>
      </c>
      <c r="M121" s="42">
        <f>BA120</f>
        <v>0.1</v>
      </c>
      <c r="N121" s="38">
        <f>M121*1101*1.13</f>
        <v>124.413</v>
      </c>
      <c r="O121" s="38"/>
      <c r="P121" s="38">
        <f>N121*0.08</f>
        <v>9.9530399999999997</v>
      </c>
      <c r="Q121" s="38">
        <f>N121*0.86</f>
        <v>106.99517999999999</v>
      </c>
      <c r="R121" s="38">
        <v>0</v>
      </c>
      <c r="S121" s="38">
        <f>N121*0.06</f>
        <v>7.4647799999999993</v>
      </c>
      <c r="T121" s="38">
        <f>SUM(P121:S121)</f>
        <v>124.413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33"/>
      <c r="AJ121" s="33"/>
      <c r="AK121" s="33"/>
      <c r="AL121" s="33"/>
      <c r="AM121" s="33"/>
      <c r="AN121" s="33"/>
      <c r="AO121" s="33"/>
      <c r="AP121" s="33"/>
      <c r="AQ121" s="33"/>
      <c r="AR121" s="33"/>
      <c r="AS121" s="33"/>
      <c r="AT121" s="33"/>
      <c r="AU121" s="33"/>
      <c r="AV121" s="33"/>
      <c r="AW121" s="33"/>
      <c r="AX121" s="33"/>
      <c r="AY121" s="33"/>
      <c r="AZ121" s="33"/>
      <c r="BA121" s="60"/>
      <c r="BB121" s="61"/>
      <c r="BC121" s="43"/>
      <c r="BD121" s="42"/>
      <c r="BE121" s="42"/>
      <c r="BF121" s="43"/>
      <c r="BG121" s="42"/>
      <c r="BH121" s="42"/>
      <c r="BI121" s="43"/>
      <c r="BJ121" s="33"/>
      <c r="BK121" s="33"/>
      <c r="BL121" s="24"/>
      <c r="BM121" s="33"/>
      <c r="BN121" s="33"/>
      <c r="BO121" s="34"/>
      <c r="BP121" s="23"/>
      <c r="BQ121" s="24"/>
      <c r="BR121" s="25"/>
    </row>
    <row r="122" spans="1:70" s="126" customFormat="1" ht="180" customHeight="1" x14ac:dyDescent="0.25">
      <c r="A122" s="112" t="s">
        <v>87</v>
      </c>
      <c r="B122" s="113" t="s">
        <v>152</v>
      </c>
      <c r="C122" s="114">
        <v>466.1</v>
      </c>
      <c r="D122" s="114">
        <v>466.1</v>
      </c>
      <c r="E122" s="115">
        <v>15</v>
      </c>
      <c r="F122" s="113" t="s">
        <v>214</v>
      </c>
      <c r="G122" s="113" t="s">
        <v>44</v>
      </c>
      <c r="H122" s="113" t="s">
        <v>291</v>
      </c>
      <c r="I122" s="113" t="s">
        <v>382</v>
      </c>
      <c r="J122" s="113" t="s">
        <v>383</v>
      </c>
      <c r="K122" s="116" t="s">
        <v>495</v>
      </c>
      <c r="L122" s="116"/>
      <c r="M122" s="116"/>
      <c r="N122" s="117">
        <f>SUM(N123)</f>
        <v>398.12159999999994</v>
      </c>
      <c r="O122" s="117">
        <f t="shared" ref="O122:T122" si="57">SUM(O123)</f>
        <v>0</v>
      </c>
      <c r="P122" s="117">
        <f t="shared" si="57"/>
        <v>31.849727999999995</v>
      </c>
      <c r="Q122" s="117">
        <f t="shared" si="57"/>
        <v>342.38457599999992</v>
      </c>
      <c r="R122" s="117">
        <f t="shared" si="57"/>
        <v>0</v>
      </c>
      <c r="S122" s="117">
        <f t="shared" si="57"/>
        <v>23.887295999999996</v>
      </c>
      <c r="T122" s="117">
        <f t="shared" si="57"/>
        <v>398.12159999999989</v>
      </c>
      <c r="U122" s="118"/>
      <c r="V122" s="118"/>
      <c r="W122" s="118"/>
      <c r="X122" s="118"/>
      <c r="Y122" s="118"/>
      <c r="Z122" s="118"/>
      <c r="AA122" s="118"/>
      <c r="AB122" s="118"/>
      <c r="AC122" s="118"/>
      <c r="AD122" s="118"/>
      <c r="AE122" s="118"/>
      <c r="AF122" s="118"/>
      <c r="AG122" s="118"/>
      <c r="AH122" s="118"/>
      <c r="AI122" s="118"/>
      <c r="AJ122" s="118"/>
      <c r="AK122" s="118"/>
      <c r="AL122" s="118"/>
      <c r="AM122" s="118"/>
      <c r="AN122" s="118"/>
      <c r="AO122" s="118"/>
      <c r="AP122" s="118"/>
      <c r="AQ122" s="118"/>
      <c r="AR122" s="118"/>
      <c r="AS122" s="118"/>
      <c r="AT122" s="118"/>
      <c r="AU122" s="118"/>
      <c r="AV122" s="118"/>
      <c r="AW122" s="118"/>
      <c r="AX122" s="118"/>
      <c r="AY122" s="118"/>
      <c r="AZ122" s="118"/>
      <c r="BA122" s="119">
        <v>0.32</v>
      </c>
      <c r="BB122" s="117">
        <f>T123</f>
        <v>398.12159999999989</v>
      </c>
      <c r="BC122" s="116"/>
      <c r="BD122" s="116"/>
      <c r="BE122" s="116"/>
      <c r="BF122" s="121"/>
      <c r="BG122" s="116"/>
      <c r="BH122" s="116"/>
      <c r="BI122" s="121"/>
      <c r="BJ122" s="118"/>
      <c r="BK122" s="118">
        <f>BB122</f>
        <v>398.12159999999989</v>
      </c>
      <c r="BL122" s="122">
        <v>42747</v>
      </c>
      <c r="BM122" s="118"/>
      <c r="BN122" s="118"/>
      <c r="BO122" s="123"/>
      <c r="BP122" s="124"/>
      <c r="BQ122" s="122"/>
      <c r="BR122" s="125"/>
    </row>
    <row r="123" spans="1:70" s="22" customFormat="1" ht="180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 t="s">
        <v>16</v>
      </c>
      <c r="M123" s="42">
        <f>BA122</f>
        <v>0.32</v>
      </c>
      <c r="N123" s="38">
        <f>M123*1101*1.13</f>
        <v>398.12159999999994</v>
      </c>
      <c r="O123" s="38"/>
      <c r="P123" s="38">
        <f>N123*0.08</f>
        <v>31.849727999999995</v>
      </c>
      <c r="Q123" s="38">
        <f>N123*0.86</f>
        <v>342.38457599999992</v>
      </c>
      <c r="R123" s="38">
        <v>0</v>
      </c>
      <c r="S123" s="38">
        <f>N123*0.06</f>
        <v>23.887295999999996</v>
      </c>
      <c r="T123" s="38">
        <f>SUM(P123:S123)</f>
        <v>398.12159999999989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33"/>
      <c r="AJ123" s="33"/>
      <c r="AK123" s="33"/>
      <c r="AL123" s="33"/>
      <c r="AM123" s="33"/>
      <c r="AN123" s="33"/>
      <c r="AO123" s="33"/>
      <c r="AP123" s="33"/>
      <c r="AQ123" s="33"/>
      <c r="AR123" s="33"/>
      <c r="AS123" s="33"/>
      <c r="AT123" s="33"/>
      <c r="AU123" s="33"/>
      <c r="AV123" s="33"/>
      <c r="AW123" s="33"/>
      <c r="AX123" s="33"/>
      <c r="AY123" s="33"/>
      <c r="AZ123" s="33"/>
      <c r="BA123" s="60"/>
      <c r="BB123" s="61"/>
      <c r="BC123" s="43"/>
      <c r="BD123" s="42"/>
      <c r="BE123" s="42"/>
      <c r="BF123" s="43"/>
      <c r="BG123" s="42"/>
      <c r="BH123" s="42"/>
      <c r="BI123" s="43"/>
      <c r="BJ123" s="33"/>
      <c r="BK123" s="33"/>
      <c r="BL123" s="24"/>
      <c r="BM123" s="33"/>
      <c r="BN123" s="33"/>
      <c r="BO123" s="34"/>
      <c r="BP123" s="23"/>
      <c r="BQ123" s="24"/>
      <c r="BR123" s="25"/>
    </row>
    <row r="124" spans="1:70" s="142" customFormat="1" ht="409.5" customHeight="1" x14ac:dyDescent="0.25">
      <c r="A124" s="128" t="s">
        <v>88</v>
      </c>
      <c r="B124" s="129" t="s">
        <v>153</v>
      </c>
      <c r="C124" s="130">
        <v>466.1</v>
      </c>
      <c r="D124" s="130"/>
      <c r="E124" s="131">
        <v>15</v>
      </c>
      <c r="F124" s="129" t="s">
        <v>215</v>
      </c>
      <c r="G124" s="129" t="s">
        <v>47</v>
      </c>
      <c r="H124" s="129" t="s">
        <v>292</v>
      </c>
      <c r="I124" s="129" t="s">
        <v>384</v>
      </c>
      <c r="J124" s="129" t="s">
        <v>385</v>
      </c>
      <c r="K124" s="132" t="s">
        <v>472</v>
      </c>
      <c r="L124" s="132"/>
      <c r="M124" s="132"/>
      <c r="N124" s="133">
        <f>SUM(N125)</f>
        <v>149.29559999999998</v>
      </c>
      <c r="O124" s="133">
        <f t="shared" ref="O124:T124" si="58">SUM(O125)</f>
        <v>0</v>
      </c>
      <c r="P124" s="133">
        <f t="shared" si="58"/>
        <v>11.943647999999998</v>
      </c>
      <c r="Q124" s="133">
        <f t="shared" si="58"/>
        <v>128.39421599999997</v>
      </c>
      <c r="R124" s="133">
        <f t="shared" si="58"/>
        <v>0</v>
      </c>
      <c r="S124" s="133">
        <f t="shared" si="58"/>
        <v>8.9577359999999988</v>
      </c>
      <c r="T124" s="133">
        <f t="shared" si="58"/>
        <v>149.29559999999998</v>
      </c>
      <c r="U124" s="134"/>
      <c r="V124" s="134"/>
      <c r="W124" s="134"/>
      <c r="X124" s="134"/>
      <c r="Y124" s="134"/>
      <c r="Z124" s="134"/>
      <c r="AA124" s="134"/>
      <c r="AB124" s="134"/>
      <c r="AC124" s="134"/>
      <c r="AD124" s="134"/>
      <c r="AE124" s="134"/>
      <c r="AF124" s="134"/>
      <c r="AG124" s="134"/>
      <c r="AH124" s="134"/>
      <c r="AI124" s="134"/>
      <c r="AJ124" s="134"/>
      <c r="AK124" s="134"/>
      <c r="AL124" s="134"/>
      <c r="AM124" s="134"/>
      <c r="AN124" s="134"/>
      <c r="AO124" s="134"/>
      <c r="AP124" s="134"/>
      <c r="AQ124" s="134"/>
      <c r="AR124" s="134"/>
      <c r="AS124" s="134"/>
      <c r="AT124" s="134"/>
      <c r="AU124" s="134"/>
      <c r="AV124" s="134"/>
      <c r="AW124" s="134"/>
      <c r="AX124" s="134"/>
      <c r="AY124" s="134"/>
      <c r="AZ124" s="134"/>
      <c r="BA124" s="136">
        <v>0.12</v>
      </c>
      <c r="BB124" s="133">
        <f>T125</f>
        <v>149.29559999999998</v>
      </c>
      <c r="BC124" s="133"/>
      <c r="BD124" s="132"/>
      <c r="BE124" s="132"/>
      <c r="BF124" s="135"/>
      <c r="BG124" s="132"/>
      <c r="BH124" s="132"/>
      <c r="BI124" s="135"/>
      <c r="BJ124" s="134"/>
      <c r="BK124" s="134">
        <f>BB124</f>
        <v>149.29559999999998</v>
      </c>
      <c r="BL124" s="138">
        <v>42753</v>
      </c>
      <c r="BM124" s="134" t="s">
        <v>473</v>
      </c>
      <c r="BN124" s="134"/>
      <c r="BO124" s="139"/>
      <c r="BP124" s="140"/>
      <c r="BQ124" s="138"/>
      <c r="BR124" s="141"/>
    </row>
    <row r="125" spans="1:70" s="22" customFormat="1" ht="144.7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 t="s">
        <v>16</v>
      </c>
      <c r="M125" s="42">
        <f>BA124</f>
        <v>0.12</v>
      </c>
      <c r="N125" s="38">
        <f>M125*1101*1.13</f>
        <v>149.29559999999998</v>
      </c>
      <c r="O125" s="38"/>
      <c r="P125" s="38">
        <f>N125*0.08</f>
        <v>11.943647999999998</v>
      </c>
      <c r="Q125" s="38">
        <f>N125*0.86</f>
        <v>128.39421599999997</v>
      </c>
      <c r="R125" s="38">
        <v>0</v>
      </c>
      <c r="S125" s="38">
        <f>N125*0.06</f>
        <v>8.9577359999999988</v>
      </c>
      <c r="T125" s="38">
        <f>SUM(P125:S125)</f>
        <v>149.29559999999998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33"/>
      <c r="AJ125" s="33"/>
      <c r="AK125" s="33"/>
      <c r="AL125" s="33"/>
      <c r="AM125" s="33"/>
      <c r="AN125" s="33"/>
      <c r="AO125" s="33"/>
      <c r="AP125" s="33"/>
      <c r="AQ125" s="33"/>
      <c r="AR125" s="33"/>
      <c r="AS125" s="33"/>
      <c r="AT125" s="33"/>
      <c r="AU125" s="33"/>
      <c r="AV125" s="33"/>
      <c r="AW125" s="33"/>
      <c r="AX125" s="33"/>
      <c r="AY125" s="33"/>
      <c r="AZ125" s="33"/>
      <c r="BA125" s="60"/>
      <c r="BB125" s="61"/>
      <c r="BC125" s="43"/>
      <c r="BD125" s="42"/>
      <c r="BE125" s="42"/>
      <c r="BF125" s="43"/>
      <c r="BG125" s="42"/>
      <c r="BH125" s="42"/>
      <c r="BI125" s="43"/>
      <c r="BJ125" s="33"/>
      <c r="BK125" s="33"/>
      <c r="BL125" s="24"/>
      <c r="BM125" s="33"/>
      <c r="BN125" s="33"/>
      <c r="BO125" s="34"/>
      <c r="BP125" s="23"/>
      <c r="BQ125" s="24"/>
      <c r="BR125" s="25"/>
    </row>
    <row r="126" spans="1:70" s="157" customFormat="1" ht="225" customHeight="1" x14ac:dyDescent="0.25">
      <c r="A126" s="144" t="s">
        <v>89</v>
      </c>
      <c r="B126" s="145" t="s">
        <v>154</v>
      </c>
      <c r="C126" s="146">
        <v>466.1</v>
      </c>
      <c r="D126" s="146"/>
      <c r="E126" s="147">
        <v>15</v>
      </c>
      <c r="F126" s="145" t="s">
        <v>216</v>
      </c>
      <c r="G126" s="145" t="s">
        <v>44</v>
      </c>
      <c r="H126" s="145" t="s">
        <v>293</v>
      </c>
      <c r="I126" s="145" t="s">
        <v>386</v>
      </c>
      <c r="J126" s="145" t="s">
        <v>387</v>
      </c>
      <c r="K126" s="148" t="s">
        <v>474</v>
      </c>
      <c r="L126" s="148"/>
      <c r="M126" s="148"/>
      <c r="N126" s="148">
        <f>SUM(N127)</f>
        <v>3.54</v>
      </c>
      <c r="O126" s="148">
        <f t="shared" ref="O126:T126" si="59">SUM(O127)</f>
        <v>0</v>
      </c>
      <c r="P126" s="148">
        <f t="shared" si="59"/>
        <v>0.26</v>
      </c>
      <c r="Q126" s="148">
        <f t="shared" si="59"/>
        <v>0.57999999999999996</v>
      </c>
      <c r="R126" s="148">
        <f t="shared" si="59"/>
        <v>2.7</v>
      </c>
      <c r="S126" s="148">
        <f t="shared" si="59"/>
        <v>0</v>
      </c>
      <c r="T126" s="148">
        <f t="shared" si="59"/>
        <v>3.54</v>
      </c>
      <c r="U126" s="150"/>
      <c r="V126" s="150"/>
      <c r="W126" s="150"/>
      <c r="X126" s="150"/>
      <c r="Y126" s="150"/>
      <c r="Z126" s="150"/>
      <c r="AA126" s="150"/>
      <c r="AB126" s="150"/>
      <c r="AC126" s="150"/>
      <c r="AD126" s="150"/>
      <c r="AE126" s="150"/>
      <c r="AF126" s="150"/>
      <c r="AG126" s="150"/>
      <c r="AH126" s="150"/>
      <c r="AI126" s="150"/>
      <c r="AJ126" s="150"/>
      <c r="AK126" s="150"/>
      <c r="AL126" s="150"/>
      <c r="AM126" s="150"/>
      <c r="AN126" s="150"/>
      <c r="AO126" s="150"/>
      <c r="AP126" s="150"/>
      <c r="AQ126" s="150"/>
      <c r="AR126" s="150"/>
      <c r="AS126" s="150"/>
      <c r="AT126" s="150"/>
      <c r="AU126" s="150"/>
      <c r="AV126" s="150"/>
      <c r="AW126" s="150"/>
      <c r="AX126" s="150"/>
      <c r="AY126" s="148" t="s">
        <v>449</v>
      </c>
      <c r="AZ126" s="148">
        <f>T127</f>
        <v>3.54</v>
      </c>
      <c r="BA126" s="148"/>
      <c r="BB126" s="160"/>
      <c r="BC126" s="149"/>
      <c r="BD126" s="148"/>
      <c r="BE126" s="148"/>
      <c r="BF126" s="149"/>
      <c r="BG126" s="148"/>
      <c r="BH126" s="148"/>
      <c r="BI126" s="149"/>
      <c r="BJ126" s="150"/>
      <c r="BK126" s="150">
        <f>AZ126</f>
        <v>3.54</v>
      </c>
      <c r="BL126" s="153">
        <v>42763</v>
      </c>
      <c r="BM126" s="150" t="s">
        <v>475</v>
      </c>
      <c r="BN126" s="150"/>
      <c r="BO126" s="154"/>
      <c r="BP126" s="155"/>
      <c r="BQ126" s="153"/>
      <c r="BR126" s="156"/>
    </row>
    <row r="127" spans="1:70" s="22" customFormat="1" ht="22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 t="s">
        <v>15</v>
      </c>
      <c r="M127" s="42" t="str">
        <f>AY126</f>
        <v>Монтаж АВ-0,4 кВ (до 63 А)</v>
      </c>
      <c r="N127" s="42">
        <f>T127</f>
        <v>3.54</v>
      </c>
      <c r="O127" s="42"/>
      <c r="P127" s="42">
        <v>0.26</v>
      </c>
      <c r="Q127" s="42">
        <v>0.57999999999999996</v>
      </c>
      <c r="R127" s="42">
        <v>2.7</v>
      </c>
      <c r="S127" s="42">
        <v>0</v>
      </c>
      <c r="T127" s="42">
        <f>SUM(P127:S127)</f>
        <v>3.54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33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60"/>
      <c r="BB127" s="61"/>
      <c r="BC127" s="43"/>
      <c r="BD127" s="42"/>
      <c r="BE127" s="42"/>
      <c r="BF127" s="43"/>
      <c r="BG127" s="42"/>
      <c r="BH127" s="42"/>
      <c r="BI127" s="43"/>
      <c r="BJ127" s="33"/>
      <c r="BK127" s="33"/>
      <c r="BL127" s="24"/>
      <c r="BM127" s="33"/>
      <c r="BN127" s="33"/>
      <c r="BO127" s="34"/>
      <c r="BP127" s="23"/>
      <c r="BQ127" s="24"/>
      <c r="BR127" s="25"/>
    </row>
    <row r="128" spans="1:70" s="157" customFormat="1" ht="229.5" customHeight="1" x14ac:dyDescent="0.25">
      <c r="A128" s="144" t="s">
        <v>90</v>
      </c>
      <c r="B128" s="145" t="s">
        <v>155</v>
      </c>
      <c r="C128" s="146">
        <v>466.1</v>
      </c>
      <c r="D128" s="146">
        <v>466.1</v>
      </c>
      <c r="E128" s="147">
        <v>12</v>
      </c>
      <c r="F128" s="145" t="s">
        <v>217</v>
      </c>
      <c r="G128" s="145" t="s">
        <v>44</v>
      </c>
      <c r="H128" s="145" t="s">
        <v>294</v>
      </c>
      <c r="I128" s="145" t="s">
        <v>388</v>
      </c>
      <c r="J128" s="145" t="s">
        <v>389</v>
      </c>
      <c r="K128" s="148" t="s">
        <v>476</v>
      </c>
      <c r="L128" s="148"/>
      <c r="M128" s="148"/>
      <c r="N128" s="158">
        <f>SUM(N129)</f>
        <v>37.323899999999995</v>
      </c>
      <c r="O128" s="158">
        <f t="shared" ref="O128:T128" si="60">SUM(O129)</f>
        <v>0</v>
      </c>
      <c r="P128" s="158">
        <f t="shared" si="60"/>
        <v>2.9859119999999995</v>
      </c>
      <c r="Q128" s="158">
        <f t="shared" si="60"/>
        <v>32.098553999999993</v>
      </c>
      <c r="R128" s="158">
        <f t="shared" si="60"/>
        <v>0</v>
      </c>
      <c r="S128" s="158">
        <f t="shared" si="60"/>
        <v>2.2394339999999997</v>
      </c>
      <c r="T128" s="158">
        <f t="shared" si="60"/>
        <v>37.323899999999995</v>
      </c>
      <c r="U128" s="150"/>
      <c r="V128" s="150"/>
      <c r="W128" s="150"/>
      <c r="X128" s="150"/>
      <c r="Y128" s="150"/>
      <c r="Z128" s="150"/>
      <c r="AA128" s="150"/>
      <c r="AB128" s="150"/>
      <c r="AC128" s="150"/>
      <c r="AD128" s="150"/>
      <c r="AE128" s="150"/>
      <c r="AF128" s="150"/>
      <c r="AG128" s="150"/>
      <c r="AH128" s="150"/>
      <c r="AI128" s="150"/>
      <c r="AJ128" s="150"/>
      <c r="AK128" s="150"/>
      <c r="AL128" s="150"/>
      <c r="AM128" s="150"/>
      <c r="AN128" s="150"/>
      <c r="AO128" s="150"/>
      <c r="AP128" s="150"/>
      <c r="AQ128" s="150"/>
      <c r="AR128" s="150"/>
      <c r="AS128" s="150"/>
      <c r="AT128" s="150"/>
      <c r="AU128" s="150"/>
      <c r="AV128" s="150"/>
      <c r="AW128" s="150"/>
      <c r="AX128" s="150"/>
      <c r="AY128" s="150"/>
      <c r="AZ128" s="150"/>
      <c r="BA128" s="151">
        <v>0.03</v>
      </c>
      <c r="BB128" s="158">
        <f>T129</f>
        <v>37.323899999999995</v>
      </c>
      <c r="BC128" s="158"/>
      <c r="BD128" s="148"/>
      <c r="BE128" s="148"/>
      <c r="BF128" s="149"/>
      <c r="BG128" s="148"/>
      <c r="BH128" s="148"/>
      <c r="BI128" s="149"/>
      <c r="BJ128" s="150"/>
      <c r="BK128" s="150">
        <f>BB128</f>
        <v>37.323899999999995</v>
      </c>
      <c r="BL128" s="153">
        <v>42753</v>
      </c>
      <c r="BM128" s="150"/>
      <c r="BN128" s="150"/>
      <c r="BO128" s="154"/>
      <c r="BP128" s="155"/>
      <c r="BQ128" s="153"/>
      <c r="BR128" s="156"/>
    </row>
    <row r="129" spans="1:70" s="22" customFormat="1" ht="152.25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 t="s">
        <v>16</v>
      </c>
      <c r="M129" s="42">
        <f>BA128</f>
        <v>0.03</v>
      </c>
      <c r="N129" s="38">
        <f>M129*1101*1.13</f>
        <v>37.323899999999995</v>
      </c>
      <c r="O129" s="38"/>
      <c r="P129" s="38">
        <f>N129*0.08</f>
        <v>2.9859119999999995</v>
      </c>
      <c r="Q129" s="38">
        <f>N129*0.86</f>
        <v>32.098553999999993</v>
      </c>
      <c r="R129" s="38">
        <v>0</v>
      </c>
      <c r="S129" s="38">
        <f>N129*0.06</f>
        <v>2.2394339999999997</v>
      </c>
      <c r="T129" s="38">
        <f>SUM(P129:S129)</f>
        <v>37.323899999999995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62"/>
      <c r="AR129" s="33"/>
      <c r="AS129" s="33"/>
      <c r="AT129" s="33"/>
      <c r="AU129" s="33"/>
      <c r="AV129" s="33"/>
      <c r="AW129" s="33"/>
      <c r="AX129" s="33"/>
      <c r="AY129" s="33"/>
      <c r="AZ129" s="33"/>
      <c r="BA129" s="60"/>
      <c r="BB129" s="61"/>
      <c r="BC129" s="43"/>
      <c r="BD129" s="42"/>
      <c r="BE129" s="42"/>
      <c r="BF129" s="43"/>
      <c r="BG129" s="42"/>
      <c r="BH129" s="42"/>
      <c r="BI129" s="43"/>
      <c r="BJ129" s="33"/>
      <c r="BK129" s="33"/>
      <c r="BL129" s="24"/>
      <c r="BM129" s="33"/>
      <c r="BN129" s="33"/>
      <c r="BO129" s="34"/>
      <c r="BP129" s="23"/>
      <c r="BQ129" s="24"/>
      <c r="BR129" s="25"/>
    </row>
    <row r="130" spans="1:70" s="126" customFormat="1" ht="249.75" customHeight="1" x14ac:dyDescent="0.25">
      <c r="A130" s="112" t="s">
        <v>91</v>
      </c>
      <c r="B130" s="113" t="s">
        <v>156</v>
      </c>
      <c r="C130" s="114">
        <v>466.1</v>
      </c>
      <c r="D130" s="114"/>
      <c r="E130" s="115">
        <v>15</v>
      </c>
      <c r="F130" s="113" t="s">
        <v>218</v>
      </c>
      <c r="G130" s="113" t="s">
        <v>44</v>
      </c>
      <c r="H130" s="113" t="s">
        <v>295</v>
      </c>
      <c r="I130" s="113" t="s">
        <v>390</v>
      </c>
      <c r="J130" s="113" t="s">
        <v>391</v>
      </c>
      <c r="K130" s="116" t="s">
        <v>477</v>
      </c>
      <c r="L130" s="116"/>
      <c r="M130" s="116"/>
      <c r="N130" s="117">
        <f>SUM(N131)</f>
        <v>335.9151</v>
      </c>
      <c r="O130" s="117">
        <f t="shared" ref="O130:T130" si="61">SUM(O131)</f>
        <v>0</v>
      </c>
      <c r="P130" s="117">
        <f t="shared" si="61"/>
        <v>26.873208000000002</v>
      </c>
      <c r="Q130" s="117">
        <f t="shared" si="61"/>
        <v>288.88698599999998</v>
      </c>
      <c r="R130" s="117">
        <f t="shared" si="61"/>
        <v>0</v>
      </c>
      <c r="S130" s="117">
        <f t="shared" si="61"/>
        <v>20.154906</v>
      </c>
      <c r="T130" s="117">
        <f t="shared" si="61"/>
        <v>335.91509999999994</v>
      </c>
      <c r="U130" s="118"/>
      <c r="V130" s="118"/>
      <c r="W130" s="118"/>
      <c r="X130" s="118"/>
      <c r="Y130" s="118"/>
      <c r="Z130" s="118"/>
      <c r="AA130" s="118"/>
      <c r="AB130" s="118"/>
      <c r="AC130" s="118"/>
      <c r="AD130" s="118"/>
      <c r="AE130" s="116"/>
      <c r="AF130" s="121"/>
      <c r="AG130" s="121"/>
      <c r="AH130" s="118"/>
      <c r="AI130" s="119"/>
      <c r="AJ130" s="121"/>
      <c r="AK130" s="116"/>
      <c r="AL130" s="118"/>
      <c r="AM130" s="118"/>
      <c r="AN130" s="118"/>
      <c r="AO130" s="118"/>
      <c r="AP130" s="118"/>
      <c r="AQ130" s="119"/>
      <c r="AR130" s="121"/>
      <c r="AS130" s="118"/>
      <c r="AT130" s="118"/>
      <c r="AU130" s="118"/>
      <c r="AV130" s="118"/>
      <c r="AW130" s="118"/>
      <c r="AX130" s="118"/>
      <c r="AY130" s="118"/>
      <c r="AZ130" s="118"/>
      <c r="BA130" s="119">
        <v>0.27</v>
      </c>
      <c r="BB130" s="117">
        <f>T131</f>
        <v>335.91509999999994</v>
      </c>
      <c r="BC130" s="117"/>
      <c r="BD130" s="116"/>
      <c r="BE130" s="116"/>
      <c r="BF130" s="121"/>
      <c r="BG130" s="116"/>
      <c r="BH130" s="116"/>
      <c r="BI130" s="121"/>
      <c r="BJ130" s="118"/>
      <c r="BK130" s="118">
        <f>BB130</f>
        <v>335.91509999999994</v>
      </c>
      <c r="BL130" s="122">
        <v>42762</v>
      </c>
      <c r="BM130" s="118"/>
      <c r="BN130" s="118"/>
      <c r="BO130" s="123"/>
      <c r="BP130" s="124"/>
      <c r="BQ130" s="122"/>
      <c r="BR130" s="125"/>
    </row>
    <row r="131" spans="1:70" s="22" customFormat="1" ht="249.7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 t="s">
        <v>16</v>
      </c>
      <c r="M131" s="42">
        <f>BA130</f>
        <v>0.27</v>
      </c>
      <c r="N131" s="38">
        <f>M131*1101*1.13</f>
        <v>335.9151</v>
      </c>
      <c r="O131" s="38"/>
      <c r="P131" s="38">
        <f>N131*0.08</f>
        <v>26.873208000000002</v>
      </c>
      <c r="Q131" s="38">
        <f>N131*0.86</f>
        <v>288.88698599999998</v>
      </c>
      <c r="R131" s="38">
        <v>0</v>
      </c>
      <c r="S131" s="38">
        <f>N131*0.06</f>
        <v>20.154906</v>
      </c>
      <c r="T131" s="38">
        <f>SUM(P131:S131)</f>
        <v>335.91509999999994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42"/>
      <c r="AF131" s="43"/>
      <c r="AG131" s="43"/>
      <c r="AH131" s="33"/>
      <c r="AI131" s="60"/>
      <c r="AJ131" s="43"/>
      <c r="AK131" s="42"/>
      <c r="AL131" s="33"/>
      <c r="AM131" s="33"/>
      <c r="AN131" s="33"/>
      <c r="AO131" s="33"/>
      <c r="AP131" s="33"/>
      <c r="AQ131" s="60"/>
      <c r="AR131" s="43"/>
      <c r="AS131" s="33"/>
      <c r="AT131" s="33"/>
      <c r="AU131" s="33"/>
      <c r="AV131" s="33"/>
      <c r="AW131" s="33"/>
      <c r="AX131" s="33"/>
      <c r="AY131" s="33"/>
      <c r="AZ131" s="33"/>
      <c r="BA131" s="60"/>
      <c r="BB131" s="61"/>
      <c r="BC131" s="43"/>
      <c r="BD131" s="42"/>
      <c r="BE131" s="42"/>
      <c r="BF131" s="43"/>
      <c r="BG131" s="42"/>
      <c r="BH131" s="42"/>
      <c r="BI131" s="43"/>
      <c r="BJ131" s="33"/>
      <c r="BK131" s="33"/>
      <c r="BL131" s="24"/>
      <c r="BM131" s="33"/>
      <c r="BN131" s="33"/>
      <c r="BO131" s="34"/>
      <c r="BP131" s="23"/>
      <c r="BQ131" s="24"/>
      <c r="BR131" s="25"/>
    </row>
    <row r="132" spans="1:70" s="126" customFormat="1" ht="234.75" customHeight="1" x14ac:dyDescent="0.25">
      <c r="A132" s="112" t="s">
        <v>92</v>
      </c>
      <c r="B132" s="113" t="s">
        <v>157</v>
      </c>
      <c r="C132" s="114">
        <v>466.1</v>
      </c>
      <c r="D132" s="114"/>
      <c r="E132" s="115">
        <v>12</v>
      </c>
      <c r="F132" s="113" t="s">
        <v>219</v>
      </c>
      <c r="G132" s="113" t="s">
        <v>44</v>
      </c>
      <c r="H132" s="113" t="s">
        <v>296</v>
      </c>
      <c r="I132" s="113" t="s">
        <v>392</v>
      </c>
      <c r="J132" s="113" t="s">
        <v>393</v>
      </c>
      <c r="K132" s="116" t="s">
        <v>478</v>
      </c>
      <c r="L132" s="116"/>
      <c r="M132" s="116"/>
      <c r="N132" s="117">
        <f>SUM(N133)</f>
        <v>186.61949999999999</v>
      </c>
      <c r="O132" s="117">
        <f t="shared" ref="O132:T132" si="62">SUM(O133)</f>
        <v>0</v>
      </c>
      <c r="P132" s="117">
        <f t="shared" si="62"/>
        <v>14.929559999999999</v>
      </c>
      <c r="Q132" s="117">
        <f t="shared" si="62"/>
        <v>160.49276999999998</v>
      </c>
      <c r="R132" s="117">
        <f t="shared" si="62"/>
        <v>0</v>
      </c>
      <c r="S132" s="117">
        <f t="shared" si="62"/>
        <v>11.197169999999998</v>
      </c>
      <c r="T132" s="117">
        <f t="shared" si="62"/>
        <v>186.61949999999999</v>
      </c>
      <c r="U132" s="118"/>
      <c r="V132" s="118"/>
      <c r="W132" s="118"/>
      <c r="X132" s="118"/>
      <c r="Y132" s="118"/>
      <c r="Z132" s="118"/>
      <c r="AA132" s="118"/>
      <c r="AB132" s="118"/>
      <c r="AC132" s="118"/>
      <c r="AD132" s="118"/>
      <c r="AE132" s="118"/>
      <c r="AF132" s="118"/>
      <c r="AG132" s="118"/>
      <c r="AH132" s="118"/>
      <c r="AI132" s="118"/>
      <c r="AJ132" s="118"/>
      <c r="AK132" s="118"/>
      <c r="AL132" s="118"/>
      <c r="AM132" s="118"/>
      <c r="AN132" s="118"/>
      <c r="AO132" s="118"/>
      <c r="AP132" s="118"/>
      <c r="AQ132" s="118"/>
      <c r="AR132" s="118"/>
      <c r="AS132" s="118"/>
      <c r="AT132" s="118"/>
      <c r="AU132" s="118"/>
      <c r="AV132" s="118"/>
      <c r="AW132" s="118"/>
      <c r="AX132" s="118"/>
      <c r="AY132" s="118"/>
      <c r="AZ132" s="118"/>
      <c r="BA132" s="119">
        <v>0.15</v>
      </c>
      <c r="BB132" s="117">
        <f>T133</f>
        <v>186.61949999999999</v>
      </c>
      <c r="BC132" s="117"/>
      <c r="BD132" s="116"/>
      <c r="BE132" s="116"/>
      <c r="BF132" s="121"/>
      <c r="BG132" s="116"/>
      <c r="BH132" s="116"/>
      <c r="BI132" s="121"/>
      <c r="BJ132" s="118"/>
      <c r="BK132" s="118">
        <f>BB132</f>
        <v>186.61949999999999</v>
      </c>
      <c r="BL132" s="122">
        <v>42757</v>
      </c>
      <c r="BM132" s="118"/>
      <c r="BN132" s="118"/>
      <c r="BO132" s="123"/>
      <c r="BP132" s="124"/>
      <c r="BQ132" s="122"/>
      <c r="BR132" s="125"/>
    </row>
    <row r="133" spans="1:70" s="22" customFormat="1" ht="147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 t="s">
        <v>16</v>
      </c>
      <c r="M133" s="42">
        <f>BA132</f>
        <v>0.15</v>
      </c>
      <c r="N133" s="38">
        <f>M133*1101*1.13</f>
        <v>186.61949999999999</v>
      </c>
      <c r="O133" s="38"/>
      <c r="P133" s="38">
        <f>N133*0.08</f>
        <v>14.929559999999999</v>
      </c>
      <c r="Q133" s="38">
        <f>N133*0.86</f>
        <v>160.49276999999998</v>
      </c>
      <c r="R133" s="38">
        <v>0</v>
      </c>
      <c r="S133" s="38">
        <f>N133*0.06</f>
        <v>11.197169999999998</v>
      </c>
      <c r="T133" s="38">
        <f>SUM(P133:S133)</f>
        <v>186.61949999999999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33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0"/>
      <c r="BB133" s="61"/>
      <c r="BC133" s="43"/>
      <c r="BD133" s="42"/>
      <c r="BE133" s="42"/>
      <c r="BF133" s="43"/>
      <c r="BG133" s="42"/>
      <c r="BH133" s="42"/>
      <c r="BI133" s="43"/>
      <c r="BJ133" s="33"/>
      <c r="BK133" s="33"/>
      <c r="BL133" s="24"/>
      <c r="BM133" s="33"/>
      <c r="BN133" s="33"/>
      <c r="BO133" s="34"/>
      <c r="BP133" s="23"/>
      <c r="BQ133" s="24"/>
      <c r="BR133" s="25"/>
    </row>
    <row r="134" spans="1:70" s="142" customFormat="1" ht="234.75" customHeight="1" x14ac:dyDescent="0.25">
      <c r="A134" s="128" t="s">
        <v>93</v>
      </c>
      <c r="B134" s="129" t="s">
        <v>158</v>
      </c>
      <c r="C134" s="130">
        <v>466.1</v>
      </c>
      <c r="D134" s="130"/>
      <c r="E134" s="131">
        <v>15</v>
      </c>
      <c r="F134" s="129" t="s">
        <v>220</v>
      </c>
      <c r="G134" s="129" t="s">
        <v>44</v>
      </c>
      <c r="H134" s="129" t="s">
        <v>297</v>
      </c>
      <c r="I134" s="129" t="s">
        <v>658</v>
      </c>
      <c r="J134" s="129" t="s">
        <v>394</v>
      </c>
      <c r="K134" s="132" t="s">
        <v>479</v>
      </c>
      <c r="L134" s="132"/>
      <c r="M134" s="132"/>
      <c r="N134" s="133">
        <f>SUM(N135:N139)</f>
        <v>2872.8892999999994</v>
      </c>
      <c r="O134" s="133">
        <f t="shared" ref="O134:T134" si="63">SUM(O135:O139)</f>
        <v>0</v>
      </c>
      <c r="P134" s="133">
        <f t="shared" si="63"/>
        <v>203.67834399999998</v>
      </c>
      <c r="Q134" s="133">
        <f t="shared" si="63"/>
        <v>2029.6436659999999</v>
      </c>
      <c r="R134" s="133">
        <f t="shared" si="63"/>
        <v>523.9</v>
      </c>
      <c r="S134" s="133">
        <f t="shared" si="63"/>
        <v>115.66728999999998</v>
      </c>
      <c r="T134" s="133">
        <f t="shared" si="63"/>
        <v>2872.8892999999994</v>
      </c>
      <c r="U134" s="134"/>
      <c r="V134" s="134"/>
      <c r="W134" s="134"/>
      <c r="X134" s="134"/>
      <c r="Y134" s="134"/>
      <c r="Z134" s="134"/>
      <c r="AA134" s="134"/>
      <c r="AB134" s="134"/>
      <c r="AC134" s="134"/>
      <c r="AD134" s="134"/>
      <c r="AE134" s="134">
        <v>0.83</v>
      </c>
      <c r="AF134" s="134">
        <f>T135</f>
        <v>1399.3467999999998</v>
      </c>
      <c r="AG134" s="134"/>
      <c r="AH134" s="134"/>
      <c r="AI134" s="134">
        <v>2</v>
      </c>
      <c r="AJ134" s="134">
        <f>T136</f>
        <v>121.04</v>
      </c>
      <c r="AK134" s="134" t="s">
        <v>660</v>
      </c>
      <c r="AL134" s="134">
        <f>T137</f>
        <v>543.6</v>
      </c>
      <c r="AM134" s="134"/>
      <c r="AN134" s="134"/>
      <c r="AO134" s="134"/>
      <c r="AP134" s="134"/>
      <c r="AQ134" s="134" t="s">
        <v>659</v>
      </c>
      <c r="AR134" s="134">
        <f>T138</f>
        <v>497.87</v>
      </c>
      <c r="AS134" s="134"/>
      <c r="AT134" s="134"/>
      <c r="AU134" s="134"/>
      <c r="AV134" s="134"/>
      <c r="AW134" s="134"/>
      <c r="AX134" s="134"/>
      <c r="AY134" s="134"/>
      <c r="AZ134" s="134"/>
      <c r="BA134" s="136">
        <v>0.25</v>
      </c>
      <c r="BB134" s="133">
        <f>T139</f>
        <v>311.03249999999997</v>
      </c>
      <c r="BC134" s="133"/>
      <c r="BD134" s="132"/>
      <c r="BE134" s="132"/>
      <c r="BF134" s="135"/>
      <c r="BG134" s="132"/>
      <c r="BH134" s="132"/>
      <c r="BI134" s="135"/>
      <c r="BJ134" s="134"/>
      <c r="BK134" s="134">
        <f>AF134+AJ134+AL134+AR134+BB134</f>
        <v>2872.8892999999994</v>
      </c>
      <c r="BL134" s="138">
        <v>42756</v>
      </c>
      <c r="BM134" s="134"/>
      <c r="BN134" s="134"/>
      <c r="BO134" s="139"/>
      <c r="BP134" s="140"/>
      <c r="BQ134" s="138"/>
      <c r="BR134" s="141"/>
    </row>
    <row r="135" spans="1:70" s="22" customFormat="1" ht="131.44999999999999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6" t="s">
        <v>7</v>
      </c>
      <c r="M135" s="38">
        <f>AE134</f>
        <v>0.83</v>
      </c>
      <c r="N135" s="38">
        <f>M135*1492*1.13</f>
        <v>1399.3467999999998</v>
      </c>
      <c r="O135" s="38"/>
      <c r="P135" s="38">
        <f>N135*0.08</f>
        <v>111.94774399999999</v>
      </c>
      <c r="Q135" s="38">
        <f>N135*0.87</f>
        <v>1217.4317159999998</v>
      </c>
      <c r="R135" s="38">
        <v>0</v>
      </c>
      <c r="S135" s="38">
        <f>N135*0.05</f>
        <v>69.967339999999993</v>
      </c>
      <c r="T135" s="38">
        <f>SUM(P135:S135)</f>
        <v>1399.3467999999998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33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60"/>
      <c r="BB135" s="38"/>
      <c r="BC135" s="38"/>
      <c r="BD135" s="42"/>
      <c r="BE135" s="42"/>
      <c r="BF135" s="43"/>
      <c r="BG135" s="42"/>
      <c r="BH135" s="42"/>
      <c r="BI135" s="43"/>
      <c r="BJ135" s="33"/>
      <c r="BK135" s="33"/>
      <c r="BL135" s="24"/>
      <c r="BM135" s="33"/>
      <c r="BN135" s="33"/>
      <c r="BO135" s="34"/>
      <c r="BP135" s="23"/>
      <c r="BQ135" s="24"/>
      <c r="BR135" s="25"/>
    </row>
    <row r="136" spans="1:70" s="22" customFormat="1" ht="131.44999999999999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6" t="s">
        <v>9</v>
      </c>
      <c r="M136" s="38">
        <f>AI134</f>
        <v>2</v>
      </c>
      <c r="N136" s="38">
        <f>T136</f>
        <v>121.04</v>
      </c>
      <c r="O136" s="38"/>
      <c r="P136" s="38">
        <f>2*4.48</f>
        <v>8.9600000000000009</v>
      </c>
      <c r="Q136" s="38">
        <f>2*8.76</f>
        <v>17.52</v>
      </c>
      <c r="R136" s="38">
        <f>2*45.18</f>
        <v>90.36</v>
      </c>
      <c r="S136" s="38">
        <f>2*2.1</f>
        <v>4.2</v>
      </c>
      <c r="T136" s="38">
        <f>SUM(P136:S136)</f>
        <v>121.04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33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60"/>
      <c r="BB136" s="38"/>
      <c r="BC136" s="38"/>
      <c r="BD136" s="42"/>
      <c r="BE136" s="42"/>
      <c r="BF136" s="43"/>
      <c r="BG136" s="42"/>
      <c r="BH136" s="42"/>
      <c r="BI136" s="43"/>
      <c r="BJ136" s="33"/>
      <c r="BK136" s="33"/>
      <c r="BL136" s="24"/>
      <c r="BM136" s="33"/>
      <c r="BN136" s="33"/>
      <c r="BO136" s="34"/>
      <c r="BP136" s="23"/>
      <c r="BQ136" s="24"/>
      <c r="BR136" s="25"/>
    </row>
    <row r="137" spans="1:70" s="22" customFormat="1" ht="131.44999999999999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6" t="s">
        <v>10</v>
      </c>
      <c r="M137" s="38" t="str">
        <f>AK134</f>
        <v>0,2 (сеч.95мм2)</v>
      </c>
      <c r="N137" s="38">
        <f>0.2*2718</f>
        <v>543.6</v>
      </c>
      <c r="O137" s="38"/>
      <c r="P137" s="38">
        <f>N137*0.08</f>
        <v>43.488</v>
      </c>
      <c r="Q137" s="38">
        <f>N137*0.89</f>
        <v>483.80400000000003</v>
      </c>
      <c r="R137" s="38">
        <v>0</v>
      </c>
      <c r="S137" s="38">
        <f>N137*0.03</f>
        <v>16.308</v>
      </c>
      <c r="T137" s="38">
        <f t="shared" ref="T137:T138" si="64">SUM(P137:S137)</f>
        <v>543.6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33"/>
      <c r="AJ137" s="33"/>
      <c r="AK137" s="33"/>
      <c r="AL137" s="33"/>
      <c r="AM137" s="33"/>
      <c r="AN137" s="33"/>
      <c r="AO137" s="33"/>
      <c r="AP137" s="33"/>
      <c r="AQ137" s="33"/>
      <c r="AR137" s="33"/>
      <c r="AS137" s="33"/>
      <c r="AT137" s="33"/>
      <c r="AU137" s="33"/>
      <c r="AV137" s="33"/>
      <c r="AW137" s="33"/>
      <c r="AX137" s="33"/>
      <c r="AY137" s="33"/>
      <c r="AZ137" s="33"/>
      <c r="BA137" s="60"/>
      <c r="BB137" s="38"/>
      <c r="BC137" s="38"/>
      <c r="BD137" s="42"/>
      <c r="BE137" s="42"/>
      <c r="BF137" s="43"/>
      <c r="BG137" s="42"/>
      <c r="BH137" s="42"/>
      <c r="BI137" s="43"/>
      <c r="BJ137" s="33"/>
      <c r="BK137" s="33"/>
      <c r="BL137" s="24"/>
      <c r="BM137" s="33"/>
      <c r="BN137" s="33"/>
      <c r="BO137" s="34"/>
      <c r="BP137" s="23"/>
      <c r="BQ137" s="24"/>
      <c r="BR137" s="25"/>
    </row>
    <row r="138" spans="1:70" s="22" customFormat="1" ht="131.44999999999999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6" t="s">
        <v>12</v>
      </c>
      <c r="M138" s="38" t="str">
        <f>AQ134</f>
        <v>КТП 160 кВА (с трансформатором 100 кВА)</v>
      </c>
      <c r="N138" s="38">
        <f>T138</f>
        <v>497.87</v>
      </c>
      <c r="O138" s="38"/>
      <c r="P138" s="38">
        <v>14.4</v>
      </c>
      <c r="Q138" s="38">
        <v>43.4</v>
      </c>
      <c r="R138" s="38">
        <v>433.54</v>
      </c>
      <c r="S138" s="38">
        <v>6.53</v>
      </c>
      <c r="T138" s="38">
        <f t="shared" si="64"/>
        <v>497.87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F138" s="33"/>
      <c r="AG138" s="33"/>
      <c r="AH138" s="33"/>
      <c r="AI138" s="33"/>
      <c r="AJ138" s="33"/>
      <c r="AK138" s="33"/>
      <c r="AL138" s="33"/>
      <c r="AM138" s="33"/>
      <c r="AN138" s="33"/>
      <c r="AO138" s="33"/>
      <c r="AP138" s="33"/>
      <c r="AQ138" s="33"/>
      <c r="AR138" s="33"/>
      <c r="AS138" s="33"/>
      <c r="AT138" s="33"/>
      <c r="AU138" s="33"/>
      <c r="AV138" s="33"/>
      <c r="AW138" s="33"/>
      <c r="AX138" s="33"/>
      <c r="AY138" s="33"/>
      <c r="AZ138" s="33"/>
      <c r="BA138" s="60"/>
      <c r="BB138" s="38"/>
      <c r="BC138" s="38"/>
      <c r="BD138" s="42"/>
      <c r="BE138" s="42"/>
      <c r="BF138" s="43"/>
      <c r="BG138" s="42"/>
      <c r="BH138" s="42"/>
      <c r="BI138" s="43"/>
      <c r="BJ138" s="33"/>
      <c r="BK138" s="33"/>
      <c r="BL138" s="24"/>
      <c r="BM138" s="33"/>
      <c r="BN138" s="33"/>
      <c r="BO138" s="34"/>
      <c r="BP138" s="23"/>
      <c r="BQ138" s="24"/>
      <c r="BR138" s="25"/>
    </row>
    <row r="139" spans="1:70" s="22" customFormat="1" ht="131.44999999999999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6" t="s">
        <v>16</v>
      </c>
      <c r="M139" s="42">
        <f>BA134</f>
        <v>0.25</v>
      </c>
      <c r="N139" s="38">
        <f>M139*1101*1.13</f>
        <v>311.03249999999997</v>
      </c>
      <c r="O139" s="38"/>
      <c r="P139" s="38">
        <f>N139*0.08</f>
        <v>24.882599999999996</v>
      </c>
      <c r="Q139" s="38">
        <f>N139*0.86</f>
        <v>267.48794999999996</v>
      </c>
      <c r="R139" s="38">
        <v>0</v>
      </c>
      <c r="S139" s="38">
        <f>N139*0.06</f>
        <v>18.661949999999997</v>
      </c>
      <c r="T139" s="38">
        <f>SUM(P139:S139)</f>
        <v>311.03249999999997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F139" s="33"/>
      <c r="AG139" s="33"/>
      <c r="AH139" s="33"/>
      <c r="AI139" s="33"/>
      <c r="AJ139" s="33"/>
      <c r="AK139" s="33"/>
      <c r="AL139" s="33"/>
      <c r="AM139" s="33"/>
      <c r="AN139" s="33"/>
      <c r="AO139" s="33"/>
      <c r="AP139" s="33"/>
      <c r="AQ139" s="33"/>
      <c r="AR139" s="33"/>
      <c r="AS139" s="33"/>
      <c r="AT139" s="33"/>
      <c r="AU139" s="33"/>
      <c r="AV139" s="33"/>
      <c r="AW139" s="33"/>
      <c r="AX139" s="33"/>
      <c r="AY139" s="33"/>
      <c r="AZ139" s="33"/>
      <c r="BA139" s="60"/>
      <c r="BB139" s="38"/>
      <c r="BC139" s="38"/>
      <c r="BD139" s="42"/>
      <c r="BE139" s="42"/>
      <c r="BF139" s="43"/>
      <c r="BG139" s="42"/>
      <c r="BH139" s="42"/>
      <c r="BI139" s="43"/>
      <c r="BJ139" s="33"/>
      <c r="BK139" s="33"/>
      <c r="BL139" s="24"/>
      <c r="BM139" s="33"/>
      <c r="BN139" s="33"/>
      <c r="BO139" s="34"/>
      <c r="BP139" s="23"/>
      <c r="BQ139" s="24"/>
      <c r="BR139" s="25"/>
    </row>
    <row r="140" spans="1:70" s="142" customFormat="1" ht="201.75" customHeight="1" x14ac:dyDescent="0.25">
      <c r="A140" s="128" t="s">
        <v>94</v>
      </c>
      <c r="B140" s="129" t="s">
        <v>159</v>
      </c>
      <c r="C140" s="130">
        <v>466.1</v>
      </c>
      <c r="D140" s="130"/>
      <c r="E140" s="131">
        <v>15</v>
      </c>
      <c r="F140" s="129" t="s">
        <v>221</v>
      </c>
      <c r="G140" s="129" t="s">
        <v>44</v>
      </c>
      <c r="H140" s="129" t="s">
        <v>298</v>
      </c>
      <c r="I140" s="129" t="s">
        <v>661</v>
      </c>
      <c r="J140" s="129" t="s">
        <v>394</v>
      </c>
      <c r="K140" s="132" t="s">
        <v>479</v>
      </c>
      <c r="L140" s="132"/>
      <c r="M140" s="132"/>
      <c r="N140" s="133">
        <f>SUM(N141)</f>
        <v>385.68029999999999</v>
      </c>
      <c r="O140" s="133">
        <f t="shared" ref="O140:T140" si="65">SUM(O141)</f>
        <v>0</v>
      </c>
      <c r="P140" s="133">
        <f t="shared" si="65"/>
        <v>30.854423999999998</v>
      </c>
      <c r="Q140" s="133">
        <f t="shared" si="65"/>
        <v>331.68505799999997</v>
      </c>
      <c r="R140" s="133">
        <f t="shared" si="65"/>
        <v>0</v>
      </c>
      <c r="S140" s="133">
        <f t="shared" si="65"/>
        <v>23.140817999999999</v>
      </c>
      <c r="T140" s="133">
        <f t="shared" si="65"/>
        <v>385.68029999999999</v>
      </c>
      <c r="U140" s="134"/>
      <c r="V140" s="134"/>
      <c r="W140" s="134"/>
      <c r="X140" s="134"/>
      <c r="Y140" s="134"/>
      <c r="Z140" s="134"/>
      <c r="AA140" s="134"/>
      <c r="AB140" s="134"/>
      <c r="AC140" s="134"/>
      <c r="AD140" s="134"/>
      <c r="AE140" s="134"/>
      <c r="AF140" s="134"/>
      <c r="AG140" s="134"/>
      <c r="AH140" s="134"/>
      <c r="AI140" s="134"/>
      <c r="AJ140" s="134"/>
      <c r="AK140" s="134"/>
      <c r="AL140" s="134"/>
      <c r="AM140" s="134"/>
      <c r="AN140" s="134"/>
      <c r="AO140" s="134"/>
      <c r="AP140" s="134"/>
      <c r="AQ140" s="134"/>
      <c r="AR140" s="134"/>
      <c r="AS140" s="134"/>
      <c r="AT140" s="134"/>
      <c r="AU140" s="134"/>
      <c r="AV140" s="134"/>
      <c r="AW140" s="134"/>
      <c r="AX140" s="134"/>
      <c r="AY140" s="132"/>
      <c r="AZ140" s="132"/>
      <c r="BA140" s="136">
        <v>0.31</v>
      </c>
      <c r="BB140" s="133">
        <f>T141</f>
        <v>385.68029999999999</v>
      </c>
      <c r="BC140" s="133"/>
      <c r="BD140" s="132"/>
      <c r="BE140" s="132"/>
      <c r="BF140" s="135"/>
      <c r="BG140" s="132"/>
      <c r="BH140" s="132"/>
      <c r="BI140" s="135"/>
      <c r="BJ140" s="134"/>
      <c r="BK140" s="134">
        <f>BB140</f>
        <v>385.68029999999999</v>
      </c>
      <c r="BL140" s="138">
        <v>42757</v>
      </c>
      <c r="BM140" s="134" t="s">
        <v>662</v>
      </c>
      <c r="BN140" s="134"/>
      <c r="BO140" s="139"/>
      <c r="BP140" s="140"/>
      <c r="BQ140" s="138"/>
      <c r="BR140" s="141"/>
    </row>
    <row r="141" spans="1:70" s="22" customFormat="1" ht="145.15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 t="s">
        <v>16</v>
      </c>
      <c r="M141" s="42">
        <f>BA140</f>
        <v>0.31</v>
      </c>
      <c r="N141" s="38">
        <f>M141*1101*1.13</f>
        <v>385.68029999999999</v>
      </c>
      <c r="O141" s="38"/>
      <c r="P141" s="38">
        <f>N141*0.08</f>
        <v>30.854423999999998</v>
      </c>
      <c r="Q141" s="38">
        <f>N141*0.86</f>
        <v>331.68505799999997</v>
      </c>
      <c r="R141" s="38">
        <v>0</v>
      </c>
      <c r="S141" s="38">
        <f>N141*0.06</f>
        <v>23.140817999999999</v>
      </c>
      <c r="T141" s="38">
        <f>SUM(P141:S141)</f>
        <v>385.68029999999999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33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60"/>
      <c r="BB141" s="38"/>
      <c r="BC141" s="38"/>
      <c r="BD141" s="42"/>
      <c r="BE141" s="42"/>
      <c r="BF141" s="43"/>
      <c r="BG141" s="42"/>
      <c r="BH141" s="42"/>
      <c r="BI141" s="43"/>
      <c r="BJ141" s="33"/>
      <c r="BK141" s="33"/>
      <c r="BL141" s="24"/>
      <c r="BM141" s="33"/>
      <c r="BN141" s="33"/>
      <c r="BO141" s="34"/>
      <c r="BP141" s="23"/>
      <c r="BQ141" s="24"/>
      <c r="BR141" s="25"/>
    </row>
    <row r="142" spans="1:70" s="157" customFormat="1" ht="141.75" customHeight="1" x14ac:dyDescent="0.25">
      <c r="A142" s="144" t="s">
        <v>95</v>
      </c>
      <c r="B142" s="145" t="s">
        <v>160</v>
      </c>
      <c r="C142" s="146">
        <v>466.1</v>
      </c>
      <c r="D142" s="146"/>
      <c r="E142" s="147">
        <v>15</v>
      </c>
      <c r="F142" s="145" t="s">
        <v>222</v>
      </c>
      <c r="G142" s="145" t="s">
        <v>44</v>
      </c>
      <c r="H142" s="145" t="s">
        <v>299</v>
      </c>
      <c r="I142" s="145" t="s">
        <v>395</v>
      </c>
      <c r="J142" s="145" t="s">
        <v>396</v>
      </c>
      <c r="K142" s="148" t="s">
        <v>480</v>
      </c>
      <c r="L142" s="148"/>
      <c r="M142" s="148"/>
      <c r="N142" s="158">
        <f>SUM(N143)</f>
        <v>124.413</v>
      </c>
      <c r="O142" s="158">
        <f t="shared" ref="O142:T142" si="66">SUM(O143)</f>
        <v>0</v>
      </c>
      <c r="P142" s="158">
        <f t="shared" si="66"/>
        <v>9.9530399999999997</v>
      </c>
      <c r="Q142" s="158">
        <f t="shared" si="66"/>
        <v>106.99517999999999</v>
      </c>
      <c r="R142" s="158">
        <f t="shared" si="66"/>
        <v>0</v>
      </c>
      <c r="S142" s="158">
        <f t="shared" si="66"/>
        <v>7.4647799999999993</v>
      </c>
      <c r="T142" s="158">
        <f t="shared" si="66"/>
        <v>124.413</v>
      </c>
      <c r="U142" s="150"/>
      <c r="V142" s="150"/>
      <c r="W142" s="150"/>
      <c r="X142" s="150"/>
      <c r="Y142" s="150"/>
      <c r="Z142" s="150"/>
      <c r="AA142" s="150"/>
      <c r="AB142" s="150"/>
      <c r="AC142" s="150"/>
      <c r="AD142" s="150"/>
      <c r="AE142" s="150"/>
      <c r="AF142" s="150"/>
      <c r="AG142" s="150"/>
      <c r="AH142" s="150"/>
      <c r="AI142" s="150"/>
      <c r="AJ142" s="150"/>
      <c r="AK142" s="150"/>
      <c r="AL142" s="150"/>
      <c r="AM142" s="150"/>
      <c r="AN142" s="150"/>
      <c r="AO142" s="150"/>
      <c r="AP142" s="150"/>
      <c r="AQ142" s="150"/>
      <c r="AR142" s="150"/>
      <c r="AS142" s="150"/>
      <c r="AT142" s="150"/>
      <c r="AU142" s="150"/>
      <c r="AV142" s="150"/>
      <c r="AW142" s="150"/>
      <c r="AX142" s="150"/>
      <c r="AY142" s="150"/>
      <c r="AZ142" s="150"/>
      <c r="BA142" s="151">
        <v>0.1</v>
      </c>
      <c r="BB142" s="158">
        <f>T143</f>
        <v>124.413</v>
      </c>
      <c r="BC142" s="148"/>
      <c r="BD142" s="148"/>
      <c r="BE142" s="148"/>
      <c r="BF142" s="149"/>
      <c r="BG142" s="148"/>
      <c r="BH142" s="148"/>
      <c r="BI142" s="149"/>
      <c r="BJ142" s="150"/>
      <c r="BK142" s="150">
        <f>BB142</f>
        <v>124.413</v>
      </c>
      <c r="BL142" s="153">
        <v>42760</v>
      </c>
      <c r="BM142" s="150"/>
      <c r="BN142" s="150"/>
      <c r="BO142" s="154"/>
      <c r="BP142" s="155"/>
      <c r="BQ142" s="153"/>
      <c r="BR142" s="156"/>
    </row>
    <row r="143" spans="1:70" s="22" customFormat="1" ht="141.75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 t="s">
        <v>16</v>
      </c>
      <c r="M143" s="42">
        <f>BA142</f>
        <v>0.1</v>
      </c>
      <c r="N143" s="38">
        <f>M143*1101*1.13</f>
        <v>124.413</v>
      </c>
      <c r="O143" s="38"/>
      <c r="P143" s="38">
        <f>N143*0.08</f>
        <v>9.9530399999999997</v>
      </c>
      <c r="Q143" s="38">
        <f>N143*0.86</f>
        <v>106.99517999999999</v>
      </c>
      <c r="R143" s="38">
        <v>0</v>
      </c>
      <c r="S143" s="38">
        <f>N143*0.06</f>
        <v>7.4647799999999993</v>
      </c>
      <c r="T143" s="38">
        <f>SUM(P143:S143)</f>
        <v>124.413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33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60"/>
      <c r="BB143" s="61"/>
      <c r="BC143" s="43"/>
      <c r="BD143" s="42"/>
      <c r="BE143" s="42"/>
      <c r="BF143" s="43"/>
      <c r="BG143" s="42"/>
      <c r="BH143" s="42"/>
      <c r="BI143" s="43"/>
      <c r="BJ143" s="33"/>
      <c r="BK143" s="33"/>
      <c r="BL143" s="24"/>
      <c r="BM143" s="33"/>
      <c r="BN143" s="33"/>
      <c r="BO143" s="34"/>
      <c r="BP143" s="23"/>
      <c r="BQ143" s="24"/>
      <c r="BR143" s="25"/>
    </row>
    <row r="144" spans="1:70" s="126" customFormat="1" ht="201.75" customHeight="1" x14ac:dyDescent="0.25">
      <c r="A144" s="112" t="s">
        <v>96</v>
      </c>
      <c r="B144" s="113" t="s">
        <v>161</v>
      </c>
      <c r="C144" s="114">
        <v>466.1</v>
      </c>
      <c r="D144" s="114"/>
      <c r="E144" s="115">
        <v>14.5</v>
      </c>
      <c r="F144" s="113" t="s">
        <v>223</v>
      </c>
      <c r="G144" s="113" t="s">
        <v>44</v>
      </c>
      <c r="H144" s="113" t="s">
        <v>300</v>
      </c>
      <c r="I144" s="113" t="s">
        <v>397</v>
      </c>
      <c r="J144" s="113" t="s">
        <v>398</v>
      </c>
      <c r="K144" s="116" t="s">
        <v>456</v>
      </c>
      <c r="L144" s="116"/>
      <c r="M144" s="116"/>
      <c r="N144" s="117">
        <f>SUM(N145:N146)</f>
        <v>177.7182</v>
      </c>
      <c r="O144" s="117">
        <f t="shared" ref="O144:T144" si="67">SUM(O145:O146)</f>
        <v>0</v>
      </c>
      <c r="P144" s="117">
        <f t="shared" si="67"/>
        <v>14.194256000000001</v>
      </c>
      <c r="Q144" s="117">
        <f t="shared" si="67"/>
        <v>150.37325200000001</v>
      </c>
      <c r="R144" s="117">
        <f t="shared" si="67"/>
        <v>2.7</v>
      </c>
      <c r="S144" s="117">
        <f t="shared" si="67"/>
        <v>10.450692</v>
      </c>
      <c r="T144" s="117">
        <f t="shared" si="67"/>
        <v>177.7182</v>
      </c>
      <c r="U144" s="118"/>
      <c r="V144" s="118"/>
      <c r="W144" s="118"/>
      <c r="X144" s="118"/>
      <c r="Y144" s="118"/>
      <c r="Z144" s="118"/>
      <c r="AA144" s="118"/>
      <c r="AB144" s="118"/>
      <c r="AC144" s="118"/>
      <c r="AD144" s="118"/>
      <c r="AE144" s="118"/>
      <c r="AF144" s="118"/>
      <c r="AG144" s="118"/>
      <c r="AH144" s="118"/>
      <c r="AI144" s="118"/>
      <c r="AJ144" s="118"/>
      <c r="AK144" s="118"/>
      <c r="AL144" s="118"/>
      <c r="AM144" s="118"/>
      <c r="AN144" s="118"/>
      <c r="AO144" s="118"/>
      <c r="AP144" s="118"/>
      <c r="AQ144" s="118"/>
      <c r="AR144" s="118"/>
      <c r="AS144" s="118"/>
      <c r="AT144" s="118"/>
      <c r="AU144" s="118"/>
      <c r="AV144" s="118"/>
      <c r="AW144" s="118"/>
      <c r="AX144" s="118"/>
      <c r="AY144" s="116" t="s">
        <v>449</v>
      </c>
      <c r="AZ144" s="116">
        <f>T145</f>
        <v>3.54</v>
      </c>
      <c r="BA144" s="119">
        <v>0.14000000000000001</v>
      </c>
      <c r="BB144" s="117">
        <f>T146</f>
        <v>174.1782</v>
      </c>
      <c r="BC144" s="117"/>
      <c r="BD144" s="116"/>
      <c r="BE144" s="116"/>
      <c r="BF144" s="121"/>
      <c r="BG144" s="116"/>
      <c r="BH144" s="116"/>
      <c r="BI144" s="121"/>
      <c r="BJ144" s="118"/>
      <c r="BK144" s="118">
        <f>AZ144+BB144</f>
        <v>177.7182</v>
      </c>
      <c r="BL144" s="122">
        <v>42757</v>
      </c>
      <c r="BM144" s="118"/>
      <c r="BN144" s="118"/>
      <c r="BO144" s="123"/>
      <c r="BP144" s="124"/>
      <c r="BQ144" s="122"/>
      <c r="BR144" s="125"/>
    </row>
    <row r="145" spans="1:70" s="22" customFormat="1" ht="124.5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 t="s">
        <v>15</v>
      </c>
      <c r="M145" s="42" t="str">
        <f>AY144</f>
        <v>Монтаж АВ-0,4 кВ (до 63 А)</v>
      </c>
      <c r="N145" s="42">
        <f>T145</f>
        <v>3.54</v>
      </c>
      <c r="O145" s="42"/>
      <c r="P145" s="42">
        <v>0.26</v>
      </c>
      <c r="Q145" s="42">
        <v>0.57999999999999996</v>
      </c>
      <c r="R145" s="42">
        <v>2.7</v>
      </c>
      <c r="S145" s="42">
        <v>0</v>
      </c>
      <c r="T145" s="42">
        <f>SUM(P145:S145)</f>
        <v>3.54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33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60"/>
      <c r="BB145" s="61"/>
      <c r="BC145" s="43"/>
      <c r="BD145" s="42"/>
      <c r="BE145" s="42"/>
      <c r="BF145" s="43"/>
      <c r="BG145" s="42"/>
      <c r="BH145" s="42"/>
      <c r="BI145" s="43"/>
      <c r="BJ145" s="33"/>
      <c r="BK145" s="33"/>
      <c r="BL145" s="24"/>
      <c r="BM145" s="33"/>
      <c r="BN145" s="33"/>
      <c r="BO145" s="34"/>
      <c r="BP145" s="23"/>
      <c r="BQ145" s="24"/>
      <c r="BR145" s="25"/>
    </row>
    <row r="146" spans="1:70" s="22" customFormat="1" ht="124.5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 t="s">
        <v>16</v>
      </c>
      <c r="M146" s="42">
        <f>BA144</f>
        <v>0.14000000000000001</v>
      </c>
      <c r="N146" s="38">
        <f>M146*1101*1.13</f>
        <v>174.1782</v>
      </c>
      <c r="O146" s="38"/>
      <c r="P146" s="38">
        <f>N146*0.08</f>
        <v>13.934256000000001</v>
      </c>
      <c r="Q146" s="38">
        <f>N146*0.86</f>
        <v>149.793252</v>
      </c>
      <c r="R146" s="38">
        <v>0</v>
      </c>
      <c r="S146" s="38">
        <f>N146*0.06</f>
        <v>10.450692</v>
      </c>
      <c r="T146" s="38">
        <f>SUM(P146:S146)</f>
        <v>174.1782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33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60"/>
      <c r="BB146" s="61"/>
      <c r="BC146" s="43"/>
      <c r="BD146" s="42"/>
      <c r="BE146" s="42"/>
      <c r="BF146" s="43"/>
      <c r="BG146" s="42"/>
      <c r="BH146" s="42"/>
      <c r="BI146" s="43"/>
      <c r="BJ146" s="33"/>
      <c r="BK146" s="33"/>
      <c r="BL146" s="24"/>
      <c r="BM146" s="33"/>
      <c r="BN146" s="33"/>
      <c r="BO146" s="34"/>
      <c r="BP146" s="23"/>
      <c r="BQ146" s="24"/>
      <c r="BR146" s="25"/>
    </row>
    <row r="147" spans="1:70" s="126" customFormat="1" ht="159.75" customHeight="1" x14ac:dyDescent="0.25">
      <c r="A147" s="112" t="s">
        <v>103</v>
      </c>
      <c r="B147" s="113" t="s">
        <v>167</v>
      </c>
      <c r="C147" s="114">
        <v>466.1</v>
      </c>
      <c r="D147" s="114"/>
      <c r="E147" s="115">
        <v>15</v>
      </c>
      <c r="F147" s="113" t="s">
        <v>230</v>
      </c>
      <c r="G147" s="113" t="s">
        <v>44</v>
      </c>
      <c r="H147" s="113" t="s">
        <v>307</v>
      </c>
      <c r="I147" s="113" t="s">
        <v>410</v>
      </c>
      <c r="J147" s="113" t="s">
        <v>411</v>
      </c>
      <c r="K147" s="116" t="s">
        <v>456</v>
      </c>
      <c r="L147" s="116"/>
      <c r="M147" s="116"/>
      <c r="N147" s="117">
        <f>SUM(N148)</f>
        <v>472.76939999999996</v>
      </c>
      <c r="O147" s="117">
        <f t="shared" ref="O147:T147" si="68">SUM(O148)</f>
        <v>0</v>
      </c>
      <c r="P147" s="117">
        <f t="shared" si="68"/>
        <v>37.821551999999997</v>
      </c>
      <c r="Q147" s="117">
        <f t="shared" si="68"/>
        <v>406.58168399999994</v>
      </c>
      <c r="R147" s="117">
        <f t="shared" si="68"/>
        <v>0</v>
      </c>
      <c r="S147" s="117">
        <f t="shared" si="68"/>
        <v>28.366163999999998</v>
      </c>
      <c r="T147" s="117">
        <f t="shared" si="68"/>
        <v>472.76939999999991</v>
      </c>
      <c r="U147" s="118"/>
      <c r="V147" s="118"/>
      <c r="W147" s="118"/>
      <c r="X147" s="118"/>
      <c r="Y147" s="118"/>
      <c r="Z147" s="118"/>
      <c r="AA147" s="118"/>
      <c r="AB147" s="118"/>
      <c r="AC147" s="118"/>
      <c r="AD147" s="118"/>
      <c r="AE147" s="118"/>
      <c r="AF147" s="118"/>
      <c r="AG147" s="118"/>
      <c r="AH147" s="118"/>
      <c r="AI147" s="118"/>
      <c r="AJ147" s="118"/>
      <c r="AK147" s="118"/>
      <c r="AL147" s="118"/>
      <c r="AM147" s="118"/>
      <c r="AN147" s="118"/>
      <c r="AO147" s="118"/>
      <c r="AP147" s="118"/>
      <c r="AQ147" s="118"/>
      <c r="AR147" s="118"/>
      <c r="AS147" s="118"/>
      <c r="AT147" s="118"/>
      <c r="AU147" s="118"/>
      <c r="AV147" s="118"/>
      <c r="AW147" s="118"/>
      <c r="AX147" s="118"/>
      <c r="AY147" s="118"/>
      <c r="AZ147" s="118"/>
      <c r="BA147" s="119">
        <v>0.38</v>
      </c>
      <c r="BB147" s="117">
        <f>T148</f>
        <v>472.76939999999991</v>
      </c>
      <c r="BC147" s="117"/>
      <c r="BD147" s="116"/>
      <c r="BE147" s="116"/>
      <c r="BF147" s="121"/>
      <c r="BG147" s="116"/>
      <c r="BH147" s="116"/>
      <c r="BI147" s="121"/>
      <c r="BJ147" s="118"/>
      <c r="BK147" s="118">
        <f>BB147</f>
        <v>472.76939999999991</v>
      </c>
      <c r="BL147" s="122">
        <v>42762</v>
      </c>
      <c r="BM147" s="118" t="s">
        <v>663</v>
      </c>
      <c r="BN147" s="118"/>
      <c r="BO147" s="123"/>
      <c r="BP147" s="124"/>
      <c r="BQ147" s="122"/>
      <c r="BR147" s="125"/>
    </row>
    <row r="148" spans="1:70" s="22" customFormat="1" ht="159.7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 t="s">
        <v>16</v>
      </c>
      <c r="M148" s="42">
        <f>BA147</f>
        <v>0.38</v>
      </c>
      <c r="N148" s="38">
        <f>M148*1101*1.13</f>
        <v>472.76939999999996</v>
      </c>
      <c r="O148" s="38"/>
      <c r="P148" s="38">
        <f>N148*0.08</f>
        <v>37.821551999999997</v>
      </c>
      <c r="Q148" s="38">
        <f>N148*0.86</f>
        <v>406.58168399999994</v>
      </c>
      <c r="R148" s="38">
        <v>0</v>
      </c>
      <c r="S148" s="38">
        <f>N148*0.06</f>
        <v>28.366163999999998</v>
      </c>
      <c r="T148" s="38">
        <f>SUM(P148:S148)</f>
        <v>472.76939999999991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33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60"/>
      <c r="BB148" s="61"/>
      <c r="BC148" s="43"/>
      <c r="BD148" s="42"/>
      <c r="BE148" s="42"/>
      <c r="BF148" s="43"/>
      <c r="BG148" s="42"/>
      <c r="BH148" s="42"/>
      <c r="BI148" s="43"/>
      <c r="BJ148" s="33"/>
      <c r="BK148" s="33"/>
      <c r="BL148" s="24"/>
      <c r="BM148" s="33"/>
      <c r="BN148" s="33"/>
      <c r="BO148" s="34"/>
      <c r="BP148" s="23"/>
      <c r="BQ148" s="24"/>
      <c r="BR148" s="25"/>
    </row>
    <row r="149" spans="1:70" s="126" customFormat="1" ht="409.6" customHeight="1" x14ac:dyDescent="0.25">
      <c r="A149" s="112" t="s">
        <v>97</v>
      </c>
      <c r="B149" s="113" t="s">
        <v>162</v>
      </c>
      <c r="C149" s="114">
        <v>466.1</v>
      </c>
      <c r="D149" s="114"/>
      <c r="E149" s="115">
        <v>15</v>
      </c>
      <c r="F149" s="113" t="s">
        <v>224</v>
      </c>
      <c r="G149" s="113" t="s">
        <v>44</v>
      </c>
      <c r="H149" s="113" t="s">
        <v>301</v>
      </c>
      <c r="I149" s="113" t="s">
        <v>399</v>
      </c>
      <c r="J149" s="113" t="s">
        <v>400</v>
      </c>
      <c r="K149" s="116" t="s">
        <v>481</v>
      </c>
      <c r="L149" s="116"/>
      <c r="M149" s="116"/>
      <c r="N149" s="117">
        <f>SUM(N150)</f>
        <v>597.18239999999992</v>
      </c>
      <c r="O149" s="117">
        <f t="shared" ref="O149:T149" si="69">SUM(O150)</f>
        <v>0</v>
      </c>
      <c r="P149" s="117">
        <f t="shared" si="69"/>
        <v>47.774591999999991</v>
      </c>
      <c r="Q149" s="117">
        <f t="shared" si="69"/>
        <v>513.57686399999989</v>
      </c>
      <c r="R149" s="117">
        <f t="shared" si="69"/>
        <v>0</v>
      </c>
      <c r="S149" s="117">
        <f t="shared" si="69"/>
        <v>35.830943999999995</v>
      </c>
      <c r="T149" s="117">
        <f t="shared" si="69"/>
        <v>597.18239999999992</v>
      </c>
      <c r="U149" s="118"/>
      <c r="V149" s="118"/>
      <c r="W149" s="118"/>
      <c r="X149" s="118"/>
      <c r="Y149" s="118"/>
      <c r="Z149" s="118"/>
      <c r="AA149" s="118"/>
      <c r="AB149" s="118"/>
      <c r="AC149" s="118"/>
      <c r="AD149" s="118"/>
      <c r="AE149" s="118"/>
      <c r="AF149" s="118"/>
      <c r="AG149" s="118"/>
      <c r="AH149" s="118"/>
      <c r="AI149" s="118"/>
      <c r="AJ149" s="118"/>
      <c r="AK149" s="118"/>
      <c r="AL149" s="118"/>
      <c r="AM149" s="118"/>
      <c r="AN149" s="118"/>
      <c r="AO149" s="118"/>
      <c r="AP149" s="118"/>
      <c r="AQ149" s="118"/>
      <c r="AR149" s="118"/>
      <c r="AS149" s="118"/>
      <c r="AT149" s="118"/>
      <c r="AU149" s="118"/>
      <c r="AV149" s="118"/>
      <c r="AW149" s="118"/>
      <c r="AX149" s="118"/>
      <c r="AY149" s="118"/>
      <c r="AZ149" s="118"/>
      <c r="BA149" s="119">
        <v>0.48</v>
      </c>
      <c r="BB149" s="117">
        <f>T150</f>
        <v>597.18239999999992</v>
      </c>
      <c r="BC149" s="117"/>
      <c r="BD149" s="116"/>
      <c r="BE149" s="116"/>
      <c r="BF149" s="121"/>
      <c r="BG149" s="116"/>
      <c r="BH149" s="116"/>
      <c r="BI149" s="121"/>
      <c r="BJ149" s="118"/>
      <c r="BK149" s="118">
        <f>BB149</f>
        <v>597.18239999999992</v>
      </c>
      <c r="BL149" s="122">
        <v>42757</v>
      </c>
      <c r="BM149" s="118" t="s">
        <v>664</v>
      </c>
      <c r="BN149" s="118"/>
      <c r="BO149" s="123"/>
      <c r="BP149" s="124"/>
      <c r="BQ149" s="122"/>
      <c r="BR149" s="125"/>
    </row>
    <row r="150" spans="1:70" s="22" customFormat="1" ht="141.7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 t="s">
        <v>16</v>
      </c>
      <c r="M150" s="42">
        <f>BA149</f>
        <v>0.48</v>
      </c>
      <c r="N150" s="38">
        <f>M150*1101*1.13</f>
        <v>597.18239999999992</v>
      </c>
      <c r="O150" s="38"/>
      <c r="P150" s="38">
        <f>N150*0.08</f>
        <v>47.774591999999991</v>
      </c>
      <c r="Q150" s="38">
        <f>N150*0.86</f>
        <v>513.57686399999989</v>
      </c>
      <c r="R150" s="38">
        <v>0</v>
      </c>
      <c r="S150" s="38">
        <f>N150*0.06</f>
        <v>35.830943999999995</v>
      </c>
      <c r="T150" s="38">
        <f>SUM(P150:S150)</f>
        <v>597.18239999999992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33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60"/>
      <c r="BB150" s="61"/>
      <c r="BC150" s="43"/>
      <c r="BD150" s="42"/>
      <c r="BE150" s="42"/>
      <c r="BF150" s="43"/>
      <c r="BG150" s="42"/>
      <c r="BH150" s="42"/>
      <c r="BI150" s="43"/>
      <c r="BJ150" s="33"/>
      <c r="BK150" s="33"/>
      <c r="BL150" s="24"/>
      <c r="BM150" s="33"/>
      <c r="BN150" s="33"/>
      <c r="BO150" s="34"/>
      <c r="BP150" s="23"/>
      <c r="BQ150" s="24"/>
      <c r="BR150" s="25"/>
    </row>
    <row r="151" spans="1:70" s="126" customFormat="1" ht="237" customHeight="1" x14ac:dyDescent="0.25">
      <c r="A151" s="112" t="s">
        <v>98</v>
      </c>
      <c r="B151" s="113" t="s">
        <v>163</v>
      </c>
      <c r="C151" s="114">
        <v>466.1</v>
      </c>
      <c r="D151" s="114"/>
      <c r="E151" s="115">
        <v>14</v>
      </c>
      <c r="F151" s="113" t="s">
        <v>225</v>
      </c>
      <c r="G151" s="113" t="s">
        <v>44</v>
      </c>
      <c r="H151" s="113" t="s">
        <v>302</v>
      </c>
      <c r="I151" s="113" t="s">
        <v>401</v>
      </c>
      <c r="J151" s="113" t="s">
        <v>402</v>
      </c>
      <c r="K151" s="116" t="s">
        <v>482</v>
      </c>
      <c r="L151" s="116"/>
      <c r="M151" s="116"/>
      <c r="N151" s="117">
        <f>SUM(N152)</f>
        <v>174.1782</v>
      </c>
      <c r="O151" s="117">
        <f t="shared" ref="O151:T151" si="70">SUM(O152)</f>
        <v>0</v>
      </c>
      <c r="P151" s="117">
        <f t="shared" si="70"/>
        <v>13.934256000000001</v>
      </c>
      <c r="Q151" s="117">
        <f t="shared" si="70"/>
        <v>149.793252</v>
      </c>
      <c r="R151" s="117">
        <f t="shared" si="70"/>
        <v>0</v>
      </c>
      <c r="S151" s="117">
        <f t="shared" si="70"/>
        <v>10.450692</v>
      </c>
      <c r="T151" s="117">
        <f t="shared" si="70"/>
        <v>174.1782</v>
      </c>
      <c r="U151" s="118"/>
      <c r="V151" s="118"/>
      <c r="W151" s="118"/>
      <c r="X151" s="118"/>
      <c r="Y151" s="118"/>
      <c r="Z151" s="118"/>
      <c r="AA151" s="118"/>
      <c r="AB151" s="118"/>
      <c r="AC151" s="118"/>
      <c r="AD151" s="118"/>
      <c r="AE151" s="118"/>
      <c r="AF151" s="118"/>
      <c r="AG151" s="118"/>
      <c r="AH151" s="118"/>
      <c r="AI151" s="118"/>
      <c r="AJ151" s="118"/>
      <c r="AK151" s="118"/>
      <c r="AL151" s="118"/>
      <c r="AM151" s="118"/>
      <c r="AN151" s="118"/>
      <c r="AO151" s="118"/>
      <c r="AP151" s="118"/>
      <c r="AQ151" s="118"/>
      <c r="AR151" s="118"/>
      <c r="AS151" s="118"/>
      <c r="AT151" s="118"/>
      <c r="AU151" s="118"/>
      <c r="AV151" s="118"/>
      <c r="AW151" s="118"/>
      <c r="AX151" s="118"/>
      <c r="AY151" s="118"/>
      <c r="AZ151" s="118"/>
      <c r="BA151" s="119">
        <v>0.14000000000000001</v>
      </c>
      <c r="BB151" s="117">
        <f>T152</f>
        <v>174.1782</v>
      </c>
      <c r="BC151" s="117"/>
      <c r="BD151" s="116"/>
      <c r="BE151" s="116"/>
      <c r="BF151" s="121"/>
      <c r="BG151" s="116"/>
      <c r="BH151" s="116"/>
      <c r="BI151" s="121"/>
      <c r="BJ151" s="118"/>
      <c r="BK151" s="118">
        <f>BB151</f>
        <v>174.1782</v>
      </c>
      <c r="BL151" s="122">
        <v>42757</v>
      </c>
      <c r="BM151" s="118"/>
      <c r="BN151" s="118"/>
      <c r="BO151" s="123"/>
      <c r="BP151" s="124"/>
      <c r="BQ151" s="122"/>
      <c r="BR151" s="125"/>
    </row>
    <row r="152" spans="1:70" s="22" customFormat="1" ht="174.7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 t="s">
        <v>16</v>
      </c>
      <c r="M152" s="42">
        <f>BA151</f>
        <v>0.14000000000000001</v>
      </c>
      <c r="N152" s="38">
        <f>M152*1101*1.13</f>
        <v>174.1782</v>
      </c>
      <c r="O152" s="38"/>
      <c r="P152" s="38">
        <f>N152*0.08</f>
        <v>13.934256000000001</v>
      </c>
      <c r="Q152" s="38">
        <f>N152*0.86</f>
        <v>149.793252</v>
      </c>
      <c r="R152" s="38">
        <v>0</v>
      </c>
      <c r="S152" s="38">
        <f>N152*0.06</f>
        <v>10.450692</v>
      </c>
      <c r="T152" s="38">
        <f>SUM(P152:S152)</f>
        <v>174.1782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F152" s="33"/>
      <c r="AG152" s="33"/>
      <c r="AH152" s="33"/>
      <c r="AI152" s="33"/>
      <c r="AJ152" s="33"/>
      <c r="AK152" s="33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60"/>
      <c r="BB152" s="61"/>
      <c r="BC152" s="42"/>
      <c r="BD152" s="42"/>
      <c r="BE152" s="42"/>
      <c r="BF152" s="43"/>
      <c r="BG152" s="42"/>
      <c r="BH152" s="42"/>
      <c r="BI152" s="43"/>
      <c r="BJ152" s="33"/>
      <c r="BK152" s="33"/>
      <c r="BL152" s="24"/>
      <c r="BM152" s="33"/>
      <c r="BN152" s="33"/>
      <c r="BO152" s="34"/>
      <c r="BP152" s="23"/>
      <c r="BQ152" s="24"/>
      <c r="BR152" s="25"/>
    </row>
    <row r="153" spans="1:70" s="142" customFormat="1" ht="159.75" customHeight="1" x14ac:dyDescent="0.25">
      <c r="A153" s="128" t="s">
        <v>99</v>
      </c>
      <c r="B153" s="129" t="s">
        <v>164</v>
      </c>
      <c r="C153" s="130">
        <v>466.1</v>
      </c>
      <c r="D153" s="130"/>
      <c r="E153" s="131">
        <v>9</v>
      </c>
      <c r="F153" s="129" t="s">
        <v>226</v>
      </c>
      <c r="G153" s="129" t="s">
        <v>44</v>
      </c>
      <c r="H153" s="129" t="s">
        <v>303</v>
      </c>
      <c r="I153" s="129" t="s">
        <v>403</v>
      </c>
      <c r="J153" s="129" t="s">
        <v>404</v>
      </c>
      <c r="K153" s="132" t="s">
        <v>483</v>
      </c>
      <c r="L153" s="132"/>
      <c r="M153" s="132"/>
      <c r="N153" s="133">
        <f>SUM(N154:N155)</f>
        <v>289.68990000000002</v>
      </c>
      <c r="O153" s="133">
        <f t="shared" ref="O153:T153" si="71">SUM(O154:O155)</f>
        <v>0</v>
      </c>
      <c r="P153" s="133">
        <f t="shared" si="71"/>
        <v>23.151992000000003</v>
      </c>
      <c r="Q153" s="133">
        <f t="shared" si="71"/>
        <v>246.668914</v>
      </c>
      <c r="R153" s="133">
        <f t="shared" si="71"/>
        <v>2.7</v>
      </c>
      <c r="S153" s="133">
        <f t="shared" si="71"/>
        <v>17.168993999999998</v>
      </c>
      <c r="T153" s="133">
        <f t="shared" si="71"/>
        <v>289.68990000000002</v>
      </c>
      <c r="U153" s="134"/>
      <c r="V153" s="134"/>
      <c r="W153" s="134"/>
      <c r="X153" s="134"/>
      <c r="Y153" s="134"/>
      <c r="Z153" s="134"/>
      <c r="AA153" s="134"/>
      <c r="AB153" s="134"/>
      <c r="AC153" s="134"/>
      <c r="AD153" s="134"/>
      <c r="AE153" s="134"/>
      <c r="AF153" s="134"/>
      <c r="AG153" s="134"/>
      <c r="AH153" s="134"/>
      <c r="AI153" s="134"/>
      <c r="AJ153" s="134"/>
      <c r="AK153" s="134"/>
      <c r="AL153" s="134"/>
      <c r="AM153" s="134"/>
      <c r="AN153" s="134"/>
      <c r="AO153" s="134"/>
      <c r="AP153" s="134"/>
      <c r="AQ153" s="134"/>
      <c r="AR153" s="134"/>
      <c r="AS153" s="134"/>
      <c r="AT153" s="134"/>
      <c r="AU153" s="134"/>
      <c r="AV153" s="134"/>
      <c r="AW153" s="134"/>
      <c r="AX153" s="134"/>
      <c r="AY153" s="132" t="s">
        <v>449</v>
      </c>
      <c r="AZ153" s="132">
        <f>T154</f>
        <v>3.54</v>
      </c>
      <c r="BA153" s="136">
        <v>0.23</v>
      </c>
      <c r="BB153" s="133">
        <f>T155</f>
        <v>286.1499</v>
      </c>
      <c r="BC153" s="133"/>
      <c r="BD153" s="132"/>
      <c r="BE153" s="132"/>
      <c r="BF153" s="135"/>
      <c r="BG153" s="132"/>
      <c r="BH153" s="132"/>
      <c r="BI153" s="135"/>
      <c r="BJ153" s="134"/>
      <c r="BK153" s="134">
        <f>AZ153+BB153</f>
        <v>289.68990000000002</v>
      </c>
      <c r="BL153" s="138">
        <v>42757</v>
      </c>
      <c r="BM153" s="134"/>
      <c r="BN153" s="134"/>
      <c r="BO153" s="139"/>
      <c r="BP153" s="140"/>
      <c r="BQ153" s="138"/>
      <c r="BR153" s="141"/>
    </row>
    <row r="154" spans="1:70" s="22" customFormat="1" ht="159.7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 t="s">
        <v>15</v>
      </c>
      <c r="M154" s="42" t="str">
        <f>AY153</f>
        <v>Монтаж АВ-0,4 кВ (до 63 А)</v>
      </c>
      <c r="N154" s="42">
        <f>T154</f>
        <v>3.54</v>
      </c>
      <c r="O154" s="42"/>
      <c r="P154" s="42">
        <v>0.26</v>
      </c>
      <c r="Q154" s="42">
        <v>0.57999999999999996</v>
      </c>
      <c r="R154" s="42">
        <v>2.7</v>
      </c>
      <c r="S154" s="42">
        <v>0</v>
      </c>
      <c r="T154" s="42">
        <f>SUM(P154:S154)</f>
        <v>3.54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F154" s="33"/>
      <c r="AG154" s="33"/>
      <c r="AH154" s="33"/>
      <c r="AI154" s="33"/>
      <c r="AJ154" s="33"/>
      <c r="AK154" s="33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60"/>
      <c r="BB154" s="61"/>
      <c r="BC154" s="43"/>
      <c r="BD154" s="42"/>
      <c r="BE154" s="42"/>
      <c r="BF154" s="43"/>
      <c r="BG154" s="42"/>
      <c r="BH154" s="42"/>
      <c r="BI154" s="43"/>
      <c r="BJ154" s="33"/>
      <c r="BK154" s="33"/>
      <c r="BL154" s="24"/>
      <c r="BM154" s="33"/>
      <c r="BN154" s="33"/>
      <c r="BO154" s="34"/>
      <c r="BP154" s="23"/>
      <c r="BQ154" s="24"/>
      <c r="BR154" s="25"/>
    </row>
    <row r="155" spans="1:70" s="22" customFormat="1" ht="159.7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 t="s">
        <v>16</v>
      </c>
      <c r="M155" s="42">
        <f>BA153</f>
        <v>0.23</v>
      </c>
      <c r="N155" s="38">
        <f>M155*1101*1.13</f>
        <v>286.1499</v>
      </c>
      <c r="O155" s="38"/>
      <c r="P155" s="38">
        <f>N155*0.08</f>
        <v>22.891992000000002</v>
      </c>
      <c r="Q155" s="38">
        <f>N155*0.86</f>
        <v>246.08891399999999</v>
      </c>
      <c r="R155" s="38">
        <v>0</v>
      </c>
      <c r="S155" s="38">
        <f>N155*0.06</f>
        <v>17.168993999999998</v>
      </c>
      <c r="T155" s="38">
        <f>SUM(P155:S155)</f>
        <v>286.1499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F155" s="33"/>
      <c r="AG155" s="33"/>
      <c r="AH155" s="33"/>
      <c r="AI155" s="33"/>
      <c r="AJ155" s="33"/>
      <c r="AK155" s="33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60"/>
      <c r="BB155" s="61"/>
      <c r="BC155" s="43"/>
      <c r="BD155" s="42"/>
      <c r="BE155" s="42"/>
      <c r="BF155" s="43"/>
      <c r="BG155" s="42"/>
      <c r="BH155" s="42"/>
      <c r="BI155" s="43"/>
      <c r="BJ155" s="33"/>
      <c r="BK155" s="33"/>
      <c r="BL155" s="24"/>
      <c r="BM155" s="33"/>
      <c r="BN155" s="33"/>
      <c r="BO155" s="34"/>
      <c r="BP155" s="23"/>
      <c r="BQ155" s="24"/>
      <c r="BR155" s="25"/>
    </row>
    <row r="156" spans="1:70" s="157" customFormat="1" ht="227.25" customHeight="1" x14ac:dyDescent="0.25">
      <c r="A156" s="144" t="s">
        <v>100</v>
      </c>
      <c r="B156" s="145">
        <v>41313481</v>
      </c>
      <c r="C156" s="146">
        <v>466.1</v>
      </c>
      <c r="D156" s="146"/>
      <c r="E156" s="147">
        <v>15</v>
      </c>
      <c r="F156" s="145" t="s">
        <v>227</v>
      </c>
      <c r="G156" s="145" t="s">
        <v>44</v>
      </c>
      <c r="H156" s="145" t="s">
        <v>304</v>
      </c>
      <c r="I156" s="145" t="s">
        <v>405</v>
      </c>
      <c r="J156" s="145" t="s">
        <v>406</v>
      </c>
      <c r="K156" s="148" t="s">
        <v>446</v>
      </c>
      <c r="L156" s="148"/>
      <c r="M156" s="148"/>
      <c r="N156" s="158"/>
      <c r="O156" s="158"/>
      <c r="P156" s="158"/>
      <c r="Q156" s="158"/>
      <c r="R156" s="158"/>
      <c r="S156" s="158"/>
      <c r="T156" s="158"/>
      <c r="U156" s="150"/>
      <c r="V156" s="150"/>
      <c r="W156" s="150"/>
      <c r="X156" s="150"/>
      <c r="Y156" s="150"/>
      <c r="Z156" s="150"/>
      <c r="AA156" s="150"/>
      <c r="AB156" s="150"/>
      <c r="AC156" s="150"/>
      <c r="AD156" s="150"/>
      <c r="AE156" s="150"/>
      <c r="AF156" s="150"/>
      <c r="AG156" s="150"/>
      <c r="AH156" s="150"/>
      <c r="AI156" s="150"/>
      <c r="AJ156" s="150"/>
      <c r="AK156" s="150"/>
      <c r="AL156" s="150"/>
      <c r="AM156" s="148"/>
      <c r="AN156" s="149"/>
      <c r="AO156" s="148"/>
      <c r="AP156" s="150"/>
      <c r="AQ156" s="150"/>
      <c r="AR156" s="150"/>
      <c r="AS156" s="150"/>
      <c r="AT156" s="150"/>
      <c r="AU156" s="150"/>
      <c r="AV156" s="150"/>
      <c r="AW156" s="150"/>
      <c r="AX156" s="150"/>
      <c r="AY156" s="148"/>
      <c r="AZ156" s="158"/>
      <c r="BA156" s="151"/>
      <c r="BB156" s="158"/>
      <c r="BC156" s="158"/>
      <c r="BD156" s="148"/>
      <c r="BE156" s="148"/>
      <c r="BF156" s="149"/>
      <c r="BG156" s="148"/>
      <c r="BH156" s="148"/>
      <c r="BI156" s="149"/>
      <c r="BJ156" s="150"/>
      <c r="BK156" s="150"/>
      <c r="BL156" s="153">
        <v>42767</v>
      </c>
      <c r="BM156" s="150" t="s">
        <v>447</v>
      </c>
      <c r="BN156" s="150"/>
      <c r="BO156" s="154"/>
      <c r="BP156" s="155"/>
      <c r="BQ156" s="153"/>
      <c r="BR156" s="156"/>
    </row>
    <row r="157" spans="1:70" s="157" customFormat="1" ht="227.25" customHeight="1" x14ac:dyDescent="0.25">
      <c r="A157" s="144" t="s">
        <v>101</v>
      </c>
      <c r="B157" s="145" t="s">
        <v>165</v>
      </c>
      <c r="C157" s="146">
        <v>466.1</v>
      </c>
      <c r="D157" s="146"/>
      <c r="E157" s="147">
        <v>12</v>
      </c>
      <c r="F157" s="145" t="s">
        <v>228</v>
      </c>
      <c r="G157" s="145" t="s">
        <v>44</v>
      </c>
      <c r="H157" s="145" t="s">
        <v>305</v>
      </c>
      <c r="I157" s="145" t="s">
        <v>407</v>
      </c>
      <c r="J157" s="145" t="s">
        <v>408</v>
      </c>
      <c r="K157" s="148" t="s">
        <v>448</v>
      </c>
      <c r="L157" s="148"/>
      <c r="M157" s="148"/>
      <c r="N157" s="158">
        <f>SUM(N158:N159)</f>
        <v>152.83559999999997</v>
      </c>
      <c r="O157" s="158">
        <f t="shared" ref="O157:T157" si="72">SUM(O158:O159)</f>
        <v>0</v>
      </c>
      <c r="P157" s="158">
        <f t="shared" si="72"/>
        <v>12.203647999999998</v>
      </c>
      <c r="Q157" s="158">
        <f t="shared" si="72"/>
        <v>128.97421599999998</v>
      </c>
      <c r="R157" s="158">
        <f t="shared" si="72"/>
        <v>2.7</v>
      </c>
      <c r="S157" s="158">
        <f t="shared" si="72"/>
        <v>8.9577359999999988</v>
      </c>
      <c r="T157" s="158">
        <f t="shared" si="72"/>
        <v>152.83559999999997</v>
      </c>
      <c r="U157" s="150"/>
      <c r="V157" s="150"/>
      <c r="W157" s="150"/>
      <c r="X157" s="150"/>
      <c r="Y157" s="150"/>
      <c r="Z157" s="150"/>
      <c r="AA157" s="150"/>
      <c r="AB157" s="150"/>
      <c r="AC157" s="150"/>
      <c r="AD157" s="150"/>
      <c r="AE157" s="150"/>
      <c r="AF157" s="150"/>
      <c r="AG157" s="150"/>
      <c r="AH157" s="150"/>
      <c r="AI157" s="150"/>
      <c r="AJ157" s="150"/>
      <c r="AK157" s="150"/>
      <c r="AL157" s="150"/>
      <c r="AM157" s="148"/>
      <c r="AN157" s="149"/>
      <c r="AO157" s="148"/>
      <c r="AP157" s="150"/>
      <c r="AQ157" s="150"/>
      <c r="AR157" s="150"/>
      <c r="AS157" s="150"/>
      <c r="AT157" s="150"/>
      <c r="AU157" s="150"/>
      <c r="AV157" s="150"/>
      <c r="AW157" s="150"/>
      <c r="AX157" s="150"/>
      <c r="AY157" s="148" t="s">
        <v>449</v>
      </c>
      <c r="AZ157" s="158">
        <f>T158</f>
        <v>3.54</v>
      </c>
      <c r="BA157" s="151" t="s">
        <v>450</v>
      </c>
      <c r="BB157" s="158">
        <f>T159</f>
        <v>149.29559999999998</v>
      </c>
      <c r="BC157" s="158"/>
      <c r="BD157" s="148"/>
      <c r="BE157" s="148"/>
      <c r="BF157" s="149"/>
      <c r="BG157" s="148"/>
      <c r="BH157" s="148"/>
      <c r="BI157" s="149"/>
      <c r="BJ157" s="150"/>
      <c r="BK157" s="150">
        <f>AZ157+BB157</f>
        <v>152.83559999999997</v>
      </c>
      <c r="BL157" s="153">
        <v>42757</v>
      </c>
      <c r="BM157" s="150"/>
      <c r="BN157" s="150"/>
      <c r="BO157" s="154"/>
      <c r="BP157" s="155"/>
      <c r="BQ157" s="153"/>
      <c r="BR157" s="156"/>
    </row>
    <row r="158" spans="1:70" s="22" customFormat="1" ht="150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 t="s">
        <v>15</v>
      </c>
      <c r="M158" s="42" t="str">
        <f>AY157</f>
        <v>Монтаж АВ-0,4 кВ (до 63 А)</v>
      </c>
      <c r="N158" s="42">
        <f>T158</f>
        <v>3.54</v>
      </c>
      <c r="O158" s="42"/>
      <c r="P158" s="42">
        <v>0.26</v>
      </c>
      <c r="Q158" s="42">
        <v>0.57999999999999996</v>
      </c>
      <c r="R158" s="42">
        <v>2.7</v>
      </c>
      <c r="S158" s="42">
        <v>0</v>
      </c>
      <c r="T158" s="38">
        <f>SUM(P158:S158)</f>
        <v>3.54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F158" s="33"/>
      <c r="AG158" s="33"/>
      <c r="AH158" s="33"/>
      <c r="AI158" s="33"/>
      <c r="AJ158" s="33"/>
      <c r="AK158" s="33"/>
      <c r="AL158" s="33"/>
      <c r="AM158" s="42"/>
      <c r="AN158" s="43"/>
      <c r="AO158" s="42"/>
      <c r="AP158" s="33"/>
      <c r="AQ158" s="33"/>
      <c r="AR158" s="33"/>
      <c r="AS158" s="33"/>
      <c r="AT158" s="33"/>
      <c r="AU158" s="33"/>
      <c r="AV158" s="33"/>
      <c r="AW158" s="33"/>
      <c r="AX158" s="33"/>
      <c r="AY158" s="42"/>
      <c r="AZ158" s="42"/>
      <c r="BA158" s="60"/>
      <c r="BB158" s="61"/>
      <c r="BC158" s="43"/>
      <c r="BD158" s="42"/>
      <c r="BE158" s="42"/>
      <c r="BF158" s="43"/>
      <c r="BG158" s="42"/>
      <c r="BH158" s="42"/>
      <c r="BI158" s="43"/>
      <c r="BJ158" s="33"/>
      <c r="BK158" s="33"/>
      <c r="BL158" s="24"/>
      <c r="BM158" s="33"/>
      <c r="BN158" s="33"/>
      <c r="BO158" s="34"/>
      <c r="BP158" s="23"/>
      <c r="BQ158" s="24"/>
      <c r="BR158" s="25"/>
    </row>
    <row r="159" spans="1:70" s="22" customFormat="1" ht="142.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 t="s">
        <v>16</v>
      </c>
      <c r="M159" s="42" t="str">
        <f>BA157</f>
        <v>0,12 км совместной подвеской по опорам существующей ВЛ-10 кВ</v>
      </c>
      <c r="N159" s="38">
        <f>0.12*1101*1.13</f>
        <v>149.29559999999998</v>
      </c>
      <c r="O159" s="38"/>
      <c r="P159" s="38">
        <f>N159*0.08</f>
        <v>11.943647999999998</v>
      </c>
      <c r="Q159" s="38">
        <f>N159*0.86</f>
        <v>128.39421599999997</v>
      </c>
      <c r="R159" s="38">
        <v>0</v>
      </c>
      <c r="S159" s="38">
        <f>N159*0.06</f>
        <v>8.9577359999999988</v>
      </c>
      <c r="T159" s="38">
        <f>SUM(P159:S159)</f>
        <v>149.29559999999998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F159" s="33"/>
      <c r="AG159" s="33"/>
      <c r="AH159" s="33"/>
      <c r="AI159" s="33"/>
      <c r="AJ159" s="33"/>
      <c r="AK159" s="33"/>
      <c r="AL159" s="33"/>
      <c r="AM159" s="42"/>
      <c r="AN159" s="43"/>
      <c r="AO159" s="42"/>
      <c r="AP159" s="33"/>
      <c r="AQ159" s="33"/>
      <c r="AR159" s="33"/>
      <c r="AS159" s="33"/>
      <c r="AT159" s="33"/>
      <c r="AU159" s="33"/>
      <c r="AV159" s="33"/>
      <c r="AW159" s="33"/>
      <c r="AX159" s="33"/>
      <c r="AY159" s="42"/>
      <c r="AZ159" s="42"/>
      <c r="BA159" s="60"/>
      <c r="BB159" s="61"/>
      <c r="BC159" s="43"/>
      <c r="BD159" s="42"/>
      <c r="BE159" s="42"/>
      <c r="BF159" s="43"/>
      <c r="BG159" s="42"/>
      <c r="BH159" s="42"/>
      <c r="BI159" s="43"/>
      <c r="BJ159" s="33"/>
      <c r="BK159" s="33"/>
      <c r="BL159" s="24"/>
      <c r="BM159" s="33"/>
      <c r="BN159" s="33"/>
      <c r="BO159" s="34"/>
      <c r="BP159" s="23"/>
      <c r="BQ159" s="24"/>
      <c r="BR159" s="25"/>
    </row>
    <row r="160" spans="1:70" s="126" customFormat="1" ht="159.75" customHeight="1" x14ac:dyDescent="0.25">
      <c r="A160" s="112" t="s">
        <v>102</v>
      </c>
      <c r="B160" s="113" t="s">
        <v>166</v>
      </c>
      <c r="C160" s="114">
        <v>466.1</v>
      </c>
      <c r="D160" s="114"/>
      <c r="E160" s="115">
        <v>15</v>
      </c>
      <c r="F160" s="113" t="s">
        <v>229</v>
      </c>
      <c r="G160" s="113" t="s">
        <v>44</v>
      </c>
      <c r="H160" s="113" t="s">
        <v>306</v>
      </c>
      <c r="I160" s="113" t="s">
        <v>46</v>
      </c>
      <c r="J160" s="113" t="s">
        <v>409</v>
      </c>
      <c r="K160" s="116" t="s">
        <v>451</v>
      </c>
      <c r="L160" s="116"/>
      <c r="M160" s="116"/>
      <c r="N160" s="116">
        <f>SUM(N161:N162)</f>
        <v>523.74</v>
      </c>
      <c r="O160" s="116">
        <f t="shared" ref="O160:T160" si="73">SUM(O161:O162)</f>
        <v>0</v>
      </c>
      <c r="P160" s="116">
        <f t="shared" si="73"/>
        <v>14.78</v>
      </c>
      <c r="Q160" s="116">
        <f t="shared" si="73"/>
        <v>53.05</v>
      </c>
      <c r="R160" s="116">
        <f t="shared" si="73"/>
        <v>449.38</v>
      </c>
      <c r="S160" s="116">
        <f t="shared" si="73"/>
        <v>6.53</v>
      </c>
      <c r="T160" s="116">
        <f t="shared" si="73"/>
        <v>523.74</v>
      </c>
      <c r="U160" s="118"/>
      <c r="V160" s="118"/>
      <c r="W160" s="118"/>
      <c r="X160" s="118"/>
      <c r="Y160" s="118"/>
      <c r="Z160" s="118"/>
      <c r="AA160" s="118"/>
      <c r="AB160" s="118"/>
      <c r="AC160" s="118"/>
      <c r="AD160" s="118"/>
      <c r="AE160" s="118"/>
      <c r="AF160" s="118"/>
      <c r="AG160" s="118"/>
      <c r="AH160" s="118"/>
      <c r="AI160" s="118"/>
      <c r="AJ160" s="118"/>
      <c r="AK160" s="118"/>
      <c r="AL160" s="118"/>
      <c r="AM160" s="118"/>
      <c r="AN160" s="118"/>
      <c r="AO160" s="118"/>
      <c r="AP160" s="118"/>
      <c r="AQ160" s="119" t="s">
        <v>455</v>
      </c>
      <c r="AR160" s="116">
        <f>T161+T162</f>
        <v>523.74</v>
      </c>
      <c r="AS160" s="118"/>
      <c r="AT160" s="118"/>
      <c r="AU160" s="118"/>
      <c r="AV160" s="118"/>
      <c r="AW160" s="118"/>
      <c r="AX160" s="118"/>
      <c r="AY160" s="118"/>
      <c r="AZ160" s="118"/>
      <c r="BA160" s="119"/>
      <c r="BB160" s="120"/>
      <c r="BC160" s="121"/>
      <c r="BD160" s="116"/>
      <c r="BE160" s="116"/>
      <c r="BF160" s="121"/>
      <c r="BG160" s="116"/>
      <c r="BH160" s="116"/>
      <c r="BI160" s="121"/>
      <c r="BJ160" s="118"/>
      <c r="BK160" s="118">
        <f>AR160</f>
        <v>523.74</v>
      </c>
      <c r="BL160" s="122">
        <v>42767</v>
      </c>
      <c r="BM160" s="118"/>
      <c r="BN160" s="118"/>
      <c r="BO160" s="123"/>
      <c r="BP160" s="124"/>
      <c r="BQ160" s="122"/>
      <c r="BR160" s="125"/>
    </row>
    <row r="161" spans="1:70" s="22" customFormat="1" ht="105.6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237" t="s">
        <v>12</v>
      </c>
      <c r="M161" s="42" t="s">
        <v>452</v>
      </c>
      <c r="N161" s="42">
        <f>T161</f>
        <v>514.09</v>
      </c>
      <c r="O161" s="42"/>
      <c r="P161" s="42">
        <v>14.78</v>
      </c>
      <c r="Q161" s="42">
        <v>43.4</v>
      </c>
      <c r="R161" s="42">
        <v>449.38</v>
      </c>
      <c r="S161" s="42">
        <v>6.53</v>
      </c>
      <c r="T161" s="42">
        <f>SUM(P161:S161)</f>
        <v>514.09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F161" s="33"/>
      <c r="AG161" s="33"/>
      <c r="AH161" s="33"/>
      <c r="AI161" s="33"/>
      <c r="AJ161" s="33"/>
      <c r="AK161" s="33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60"/>
      <c r="BB161" s="61"/>
      <c r="BC161" s="43"/>
      <c r="BD161" s="42"/>
      <c r="BE161" s="42"/>
      <c r="BF161" s="43"/>
      <c r="BG161" s="42"/>
      <c r="BH161" s="42"/>
      <c r="BI161" s="43"/>
      <c r="BJ161" s="33"/>
      <c r="BK161" s="33"/>
      <c r="BL161" s="24"/>
      <c r="BM161" s="33"/>
      <c r="BN161" s="33"/>
      <c r="BO161" s="34"/>
      <c r="BP161" s="23"/>
      <c r="BQ161" s="24"/>
      <c r="BR161" s="25"/>
    </row>
    <row r="162" spans="1:70" s="22" customFormat="1" ht="103.9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238"/>
      <c r="M162" s="42" t="s">
        <v>453</v>
      </c>
      <c r="N162" s="42">
        <f>T162</f>
        <v>9.65</v>
      </c>
      <c r="O162" s="42"/>
      <c r="P162" s="42">
        <v>0</v>
      </c>
      <c r="Q162" s="42">
        <v>9.65</v>
      </c>
      <c r="R162" s="42" t="s">
        <v>454</v>
      </c>
      <c r="S162" s="42">
        <v>0</v>
      </c>
      <c r="T162" s="42">
        <f>SUM(P162:S162)</f>
        <v>9.65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F162" s="33"/>
      <c r="AG162" s="33"/>
      <c r="AH162" s="33"/>
      <c r="AI162" s="33"/>
      <c r="AJ162" s="33"/>
      <c r="AK162" s="33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60"/>
      <c r="BB162" s="61"/>
      <c r="BC162" s="43"/>
      <c r="BD162" s="42"/>
      <c r="BE162" s="42"/>
      <c r="BF162" s="43"/>
      <c r="BG162" s="42"/>
      <c r="BH162" s="42"/>
      <c r="BI162" s="43"/>
      <c r="BJ162" s="33"/>
      <c r="BK162" s="33"/>
      <c r="BL162" s="24"/>
      <c r="BM162" s="33"/>
      <c r="BN162" s="33"/>
      <c r="BO162" s="34"/>
      <c r="BP162" s="23"/>
      <c r="BQ162" s="24"/>
      <c r="BR162" s="25"/>
    </row>
    <row r="163" spans="1:70" s="126" customFormat="1" ht="154.5" customHeight="1" x14ac:dyDescent="0.25">
      <c r="A163" s="112" t="s">
        <v>606</v>
      </c>
      <c r="B163" s="113">
        <v>41322241</v>
      </c>
      <c r="C163" s="114">
        <v>466.1</v>
      </c>
      <c r="D163" s="114"/>
      <c r="E163" s="115">
        <v>15</v>
      </c>
      <c r="F163" s="113" t="s">
        <v>607</v>
      </c>
      <c r="G163" s="113" t="s">
        <v>44</v>
      </c>
      <c r="H163" s="113" t="s">
        <v>609</v>
      </c>
      <c r="I163" s="113" t="s">
        <v>46</v>
      </c>
      <c r="J163" s="113" t="s">
        <v>608</v>
      </c>
      <c r="K163" s="116" t="s">
        <v>680</v>
      </c>
      <c r="L163" s="116"/>
      <c r="M163" s="116"/>
      <c r="N163" s="121"/>
      <c r="O163" s="116"/>
      <c r="P163" s="121"/>
      <c r="Q163" s="121"/>
      <c r="R163" s="121"/>
      <c r="S163" s="121"/>
      <c r="T163" s="121"/>
      <c r="U163" s="118"/>
      <c r="V163" s="118"/>
      <c r="W163" s="118"/>
      <c r="X163" s="118"/>
      <c r="Y163" s="118"/>
      <c r="Z163" s="118"/>
      <c r="AA163" s="118"/>
      <c r="AB163" s="118"/>
      <c r="AC163" s="118"/>
      <c r="AD163" s="118"/>
      <c r="AE163" s="118"/>
      <c r="AF163" s="118"/>
      <c r="AG163" s="118"/>
      <c r="AH163" s="118"/>
      <c r="AI163" s="127"/>
      <c r="AJ163" s="118"/>
      <c r="AK163" s="118"/>
      <c r="AL163" s="118"/>
      <c r="AM163" s="118"/>
      <c r="AN163" s="118"/>
      <c r="AO163" s="118"/>
      <c r="AP163" s="118"/>
      <c r="AQ163" s="127"/>
      <c r="AR163" s="118"/>
      <c r="AS163" s="118"/>
      <c r="AT163" s="118"/>
      <c r="AU163" s="118"/>
      <c r="AV163" s="118"/>
      <c r="AW163" s="118"/>
      <c r="AX163" s="118"/>
      <c r="AY163" s="118"/>
      <c r="AZ163" s="118"/>
      <c r="BA163" s="119"/>
      <c r="BB163" s="120"/>
      <c r="BC163" s="121"/>
      <c r="BD163" s="116"/>
      <c r="BE163" s="116"/>
      <c r="BF163" s="121"/>
      <c r="BG163" s="116"/>
      <c r="BH163" s="116"/>
      <c r="BI163" s="121"/>
      <c r="BJ163" s="118"/>
      <c r="BK163" s="118">
        <v>0</v>
      </c>
      <c r="BL163" s="122">
        <v>42775</v>
      </c>
      <c r="BM163" s="118" t="s">
        <v>681</v>
      </c>
      <c r="BN163" s="118"/>
      <c r="BO163" s="123"/>
      <c r="BP163" s="124"/>
      <c r="BQ163" s="122"/>
      <c r="BR163" s="125"/>
    </row>
    <row r="164" spans="1:70" s="126" customFormat="1" ht="409.5" customHeight="1" x14ac:dyDescent="0.25">
      <c r="A164" s="112" t="s">
        <v>104</v>
      </c>
      <c r="B164" s="113" t="s">
        <v>168</v>
      </c>
      <c r="C164" s="114">
        <v>466.1</v>
      </c>
      <c r="D164" s="114"/>
      <c r="E164" s="115">
        <v>14</v>
      </c>
      <c r="F164" s="113" t="s">
        <v>231</v>
      </c>
      <c r="G164" s="113" t="s">
        <v>44</v>
      </c>
      <c r="H164" s="113" t="s">
        <v>308</v>
      </c>
      <c r="I164" s="113" t="s">
        <v>412</v>
      </c>
      <c r="J164" s="113" t="s">
        <v>413</v>
      </c>
      <c r="K164" s="116" t="s">
        <v>457</v>
      </c>
      <c r="L164" s="116"/>
      <c r="M164" s="116"/>
      <c r="N164" s="117">
        <f>SUM(N165)</f>
        <v>236.38469999999998</v>
      </c>
      <c r="O164" s="117">
        <f t="shared" ref="O164:T164" si="74">SUM(O165)</f>
        <v>0</v>
      </c>
      <c r="P164" s="117">
        <f t="shared" si="74"/>
        <v>18.910775999999998</v>
      </c>
      <c r="Q164" s="117">
        <f t="shared" si="74"/>
        <v>203.29084199999997</v>
      </c>
      <c r="R164" s="117">
        <f t="shared" si="74"/>
        <v>0</v>
      </c>
      <c r="S164" s="117">
        <f t="shared" si="74"/>
        <v>14.183081999999999</v>
      </c>
      <c r="T164" s="117">
        <f t="shared" si="74"/>
        <v>236.38469999999995</v>
      </c>
      <c r="U164" s="118"/>
      <c r="V164" s="118"/>
      <c r="W164" s="118"/>
      <c r="X164" s="118"/>
      <c r="Y164" s="118"/>
      <c r="Z164" s="118"/>
      <c r="AA164" s="118"/>
      <c r="AB164" s="118"/>
      <c r="AC164" s="118"/>
      <c r="AD164" s="118"/>
      <c r="AE164" s="118"/>
      <c r="AF164" s="118"/>
      <c r="AG164" s="118"/>
      <c r="AH164" s="118"/>
      <c r="AI164" s="118"/>
      <c r="AJ164" s="118"/>
      <c r="AK164" s="118"/>
      <c r="AL164" s="118"/>
      <c r="AM164" s="118"/>
      <c r="AN164" s="118"/>
      <c r="AO164" s="118"/>
      <c r="AP164" s="118"/>
      <c r="AQ164" s="118"/>
      <c r="AR164" s="118"/>
      <c r="AS164" s="118"/>
      <c r="AT164" s="118"/>
      <c r="AU164" s="118"/>
      <c r="AV164" s="118"/>
      <c r="AW164" s="118"/>
      <c r="AX164" s="118"/>
      <c r="AY164" s="118"/>
      <c r="AZ164" s="118"/>
      <c r="BA164" s="119">
        <v>0.19</v>
      </c>
      <c r="BB164" s="117">
        <f>T165</f>
        <v>236.38469999999995</v>
      </c>
      <c r="BC164" s="117"/>
      <c r="BD164" s="116"/>
      <c r="BE164" s="116"/>
      <c r="BF164" s="121"/>
      <c r="BG164" s="116"/>
      <c r="BH164" s="116"/>
      <c r="BI164" s="121"/>
      <c r="BJ164" s="118"/>
      <c r="BK164" s="118">
        <f>BB164</f>
        <v>236.38469999999995</v>
      </c>
      <c r="BL164" s="122">
        <v>42767</v>
      </c>
      <c r="BM164" s="118" t="s">
        <v>665</v>
      </c>
      <c r="BN164" s="118"/>
      <c r="BO164" s="123"/>
      <c r="BP164" s="124"/>
      <c r="BQ164" s="122"/>
      <c r="BR164" s="125"/>
    </row>
    <row r="165" spans="1:70" s="22" customFormat="1" ht="156.75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 t="s">
        <v>16</v>
      </c>
      <c r="M165" s="42">
        <f>BA164</f>
        <v>0.19</v>
      </c>
      <c r="N165" s="38">
        <f>M165*1101*1.13</f>
        <v>236.38469999999998</v>
      </c>
      <c r="O165" s="38"/>
      <c r="P165" s="38">
        <f>N165*0.08</f>
        <v>18.910775999999998</v>
      </c>
      <c r="Q165" s="38">
        <f>N165*0.86</f>
        <v>203.29084199999997</v>
      </c>
      <c r="R165" s="38">
        <v>0</v>
      </c>
      <c r="S165" s="38">
        <f>N165*0.06</f>
        <v>14.183081999999999</v>
      </c>
      <c r="T165" s="38">
        <f>SUM(P165:S165)</f>
        <v>236.38469999999995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F165" s="33"/>
      <c r="AG165" s="33"/>
      <c r="AH165" s="33"/>
      <c r="AI165" s="33"/>
      <c r="AJ165" s="33"/>
      <c r="AK165" s="33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33"/>
      <c r="AZ165" s="33"/>
      <c r="BA165" s="60"/>
      <c r="BB165" s="61"/>
      <c r="BC165" s="43"/>
      <c r="BD165" s="42"/>
      <c r="BE165" s="42"/>
      <c r="BF165" s="43"/>
      <c r="BG165" s="42"/>
      <c r="BH165" s="42"/>
      <c r="BI165" s="43"/>
      <c r="BJ165" s="33"/>
      <c r="BK165" s="33"/>
      <c r="BL165" s="24"/>
      <c r="BM165" s="33"/>
      <c r="BN165" s="33"/>
      <c r="BO165" s="34"/>
      <c r="BP165" s="23"/>
      <c r="BQ165" s="24"/>
      <c r="BR165" s="25"/>
    </row>
    <row r="166" spans="1:70" s="126" customFormat="1" ht="409.6" customHeight="1" x14ac:dyDescent="0.25">
      <c r="A166" s="112" t="s">
        <v>105</v>
      </c>
      <c r="B166" s="113" t="s">
        <v>169</v>
      </c>
      <c r="C166" s="114">
        <v>466.1</v>
      </c>
      <c r="D166" s="114"/>
      <c r="E166" s="115">
        <v>14</v>
      </c>
      <c r="F166" s="113" t="s">
        <v>232</v>
      </c>
      <c r="G166" s="113" t="s">
        <v>44</v>
      </c>
      <c r="H166" s="113" t="s">
        <v>309</v>
      </c>
      <c r="I166" s="113" t="s">
        <v>666</v>
      </c>
      <c r="J166" s="113" t="s">
        <v>360</v>
      </c>
      <c r="K166" s="116" t="s">
        <v>457</v>
      </c>
      <c r="L166" s="116"/>
      <c r="M166" s="116"/>
      <c r="N166" s="117">
        <f>SUM(N167)</f>
        <v>124.413</v>
      </c>
      <c r="O166" s="117">
        <f t="shared" ref="O166:T166" si="75">SUM(O167)</f>
        <v>0</v>
      </c>
      <c r="P166" s="117">
        <f t="shared" si="75"/>
        <v>9.9530399999999997</v>
      </c>
      <c r="Q166" s="117">
        <f t="shared" si="75"/>
        <v>106.99517999999999</v>
      </c>
      <c r="R166" s="117">
        <f t="shared" si="75"/>
        <v>0</v>
      </c>
      <c r="S166" s="117">
        <f t="shared" si="75"/>
        <v>7.4647799999999993</v>
      </c>
      <c r="T166" s="117">
        <f t="shared" si="75"/>
        <v>124.413</v>
      </c>
      <c r="U166" s="118"/>
      <c r="V166" s="118"/>
      <c r="W166" s="118"/>
      <c r="X166" s="118"/>
      <c r="Y166" s="118"/>
      <c r="Z166" s="118"/>
      <c r="AA166" s="118"/>
      <c r="AB166" s="118"/>
      <c r="AC166" s="118"/>
      <c r="AD166" s="118"/>
      <c r="AE166" s="118"/>
      <c r="AF166" s="118"/>
      <c r="AG166" s="118"/>
      <c r="AH166" s="118"/>
      <c r="AI166" s="118"/>
      <c r="AJ166" s="118"/>
      <c r="AK166" s="118"/>
      <c r="AL166" s="118"/>
      <c r="AM166" s="118"/>
      <c r="AN166" s="118"/>
      <c r="AO166" s="118"/>
      <c r="AP166" s="118"/>
      <c r="AQ166" s="118"/>
      <c r="AR166" s="118"/>
      <c r="AS166" s="118"/>
      <c r="AT166" s="118"/>
      <c r="AU166" s="118"/>
      <c r="AV166" s="118"/>
      <c r="AW166" s="118"/>
      <c r="AX166" s="118"/>
      <c r="AY166" s="118"/>
      <c r="AZ166" s="118"/>
      <c r="BA166" s="119">
        <v>0.1</v>
      </c>
      <c r="BB166" s="117">
        <f>T167</f>
        <v>124.413</v>
      </c>
      <c r="BC166" s="117"/>
      <c r="BD166" s="116"/>
      <c r="BE166" s="116"/>
      <c r="BF166" s="121"/>
      <c r="BG166" s="116"/>
      <c r="BH166" s="116"/>
      <c r="BI166" s="121"/>
      <c r="BJ166" s="118"/>
      <c r="BK166" s="118">
        <f>BB166</f>
        <v>124.413</v>
      </c>
      <c r="BL166" s="122">
        <v>42767</v>
      </c>
      <c r="BM166" s="118" t="s">
        <v>458</v>
      </c>
      <c r="BN166" s="118"/>
      <c r="BO166" s="123"/>
      <c r="BP166" s="124"/>
      <c r="BQ166" s="122"/>
      <c r="BR166" s="125"/>
    </row>
    <row r="167" spans="1:70" s="22" customFormat="1" ht="152.2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 t="s">
        <v>16</v>
      </c>
      <c r="M167" s="42">
        <f>BA166</f>
        <v>0.1</v>
      </c>
      <c r="N167" s="38">
        <f>M167*1101*1.13</f>
        <v>124.413</v>
      </c>
      <c r="O167" s="38"/>
      <c r="P167" s="38">
        <f>N167*0.08</f>
        <v>9.9530399999999997</v>
      </c>
      <c r="Q167" s="38">
        <f>N167*0.86</f>
        <v>106.99517999999999</v>
      </c>
      <c r="R167" s="38">
        <v>0</v>
      </c>
      <c r="S167" s="38">
        <f>N167*0.06</f>
        <v>7.4647799999999993</v>
      </c>
      <c r="T167" s="38">
        <f>SUM(P167:S167)</f>
        <v>124.413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F167" s="33"/>
      <c r="AG167" s="33"/>
      <c r="AH167" s="33"/>
      <c r="AI167" s="33"/>
      <c r="AJ167" s="33"/>
      <c r="AK167" s="33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60"/>
      <c r="BB167" s="61"/>
      <c r="BC167" s="43"/>
      <c r="BD167" s="42"/>
      <c r="BE167" s="42"/>
      <c r="BF167" s="43"/>
      <c r="BG167" s="42"/>
      <c r="BH167" s="42"/>
      <c r="BI167" s="43"/>
      <c r="BJ167" s="33"/>
      <c r="BK167" s="33"/>
      <c r="BL167" s="24"/>
      <c r="BM167" s="33"/>
      <c r="BN167" s="33"/>
      <c r="BO167" s="34"/>
      <c r="BP167" s="23"/>
      <c r="BQ167" s="24"/>
      <c r="BR167" s="25"/>
    </row>
    <row r="168" spans="1:70" s="157" customFormat="1" ht="209.25" customHeight="1" x14ac:dyDescent="0.25">
      <c r="A168" s="144" t="s">
        <v>106</v>
      </c>
      <c r="B168" s="145" t="s">
        <v>170</v>
      </c>
      <c r="C168" s="146">
        <v>466.1</v>
      </c>
      <c r="D168" s="146"/>
      <c r="E168" s="147">
        <v>15</v>
      </c>
      <c r="F168" s="145" t="s">
        <v>233</v>
      </c>
      <c r="G168" s="145" t="s">
        <v>44</v>
      </c>
      <c r="H168" s="145" t="s">
        <v>310</v>
      </c>
      <c r="I168" s="145" t="s">
        <v>414</v>
      </c>
      <c r="J168" s="145" t="s">
        <v>415</v>
      </c>
      <c r="K168" s="148" t="s">
        <v>459</v>
      </c>
      <c r="L168" s="148"/>
      <c r="M168" s="148"/>
      <c r="N168" s="158">
        <f>SUM(N169)</f>
        <v>43.544550000000001</v>
      </c>
      <c r="O168" s="158">
        <f t="shared" ref="O168:T168" si="76">SUM(O169)</f>
        <v>0</v>
      </c>
      <c r="P168" s="158">
        <f t="shared" si="76"/>
        <v>3.4835640000000003</v>
      </c>
      <c r="Q168" s="158">
        <f t="shared" si="76"/>
        <v>37.448312999999999</v>
      </c>
      <c r="R168" s="158">
        <f t="shared" si="76"/>
        <v>0</v>
      </c>
      <c r="S168" s="158">
        <f t="shared" si="76"/>
        <v>2.612673</v>
      </c>
      <c r="T168" s="158">
        <f t="shared" si="76"/>
        <v>43.544550000000001</v>
      </c>
      <c r="U168" s="150"/>
      <c r="V168" s="150"/>
      <c r="W168" s="150"/>
      <c r="X168" s="150"/>
      <c r="Y168" s="150"/>
      <c r="Z168" s="150"/>
      <c r="AA168" s="150"/>
      <c r="AB168" s="150"/>
      <c r="AC168" s="150"/>
      <c r="AD168" s="150"/>
      <c r="AE168" s="150"/>
      <c r="AF168" s="150"/>
      <c r="AG168" s="150"/>
      <c r="AH168" s="150"/>
      <c r="AI168" s="150"/>
      <c r="AJ168" s="150"/>
      <c r="AK168" s="150"/>
      <c r="AL168" s="150"/>
      <c r="AM168" s="150"/>
      <c r="AN168" s="150"/>
      <c r="AO168" s="150"/>
      <c r="AP168" s="150"/>
      <c r="AQ168" s="150"/>
      <c r="AR168" s="150"/>
      <c r="AS168" s="150"/>
      <c r="AT168" s="150"/>
      <c r="AU168" s="150"/>
      <c r="AV168" s="150"/>
      <c r="AW168" s="150"/>
      <c r="AX168" s="150"/>
      <c r="AY168" s="150"/>
      <c r="AZ168" s="150"/>
      <c r="BA168" s="151">
        <v>3.5000000000000003E-2</v>
      </c>
      <c r="BB168" s="158">
        <f>T169</f>
        <v>43.544550000000001</v>
      </c>
      <c r="BC168" s="158"/>
      <c r="BD168" s="148"/>
      <c r="BE168" s="148"/>
      <c r="BF168" s="149"/>
      <c r="BG168" s="148"/>
      <c r="BH168" s="148"/>
      <c r="BI168" s="149"/>
      <c r="BJ168" s="150"/>
      <c r="BK168" s="150">
        <f>BB168</f>
        <v>43.544550000000001</v>
      </c>
      <c r="BL168" s="153">
        <v>42767</v>
      </c>
      <c r="BM168" s="150"/>
      <c r="BN168" s="150"/>
      <c r="BO168" s="154"/>
      <c r="BP168" s="155"/>
      <c r="BQ168" s="153"/>
      <c r="BR168" s="156"/>
    </row>
    <row r="169" spans="1:70" s="22" customFormat="1" ht="209.2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 t="s">
        <v>16</v>
      </c>
      <c r="M169" s="42">
        <f>BA168</f>
        <v>3.5000000000000003E-2</v>
      </c>
      <c r="N169" s="38">
        <f>M169*1101*1.13</f>
        <v>43.544550000000001</v>
      </c>
      <c r="O169" s="38"/>
      <c r="P169" s="38">
        <f>N169*0.08</f>
        <v>3.4835640000000003</v>
      </c>
      <c r="Q169" s="38">
        <f>N169*0.86</f>
        <v>37.448312999999999</v>
      </c>
      <c r="R169" s="38">
        <v>0</v>
      </c>
      <c r="S169" s="38">
        <f>N169*0.06</f>
        <v>2.612673</v>
      </c>
      <c r="T169" s="38">
        <f>SUM(P169:S169)</f>
        <v>43.544550000000001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F169" s="33"/>
      <c r="AG169" s="33"/>
      <c r="AH169" s="33"/>
      <c r="AI169" s="62"/>
      <c r="AJ169" s="33"/>
      <c r="AK169" s="33"/>
      <c r="AL169" s="33"/>
      <c r="AM169" s="33"/>
      <c r="AN169" s="33"/>
      <c r="AO169" s="33"/>
      <c r="AP169" s="33"/>
      <c r="AQ169" s="62"/>
      <c r="AR169" s="33"/>
      <c r="AS169" s="33"/>
      <c r="AT169" s="33"/>
      <c r="AU169" s="33"/>
      <c r="AV169" s="33"/>
      <c r="AW169" s="33"/>
      <c r="AX169" s="33"/>
      <c r="AY169" s="33"/>
      <c r="AZ169" s="33"/>
      <c r="BA169" s="60"/>
      <c r="BB169" s="61"/>
      <c r="BC169" s="43"/>
      <c r="BD169" s="42"/>
      <c r="BE169" s="42"/>
      <c r="BF169" s="43"/>
      <c r="BG169" s="42"/>
      <c r="BH169" s="42"/>
      <c r="BI169" s="43"/>
      <c r="BJ169" s="33"/>
      <c r="BK169" s="33"/>
      <c r="BL169" s="24"/>
      <c r="BM169" s="33"/>
      <c r="BN169" s="33"/>
      <c r="BO169" s="34"/>
      <c r="BP169" s="23"/>
      <c r="BQ169" s="24"/>
      <c r="BR169" s="25"/>
    </row>
    <row r="170" spans="1:70" s="126" customFormat="1" ht="189" customHeight="1" x14ac:dyDescent="0.25">
      <c r="A170" s="112" t="s">
        <v>107</v>
      </c>
      <c r="B170" s="113" t="s">
        <v>171</v>
      </c>
      <c r="C170" s="114">
        <v>466.1</v>
      </c>
      <c r="D170" s="114"/>
      <c r="E170" s="115">
        <v>10</v>
      </c>
      <c r="F170" s="113" t="s">
        <v>234</v>
      </c>
      <c r="G170" s="113" t="s">
        <v>44</v>
      </c>
      <c r="H170" s="113" t="s">
        <v>311</v>
      </c>
      <c r="I170" s="113" t="s">
        <v>416</v>
      </c>
      <c r="J170" s="113" t="s">
        <v>417</v>
      </c>
      <c r="K170" s="116" t="s">
        <v>460</v>
      </c>
      <c r="L170" s="116"/>
      <c r="M170" s="116"/>
      <c r="N170" s="117">
        <f>SUM(N171)</f>
        <v>111.9717</v>
      </c>
      <c r="O170" s="117">
        <f t="shared" ref="O170:T170" si="77">SUM(O171)</f>
        <v>0</v>
      </c>
      <c r="P170" s="117">
        <f t="shared" si="77"/>
        <v>8.9577360000000006</v>
      </c>
      <c r="Q170" s="117">
        <f t="shared" si="77"/>
        <v>96.295661999999993</v>
      </c>
      <c r="R170" s="117">
        <f t="shared" si="77"/>
        <v>0</v>
      </c>
      <c r="S170" s="117">
        <f t="shared" si="77"/>
        <v>6.7183019999999996</v>
      </c>
      <c r="T170" s="117">
        <f t="shared" si="77"/>
        <v>111.97169999999998</v>
      </c>
      <c r="U170" s="118"/>
      <c r="V170" s="118"/>
      <c r="W170" s="118"/>
      <c r="X170" s="118"/>
      <c r="Y170" s="118"/>
      <c r="Z170" s="118"/>
      <c r="AA170" s="118"/>
      <c r="AB170" s="118"/>
      <c r="AC170" s="118"/>
      <c r="AD170" s="118"/>
      <c r="AE170" s="116"/>
      <c r="AF170" s="121"/>
      <c r="AG170" s="121"/>
      <c r="AH170" s="118"/>
      <c r="AI170" s="119"/>
      <c r="AJ170" s="116"/>
      <c r="AK170" s="116"/>
      <c r="AL170" s="118"/>
      <c r="AM170" s="118"/>
      <c r="AN170" s="118"/>
      <c r="AO170" s="118"/>
      <c r="AP170" s="118"/>
      <c r="AQ170" s="119"/>
      <c r="AR170" s="121"/>
      <c r="AS170" s="118"/>
      <c r="AT170" s="118"/>
      <c r="AU170" s="118"/>
      <c r="AV170" s="118"/>
      <c r="AW170" s="118"/>
      <c r="AX170" s="118"/>
      <c r="AY170" s="118"/>
      <c r="AZ170" s="118"/>
      <c r="BA170" s="119">
        <v>0.09</v>
      </c>
      <c r="BB170" s="117">
        <f>T171</f>
        <v>111.97169999999998</v>
      </c>
      <c r="BC170" s="117"/>
      <c r="BD170" s="116"/>
      <c r="BE170" s="116"/>
      <c r="BF170" s="121"/>
      <c r="BG170" s="116"/>
      <c r="BH170" s="116"/>
      <c r="BI170" s="121"/>
      <c r="BJ170" s="118"/>
      <c r="BK170" s="118">
        <f>BB170</f>
        <v>111.97169999999998</v>
      </c>
      <c r="BL170" s="122">
        <v>42767</v>
      </c>
      <c r="BM170" s="118"/>
      <c r="BN170" s="118"/>
      <c r="BO170" s="123"/>
      <c r="BP170" s="124"/>
      <c r="BQ170" s="122"/>
      <c r="BR170" s="125"/>
    </row>
    <row r="171" spans="1:70" s="22" customFormat="1" ht="189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 t="s">
        <v>16</v>
      </c>
      <c r="M171" s="42">
        <f>BA170</f>
        <v>0.09</v>
      </c>
      <c r="N171" s="38">
        <f>M171*1101*1.13</f>
        <v>111.9717</v>
      </c>
      <c r="O171" s="38"/>
      <c r="P171" s="38">
        <f>N171*0.08</f>
        <v>8.9577360000000006</v>
      </c>
      <c r="Q171" s="38">
        <f>N171*0.86</f>
        <v>96.295661999999993</v>
      </c>
      <c r="R171" s="38">
        <v>0</v>
      </c>
      <c r="S171" s="38">
        <f>N171*0.06</f>
        <v>6.7183019999999996</v>
      </c>
      <c r="T171" s="38">
        <f>SUM(P171:S171)</f>
        <v>111.97169999999998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3"/>
      <c r="AG171" s="43"/>
      <c r="AH171" s="33"/>
      <c r="AI171" s="60"/>
      <c r="AJ171" s="42"/>
      <c r="AK171" s="42"/>
      <c r="AL171" s="33"/>
      <c r="AM171" s="33"/>
      <c r="AN171" s="33"/>
      <c r="AO171" s="33"/>
      <c r="AP171" s="33"/>
      <c r="AQ171" s="60"/>
      <c r="AR171" s="43"/>
      <c r="AS171" s="33"/>
      <c r="AT171" s="33"/>
      <c r="AU171" s="33"/>
      <c r="AV171" s="33"/>
      <c r="AW171" s="33"/>
      <c r="AX171" s="33"/>
      <c r="AY171" s="33"/>
      <c r="AZ171" s="33"/>
      <c r="BA171" s="60"/>
      <c r="BB171" s="43"/>
      <c r="BC171" s="43"/>
      <c r="BD171" s="42"/>
      <c r="BE171" s="42"/>
      <c r="BF171" s="43"/>
      <c r="BG171" s="42"/>
      <c r="BH171" s="42"/>
      <c r="BI171" s="43"/>
      <c r="BJ171" s="33"/>
      <c r="BK171" s="33"/>
      <c r="BL171" s="24"/>
      <c r="BM171" s="33"/>
      <c r="BN171" s="33"/>
      <c r="BO171" s="34"/>
      <c r="BP171" s="23"/>
      <c r="BQ171" s="24"/>
      <c r="BR171" s="25"/>
    </row>
    <row r="172" spans="1:70" s="157" customFormat="1" ht="204.75" customHeight="1" x14ac:dyDescent="0.25">
      <c r="A172" s="144" t="s">
        <v>108</v>
      </c>
      <c r="B172" s="145" t="s">
        <v>172</v>
      </c>
      <c r="C172" s="146">
        <v>466.1</v>
      </c>
      <c r="D172" s="146"/>
      <c r="E172" s="147">
        <v>15</v>
      </c>
      <c r="F172" s="145" t="s">
        <v>235</v>
      </c>
      <c r="G172" s="145" t="s">
        <v>44</v>
      </c>
      <c r="H172" s="145" t="s">
        <v>312</v>
      </c>
      <c r="I172" s="145" t="s">
        <v>418</v>
      </c>
      <c r="J172" s="145" t="s">
        <v>419</v>
      </c>
      <c r="K172" s="148" t="s">
        <v>461</v>
      </c>
      <c r="L172" s="148"/>
      <c r="M172" s="148"/>
      <c r="N172" s="158">
        <f>SUM(N173)</f>
        <v>124.413</v>
      </c>
      <c r="O172" s="158">
        <f t="shared" ref="O172:T172" si="78">SUM(O173)</f>
        <v>0</v>
      </c>
      <c r="P172" s="158">
        <f t="shared" si="78"/>
        <v>9.9530399999999997</v>
      </c>
      <c r="Q172" s="158">
        <f t="shared" si="78"/>
        <v>106.99517999999999</v>
      </c>
      <c r="R172" s="158">
        <f t="shared" si="78"/>
        <v>0</v>
      </c>
      <c r="S172" s="158">
        <f t="shared" si="78"/>
        <v>7.4647799999999993</v>
      </c>
      <c r="T172" s="158">
        <f t="shared" si="78"/>
        <v>124.413</v>
      </c>
      <c r="U172" s="150"/>
      <c r="V172" s="150"/>
      <c r="W172" s="150"/>
      <c r="X172" s="150"/>
      <c r="Y172" s="150"/>
      <c r="Z172" s="150"/>
      <c r="AA172" s="150"/>
      <c r="AB172" s="150"/>
      <c r="AC172" s="150"/>
      <c r="AD172" s="150"/>
      <c r="AE172" s="150"/>
      <c r="AF172" s="150"/>
      <c r="AG172" s="150"/>
      <c r="AH172" s="150"/>
      <c r="AI172" s="150"/>
      <c r="AJ172" s="150"/>
      <c r="AK172" s="150"/>
      <c r="AL172" s="150"/>
      <c r="AM172" s="150"/>
      <c r="AN172" s="150"/>
      <c r="AO172" s="150"/>
      <c r="AP172" s="150"/>
      <c r="AQ172" s="150"/>
      <c r="AR172" s="150"/>
      <c r="AS172" s="150"/>
      <c r="AT172" s="150"/>
      <c r="AU172" s="150"/>
      <c r="AV172" s="150"/>
      <c r="AW172" s="150"/>
      <c r="AX172" s="150"/>
      <c r="AY172" s="150"/>
      <c r="AZ172" s="150"/>
      <c r="BA172" s="151">
        <v>0.1</v>
      </c>
      <c r="BB172" s="158">
        <f>T173</f>
        <v>124.413</v>
      </c>
      <c r="BC172" s="158"/>
      <c r="BD172" s="148"/>
      <c r="BE172" s="148"/>
      <c r="BF172" s="149"/>
      <c r="BG172" s="148"/>
      <c r="BH172" s="148"/>
      <c r="BI172" s="149"/>
      <c r="BJ172" s="150"/>
      <c r="BK172" s="150">
        <f>BB172</f>
        <v>124.413</v>
      </c>
      <c r="BL172" s="153">
        <v>42767</v>
      </c>
      <c r="BM172" s="150"/>
      <c r="BN172" s="150"/>
      <c r="BO172" s="154"/>
      <c r="BP172" s="155"/>
      <c r="BQ172" s="153"/>
      <c r="BR172" s="156"/>
    </row>
    <row r="173" spans="1:70" s="22" customFormat="1" ht="147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 t="s">
        <v>16</v>
      </c>
      <c r="M173" s="42">
        <f>BA172</f>
        <v>0.1</v>
      </c>
      <c r="N173" s="38">
        <f>M173*1101*1.13</f>
        <v>124.413</v>
      </c>
      <c r="O173" s="38"/>
      <c r="P173" s="38">
        <f>N173*0.08</f>
        <v>9.9530399999999997</v>
      </c>
      <c r="Q173" s="38">
        <f>N173*0.86</f>
        <v>106.99517999999999</v>
      </c>
      <c r="R173" s="38">
        <v>0</v>
      </c>
      <c r="S173" s="38">
        <f>N173*0.06</f>
        <v>7.4647799999999993</v>
      </c>
      <c r="T173" s="38">
        <f>SUM(P173:S173)</f>
        <v>124.413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F173" s="33"/>
      <c r="AG173" s="33"/>
      <c r="AH173" s="33"/>
      <c r="AI173" s="33"/>
      <c r="AJ173" s="33"/>
      <c r="AK173" s="33"/>
      <c r="AL173" s="33"/>
      <c r="AM173" s="33"/>
      <c r="AN173" s="33"/>
      <c r="AO173" s="33"/>
      <c r="AP173" s="33"/>
      <c r="AQ173" s="33"/>
      <c r="AR173" s="33"/>
      <c r="AS173" s="33"/>
      <c r="AT173" s="33"/>
      <c r="AU173" s="33"/>
      <c r="AV173" s="33"/>
      <c r="AW173" s="33"/>
      <c r="AX173" s="33"/>
      <c r="AY173" s="33"/>
      <c r="AZ173" s="33"/>
      <c r="BA173" s="60"/>
      <c r="BB173" s="61"/>
      <c r="BC173" s="43"/>
      <c r="BD173" s="42"/>
      <c r="BE173" s="42"/>
      <c r="BF173" s="43"/>
      <c r="BG173" s="42"/>
      <c r="BH173" s="42"/>
      <c r="BI173" s="43"/>
      <c r="BJ173" s="33"/>
      <c r="BK173" s="33"/>
      <c r="BL173" s="24"/>
      <c r="BM173" s="33"/>
      <c r="BN173" s="33"/>
      <c r="BO173" s="34"/>
      <c r="BP173" s="23"/>
      <c r="BQ173" s="24"/>
      <c r="BR173" s="25"/>
    </row>
    <row r="174" spans="1:70" s="157" customFormat="1" ht="204.75" customHeight="1" x14ac:dyDescent="0.25">
      <c r="A174" s="144" t="s">
        <v>109</v>
      </c>
      <c r="B174" s="145" t="s">
        <v>173</v>
      </c>
      <c r="C174" s="146">
        <v>466.1</v>
      </c>
      <c r="D174" s="146"/>
      <c r="E174" s="147">
        <v>14.5</v>
      </c>
      <c r="F174" s="145" t="s">
        <v>236</v>
      </c>
      <c r="G174" s="145" t="s">
        <v>44</v>
      </c>
      <c r="H174" s="145" t="s">
        <v>313</v>
      </c>
      <c r="I174" s="145" t="s">
        <v>420</v>
      </c>
      <c r="J174" s="145" t="s">
        <v>421</v>
      </c>
      <c r="K174" s="148" t="s">
        <v>667</v>
      </c>
      <c r="L174" s="148"/>
      <c r="M174" s="148"/>
      <c r="N174" s="158">
        <f>SUM(N175)</f>
        <v>149.29559999999998</v>
      </c>
      <c r="O174" s="158">
        <f t="shared" ref="O174:T174" si="79">SUM(O175)</f>
        <v>0</v>
      </c>
      <c r="P174" s="158">
        <f t="shared" si="79"/>
        <v>11.943647999999998</v>
      </c>
      <c r="Q174" s="158">
        <f t="shared" si="79"/>
        <v>128.39421599999997</v>
      </c>
      <c r="R174" s="158">
        <f t="shared" si="79"/>
        <v>0</v>
      </c>
      <c r="S174" s="158">
        <f t="shared" si="79"/>
        <v>8.9577359999999988</v>
      </c>
      <c r="T174" s="158">
        <f t="shared" si="79"/>
        <v>149.29559999999998</v>
      </c>
      <c r="U174" s="150"/>
      <c r="V174" s="150"/>
      <c r="W174" s="150"/>
      <c r="X174" s="150"/>
      <c r="Y174" s="150"/>
      <c r="Z174" s="150"/>
      <c r="AA174" s="150"/>
      <c r="AB174" s="150"/>
      <c r="AC174" s="150"/>
      <c r="AD174" s="150"/>
      <c r="AE174" s="150"/>
      <c r="AF174" s="150"/>
      <c r="AG174" s="150"/>
      <c r="AH174" s="150"/>
      <c r="AI174" s="150"/>
      <c r="AJ174" s="150"/>
      <c r="AK174" s="150"/>
      <c r="AL174" s="150"/>
      <c r="AM174" s="150"/>
      <c r="AN174" s="150"/>
      <c r="AO174" s="150"/>
      <c r="AP174" s="150"/>
      <c r="AQ174" s="150"/>
      <c r="AR174" s="150"/>
      <c r="AS174" s="150"/>
      <c r="AT174" s="150"/>
      <c r="AU174" s="150"/>
      <c r="AV174" s="150"/>
      <c r="AW174" s="150"/>
      <c r="AX174" s="150"/>
      <c r="AY174" s="150"/>
      <c r="AZ174" s="150"/>
      <c r="BA174" s="151">
        <v>0.12</v>
      </c>
      <c r="BB174" s="158">
        <f>T175</f>
        <v>149.29559999999998</v>
      </c>
      <c r="BC174" s="158"/>
      <c r="BD174" s="148"/>
      <c r="BE174" s="148"/>
      <c r="BF174" s="149"/>
      <c r="BG174" s="148"/>
      <c r="BH174" s="148"/>
      <c r="BI174" s="149"/>
      <c r="BJ174" s="150"/>
      <c r="BK174" s="150">
        <f>BB174</f>
        <v>149.29559999999998</v>
      </c>
      <c r="BL174" s="153">
        <v>42769</v>
      </c>
      <c r="BM174" s="150"/>
      <c r="BN174" s="150"/>
      <c r="BO174" s="154"/>
      <c r="BP174" s="155"/>
      <c r="BQ174" s="153"/>
      <c r="BR174" s="156"/>
    </row>
    <row r="175" spans="1:70" s="22" customFormat="1" ht="152.2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 t="s">
        <v>16</v>
      </c>
      <c r="M175" s="42">
        <f>BA174</f>
        <v>0.12</v>
      </c>
      <c r="N175" s="38">
        <f>M175*1101*1.13</f>
        <v>149.29559999999998</v>
      </c>
      <c r="O175" s="38"/>
      <c r="P175" s="38">
        <f>N175*0.08</f>
        <v>11.943647999999998</v>
      </c>
      <c r="Q175" s="38">
        <f>N175*0.86</f>
        <v>128.39421599999997</v>
      </c>
      <c r="R175" s="38">
        <v>0</v>
      </c>
      <c r="S175" s="38">
        <f>N175*0.06</f>
        <v>8.9577359999999988</v>
      </c>
      <c r="T175" s="38">
        <f>SUM(P175:S175)</f>
        <v>149.29559999999998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F175" s="33"/>
      <c r="AG175" s="33"/>
      <c r="AH175" s="33"/>
      <c r="AI175" s="33"/>
      <c r="AJ175" s="33"/>
      <c r="AK175" s="33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33"/>
      <c r="AZ175" s="33"/>
      <c r="BA175" s="60"/>
      <c r="BB175" s="61"/>
      <c r="BC175" s="43"/>
      <c r="BD175" s="42"/>
      <c r="BE175" s="42"/>
      <c r="BF175" s="43"/>
      <c r="BG175" s="42"/>
      <c r="BH175" s="42"/>
      <c r="BI175" s="43"/>
      <c r="BJ175" s="33"/>
      <c r="BK175" s="33"/>
      <c r="BL175" s="24"/>
      <c r="BM175" s="33"/>
      <c r="BN175" s="33"/>
      <c r="BO175" s="34"/>
      <c r="BP175" s="23"/>
      <c r="BQ175" s="24"/>
      <c r="BR175" s="25"/>
    </row>
    <row r="176" spans="1:70" s="157" customFormat="1" ht="409.6" customHeight="1" x14ac:dyDescent="0.25">
      <c r="A176" s="144" t="s">
        <v>110</v>
      </c>
      <c r="B176" s="145" t="s">
        <v>174</v>
      </c>
      <c r="C176" s="146">
        <v>466.1</v>
      </c>
      <c r="D176" s="146"/>
      <c r="E176" s="147">
        <v>15</v>
      </c>
      <c r="F176" s="145" t="s">
        <v>237</v>
      </c>
      <c r="G176" s="145" t="s">
        <v>44</v>
      </c>
      <c r="H176" s="145" t="s">
        <v>314</v>
      </c>
      <c r="I176" s="145" t="s">
        <v>422</v>
      </c>
      <c r="J176" s="145" t="s">
        <v>423</v>
      </c>
      <c r="K176" s="148" t="s">
        <v>668</v>
      </c>
      <c r="L176" s="148"/>
      <c r="M176" s="148"/>
      <c r="N176" s="158">
        <f>SUM(N177)</f>
        <v>74.647799999999989</v>
      </c>
      <c r="O176" s="158">
        <f t="shared" ref="O176" si="80">SUM(O177)</f>
        <v>0</v>
      </c>
      <c r="P176" s="158">
        <f t="shared" ref="P176" si="81">SUM(P177)</f>
        <v>5.9718239999999989</v>
      </c>
      <c r="Q176" s="158">
        <f t="shared" ref="Q176" si="82">SUM(Q177)</f>
        <v>64.197107999999986</v>
      </c>
      <c r="R176" s="158">
        <f t="shared" ref="R176" si="83">SUM(R177)</f>
        <v>0</v>
      </c>
      <c r="S176" s="158">
        <f t="shared" ref="S176" si="84">SUM(S177)</f>
        <v>4.4788679999999994</v>
      </c>
      <c r="T176" s="158">
        <f t="shared" ref="T176" si="85">SUM(T177)</f>
        <v>74.647799999999989</v>
      </c>
      <c r="U176" s="150"/>
      <c r="V176" s="150"/>
      <c r="W176" s="150"/>
      <c r="X176" s="150"/>
      <c r="Y176" s="150"/>
      <c r="Z176" s="150"/>
      <c r="AA176" s="150"/>
      <c r="AB176" s="150"/>
      <c r="AC176" s="150"/>
      <c r="AD176" s="150"/>
      <c r="AE176" s="148"/>
      <c r="AF176" s="158"/>
      <c r="AG176" s="158"/>
      <c r="AH176" s="150"/>
      <c r="AI176" s="151"/>
      <c r="AJ176" s="158"/>
      <c r="AK176" s="158"/>
      <c r="AL176" s="150"/>
      <c r="AM176" s="150"/>
      <c r="AN176" s="150"/>
      <c r="AO176" s="150"/>
      <c r="AP176" s="150"/>
      <c r="AQ176" s="151"/>
      <c r="AR176" s="158"/>
      <c r="AS176" s="150"/>
      <c r="AT176" s="150"/>
      <c r="AU176" s="150"/>
      <c r="AV176" s="150"/>
      <c r="AW176" s="150"/>
      <c r="AX176" s="150"/>
      <c r="AY176" s="150"/>
      <c r="AZ176" s="150"/>
      <c r="BA176" s="151">
        <v>0.06</v>
      </c>
      <c r="BB176" s="158">
        <f>T177</f>
        <v>74.647799999999989</v>
      </c>
      <c r="BC176" s="158"/>
      <c r="BD176" s="148"/>
      <c r="BE176" s="148"/>
      <c r="BF176" s="149"/>
      <c r="BG176" s="148"/>
      <c r="BH176" s="148"/>
      <c r="BI176" s="149"/>
      <c r="BJ176" s="150"/>
      <c r="BK176" s="150">
        <f>BB176</f>
        <v>74.647799999999989</v>
      </c>
      <c r="BL176" s="153">
        <v>42769</v>
      </c>
      <c r="BM176" s="150"/>
      <c r="BN176" s="150"/>
      <c r="BO176" s="154"/>
      <c r="BP176" s="155"/>
      <c r="BQ176" s="153"/>
      <c r="BR176" s="156"/>
    </row>
    <row r="177" spans="1:70" s="22" customFormat="1" ht="192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 t="s">
        <v>16</v>
      </c>
      <c r="M177" s="42">
        <f>BA176</f>
        <v>0.06</v>
      </c>
      <c r="N177" s="38">
        <f>M177*1101*1.13</f>
        <v>74.647799999999989</v>
      </c>
      <c r="O177" s="38"/>
      <c r="P177" s="38">
        <f>N177*0.08</f>
        <v>5.9718239999999989</v>
      </c>
      <c r="Q177" s="38">
        <f>N177*0.86</f>
        <v>64.197107999999986</v>
      </c>
      <c r="R177" s="38">
        <v>0</v>
      </c>
      <c r="S177" s="38">
        <f>N177*0.06</f>
        <v>4.4788679999999994</v>
      </c>
      <c r="T177" s="38">
        <f>SUM(P177:S177)</f>
        <v>74.647799999999989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F177" s="33"/>
      <c r="AG177" s="33"/>
      <c r="AH177" s="33"/>
      <c r="AI177" s="33"/>
      <c r="AJ177" s="33"/>
      <c r="AK177" s="33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33"/>
      <c r="AZ177" s="33"/>
      <c r="BA177" s="60"/>
      <c r="BB177" s="61"/>
      <c r="BC177" s="43"/>
      <c r="BD177" s="42"/>
      <c r="BE177" s="42"/>
      <c r="BF177" s="43"/>
      <c r="BG177" s="42"/>
      <c r="BH177" s="42"/>
      <c r="BI177" s="43"/>
      <c r="BJ177" s="33"/>
      <c r="BK177" s="33"/>
      <c r="BL177" s="24"/>
      <c r="BM177" s="33"/>
      <c r="BN177" s="33"/>
      <c r="BO177" s="34"/>
      <c r="BP177" s="23"/>
      <c r="BQ177" s="24"/>
      <c r="BR177" s="25"/>
    </row>
    <row r="178" spans="1:70" s="126" customFormat="1" ht="409.6" customHeight="1" x14ac:dyDescent="0.25">
      <c r="A178" s="112" t="s">
        <v>436</v>
      </c>
      <c r="B178" s="113">
        <v>41319440</v>
      </c>
      <c r="C178" s="114">
        <v>466.1</v>
      </c>
      <c r="D178" s="114"/>
      <c r="E178" s="115">
        <v>15</v>
      </c>
      <c r="F178" s="113" t="s">
        <v>437</v>
      </c>
      <c r="G178" s="113" t="s">
        <v>44</v>
      </c>
      <c r="H178" s="113" t="s">
        <v>440</v>
      </c>
      <c r="I178" s="113" t="s">
        <v>438</v>
      </c>
      <c r="J178" s="113" t="s">
        <v>439</v>
      </c>
      <c r="K178" s="116" t="s">
        <v>669</v>
      </c>
      <c r="L178" s="116"/>
      <c r="M178" s="116"/>
      <c r="N178" s="117">
        <f>SUM(N179)</f>
        <v>622.06499999999994</v>
      </c>
      <c r="O178" s="117">
        <f t="shared" ref="O178" si="86">SUM(O179)</f>
        <v>0</v>
      </c>
      <c r="P178" s="117">
        <f t="shared" ref="P178" si="87">SUM(P179)</f>
        <v>49.765199999999993</v>
      </c>
      <c r="Q178" s="117">
        <f t="shared" ref="Q178" si="88">SUM(Q179)</f>
        <v>534.97589999999991</v>
      </c>
      <c r="R178" s="117">
        <f t="shared" ref="R178" si="89">SUM(R179)</f>
        <v>0</v>
      </c>
      <c r="S178" s="117">
        <f t="shared" ref="S178" si="90">SUM(S179)</f>
        <v>37.323899999999995</v>
      </c>
      <c r="T178" s="117">
        <f t="shared" ref="T178" si="91">SUM(T179)</f>
        <v>622.06499999999994</v>
      </c>
      <c r="U178" s="118"/>
      <c r="V178" s="118"/>
      <c r="W178" s="118"/>
      <c r="X178" s="118"/>
      <c r="Y178" s="118"/>
      <c r="Z178" s="118"/>
      <c r="AA178" s="118"/>
      <c r="AB178" s="118"/>
      <c r="AC178" s="118"/>
      <c r="AD178" s="118"/>
      <c r="AE178" s="116"/>
      <c r="AF178" s="117"/>
      <c r="AG178" s="117"/>
      <c r="AH178" s="118"/>
      <c r="AI178" s="119"/>
      <c r="AJ178" s="117"/>
      <c r="AK178" s="117"/>
      <c r="AL178" s="118"/>
      <c r="AM178" s="118"/>
      <c r="AN178" s="118"/>
      <c r="AO178" s="118"/>
      <c r="AP178" s="118"/>
      <c r="AQ178" s="119"/>
      <c r="AR178" s="117"/>
      <c r="AS178" s="118"/>
      <c r="AT178" s="118"/>
      <c r="AU178" s="118"/>
      <c r="AV178" s="118"/>
      <c r="AW178" s="118"/>
      <c r="AX178" s="118"/>
      <c r="AY178" s="118"/>
      <c r="AZ178" s="118"/>
      <c r="BA178" s="119">
        <v>0.5</v>
      </c>
      <c r="BB178" s="117">
        <f>T179</f>
        <v>622.06499999999994</v>
      </c>
      <c r="BC178" s="117"/>
      <c r="BD178" s="116"/>
      <c r="BE178" s="116"/>
      <c r="BF178" s="121"/>
      <c r="BG178" s="116"/>
      <c r="BH178" s="116"/>
      <c r="BI178" s="121"/>
      <c r="BJ178" s="118"/>
      <c r="BK178" s="118">
        <f>BB178</f>
        <v>622.06499999999994</v>
      </c>
      <c r="BL178" s="122">
        <v>42770</v>
      </c>
      <c r="BM178" s="118"/>
      <c r="BN178" s="118"/>
      <c r="BO178" s="123"/>
      <c r="BP178" s="124"/>
      <c r="BQ178" s="122"/>
      <c r="BR178" s="125"/>
    </row>
    <row r="179" spans="1:70" s="22" customFormat="1" ht="192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 t="s">
        <v>16</v>
      </c>
      <c r="M179" s="42">
        <f>BA178</f>
        <v>0.5</v>
      </c>
      <c r="N179" s="38">
        <f>M179*1101*1.13</f>
        <v>622.06499999999994</v>
      </c>
      <c r="O179" s="38"/>
      <c r="P179" s="38">
        <f>N179*0.08</f>
        <v>49.765199999999993</v>
      </c>
      <c r="Q179" s="38">
        <f>N179*0.86</f>
        <v>534.97589999999991</v>
      </c>
      <c r="R179" s="38">
        <v>0</v>
      </c>
      <c r="S179" s="38">
        <f>N179*0.06</f>
        <v>37.323899999999995</v>
      </c>
      <c r="T179" s="38">
        <f>SUM(P179:S179)</f>
        <v>622.06499999999994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F179" s="33"/>
      <c r="AG179" s="33"/>
      <c r="AH179" s="33"/>
      <c r="AI179" s="62"/>
      <c r="AJ179" s="33"/>
      <c r="AK179" s="33"/>
      <c r="AL179" s="33"/>
      <c r="AM179" s="33"/>
      <c r="AN179" s="33"/>
      <c r="AO179" s="33"/>
      <c r="AP179" s="33"/>
      <c r="AQ179" s="62"/>
      <c r="AR179" s="33"/>
      <c r="AS179" s="33"/>
      <c r="AT179" s="33"/>
      <c r="AU179" s="33"/>
      <c r="AV179" s="33"/>
      <c r="AW179" s="33"/>
      <c r="AX179" s="33"/>
      <c r="AY179" s="33"/>
      <c r="AZ179" s="33"/>
      <c r="BA179" s="60"/>
      <c r="BB179" s="61"/>
      <c r="BC179" s="43"/>
      <c r="BD179" s="42"/>
      <c r="BE179" s="42"/>
      <c r="BF179" s="43"/>
      <c r="BG179" s="42"/>
      <c r="BH179" s="42"/>
      <c r="BI179" s="43"/>
      <c r="BJ179" s="33"/>
      <c r="BK179" s="33"/>
      <c r="BL179" s="24"/>
      <c r="BM179" s="33"/>
      <c r="BN179" s="33"/>
      <c r="BO179" s="34"/>
      <c r="BP179" s="23"/>
      <c r="BQ179" s="24"/>
      <c r="BR179" s="25"/>
    </row>
    <row r="180" spans="1:70" s="142" customFormat="1" ht="409.6" customHeight="1" x14ac:dyDescent="0.25">
      <c r="A180" s="128" t="s">
        <v>553</v>
      </c>
      <c r="B180" s="129">
        <v>41312490</v>
      </c>
      <c r="C180" s="130">
        <v>466.1</v>
      </c>
      <c r="D180" s="130"/>
      <c r="E180" s="131">
        <v>15</v>
      </c>
      <c r="F180" s="129" t="s">
        <v>539</v>
      </c>
      <c r="G180" s="129" t="s">
        <v>248</v>
      </c>
      <c r="H180" s="129" t="s">
        <v>546</v>
      </c>
      <c r="I180" s="129" t="s">
        <v>560</v>
      </c>
      <c r="J180" s="129" t="s">
        <v>566</v>
      </c>
      <c r="K180" s="132" t="s">
        <v>638</v>
      </c>
      <c r="L180" s="132"/>
      <c r="M180" s="132"/>
      <c r="N180" s="133">
        <f>SUM(N181:N184)</f>
        <v>408.55829999999997</v>
      </c>
      <c r="O180" s="133">
        <f t="shared" ref="O180:T180" si="92">SUM(O181:O184)</f>
        <v>0</v>
      </c>
      <c r="P180" s="133">
        <f t="shared" si="92"/>
        <v>17.697224000000002</v>
      </c>
      <c r="Q180" s="133">
        <f t="shared" si="92"/>
        <v>99.039147999999997</v>
      </c>
      <c r="R180" s="133">
        <f t="shared" si="92"/>
        <v>284.40800000000002</v>
      </c>
      <c r="S180" s="133">
        <f t="shared" si="92"/>
        <v>7.4139279999999994</v>
      </c>
      <c r="T180" s="133">
        <f t="shared" si="92"/>
        <v>408.55829999999997</v>
      </c>
      <c r="U180" s="134"/>
      <c r="V180" s="134"/>
      <c r="W180" s="134"/>
      <c r="X180" s="134"/>
      <c r="Y180" s="134"/>
      <c r="Z180" s="134"/>
      <c r="AA180" s="134"/>
      <c r="AB180" s="134"/>
      <c r="AC180" s="134"/>
      <c r="AD180" s="134"/>
      <c r="AE180" s="132">
        <v>2.5000000000000001E-2</v>
      </c>
      <c r="AF180" s="133">
        <f>T181</f>
        <v>42.149000000000001</v>
      </c>
      <c r="AG180" s="133"/>
      <c r="AH180" s="134"/>
      <c r="AI180" s="136">
        <v>1</v>
      </c>
      <c r="AJ180" s="133">
        <f>T182</f>
        <v>60.52</v>
      </c>
      <c r="AK180" s="133"/>
      <c r="AL180" s="134"/>
      <c r="AM180" s="134"/>
      <c r="AN180" s="134"/>
      <c r="AO180" s="134"/>
      <c r="AP180" s="134"/>
      <c r="AQ180" s="136" t="s">
        <v>462</v>
      </c>
      <c r="AR180" s="133">
        <f>T183</f>
        <v>293.44799999999998</v>
      </c>
      <c r="AS180" s="134"/>
      <c r="AT180" s="134"/>
      <c r="AU180" s="134"/>
      <c r="AV180" s="134"/>
      <c r="AW180" s="134"/>
      <c r="AX180" s="134"/>
      <c r="AY180" s="134"/>
      <c r="AZ180" s="134"/>
      <c r="BA180" s="136">
        <v>0.01</v>
      </c>
      <c r="BB180" s="133">
        <f>T184</f>
        <v>12.441299999999996</v>
      </c>
      <c r="BC180" s="133"/>
      <c r="BD180" s="132"/>
      <c r="BE180" s="132"/>
      <c r="BF180" s="135"/>
      <c r="BG180" s="132"/>
      <c r="BH180" s="132"/>
      <c r="BI180" s="135"/>
      <c r="BJ180" s="134"/>
      <c r="BK180" s="134">
        <f>AF180+AJ180+AR180+BB180</f>
        <v>408.55829999999997</v>
      </c>
      <c r="BL180" s="138">
        <v>42774</v>
      </c>
      <c r="BM180" s="134"/>
      <c r="BN180" s="134"/>
      <c r="BO180" s="139"/>
      <c r="BP180" s="140"/>
      <c r="BQ180" s="138"/>
      <c r="BR180" s="141"/>
    </row>
    <row r="181" spans="1:70" s="22" customFormat="1" ht="192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18"/>
      <c r="J181" s="18"/>
      <c r="K181" s="42"/>
      <c r="L181" s="42" t="s">
        <v>7</v>
      </c>
      <c r="M181" s="42">
        <f>AE180</f>
        <v>2.5000000000000001E-2</v>
      </c>
      <c r="N181" s="38">
        <f>M181*1492*1.13</f>
        <v>42.149000000000001</v>
      </c>
      <c r="O181" s="38"/>
      <c r="P181" s="38">
        <f>N181*0.08</f>
        <v>3.3719200000000003</v>
      </c>
      <c r="Q181" s="38">
        <f>N181*0.87</f>
        <v>36.669629999999998</v>
      </c>
      <c r="R181" s="38">
        <v>0</v>
      </c>
      <c r="S181" s="38">
        <f>N181*0.05</f>
        <v>2.10745</v>
      </c>
      <c r="T181" s="38">
        <f>SUM(P181:S181)</f>
        <v>42.149000000000001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F181" s="33"/>
      <c r="AG181" s="33"/>
      <c r="AH181" s="33"/>
      <c r="AI181" s="33"/>
      <c r="AJ181" s="33"/>
      <c r="AK181" s="33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33"/>
      <c r="AZ181" s="33"/>
      <c r="BA181" s="60"/>
      <c r="BB181" s="61"/>
      <c r="BC181" s="43"/>
      <c r="BD181" s="42"/>
      <c r="BE181" s="42"/>
      <c r="BF181" s="43"/>
      <c r="BG181" s="42"/>
      <c r="BH181" s="42"/>
      <c r="BI181" s="43"/>
      <c r="BJ181" s="33"/>
      <c r="BK181" s="33"/>
      <c r="BL181" s="24"/>
      <c r="BM181" s="33"/>
      <c r="BN181" s="33"/>
      <c r="BO181" s="34"/>
      <c r="BP181" s="23"/>
      <c r="BQ181" s="24"/>
      <c r="BR181" s="25"/>
    </row>
    <row r="182" spans="1:70" s="22" customFormat="1" ht="192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 t="s">
        <v>9</v>
      </c>
      <c r="M182" s="42">
        <f>AI180</f>
        <v>1</v>
      </c>
      <c r="N182" s="38">
        <f>T182</f>
        <v>60.52</v>
      </c>
      <c r="O182" s="38"/>
      <c r="P182" s="38">
        <f>4.48</f>
        <v>4.4800000000000004</v>
      </c>
      <c r="Q182" s="38">
        <f>8.76</f>
        <v>8.76</v>
      </c>
      <c r="R182" s="38">
        <f>45.18</f>
        <v>45.18</v>
      </c>
      <c r="S182" s="38">
        <f>2.1</f>
        <v>2.1</v>
      </c>
      <c r="T182" s="38">
        <f>SUM(P182:S182)</f>
        <v>60.52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F182" s="33"/>
      <c r="AG182" s="33"/>
      <c r="AH182" s="33"/>
      <c r="AI182" s="33"/>
      <c r="AJ182" s="33"/>
      <c r="AK182" s="33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60"/>
      <c r="BB182" s="61"/>
      <c r="BC182" s="43"/>
      <c r="BD182" s="42"/>
      <c r="BE182" s="42"/>
      <c r="BF182" s="43"/>
      <c r="BG182" s="42"/>
      <c r="BH182" s="42"/>
      <c r="BI182" s="43"/>
      <c r="BJ182" s="33"/>
      <c r="BK182" s="33"/>
      <c r="BL182" s="24"/>
      <c r="BM182" s="33"/>
      <c r="BN182" s="33"/>
      <c r="BO182" s="34"/>
      <c r="BP182" s="23"/>
      <c r="BQ182" s="24"/>
      <c r="BR182" s="25"/>
    </row>
    <row r="183" spans="1:70" s="22" customFormat="1" ht="192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42" t="s">
        <v>12</v>
      </c>
      <c r="M183" s="42" t="str">
        <f>AQ180</f>
        <v>СТП 63 кВА</v>
      </c>
      <c r="N183" s="38">
        <f>T183</f>
        <v>293.44799999999998</v>
      </c>
      <c r="O183" s="38"/>
      <c r="P183" s="38">
        <v>8.85</v>
      </c>
      <c r="Q183" s="38">
        <v>42.91</v>
      </c>
      <c r="R183" s="38">
        <f>217.48*1.1</f>
        <v>239.22800000000001</v>
      </c>
      <c r="S183" s="38">
        <v>2.46</v>
      </c>
      <c r="T183" s="38">
        <f>SUM(P183:S183)</f>
        <v>293.44799999999998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F183" s="33"/>
      <c r="AG183" s="33"/>
      <c r="AH183" s="33"/>
      <c r="AI183" s="33"/>
      <c r="AJ183" s="33"/>
      <c r="AK183" s="33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60"/>
      <c r="BB183" s="61"/>
      <c r="BC183" s="43"/>
      <c r="BD183" s="42"/>
      <c r="BE183" s="42"/>
      <c r="BF183" s="43"/>
      <c r="BG183" s="42"/>
      <c r="BH183" s="42"/>
      <c r="BI183" s="43"/>
      <c r="BJ183" s="33"/>
      <c r="BK183" s="33"/>
      <c r="BL183" s="24"/>
      <c r="BM183" s="33"/>
      <c r="BN183" s="33"/>
      <c r="BO183" s="34"/>
      <c r="BP183" s="23"/>
      <c r="BQ183" s="24"/>
      <c r="BR183" s="25"/>
    </row>
    <row r="184" spans="1:70" s="22" customFormat="1" ht="192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42" t="s">
        <v>16</v>
      </c>
      <c r="M184" s="42">
        <f>BA180</f>
        <v>0.01</v>
      </c>
      <c r="N184" s="38">
        <f>M184*1101*1.13</f>
        <v>12.441299999999998</v>
      </c>
      <c r="O184" s="38"/>
      <c r="P184" s="38">
        <f>N184*0.08</f>
        <v>0.99530399999999986</v>
      </c>
      <c r="Q184" s="38">
        <f>N184*0.86</f>
        <v>10.699517999999998</v>
      </c>
      <c r="R184" s="38">
        <v>0</v>
      </c>
      <c r="S184" s="38">
        <f>N184*0.06</f>
        <v>0.74647799999999986</v>
      </c>
      <c r="T184" s="38">
        <f>SUM(P184:S184)</f>
        <v>12.441299999999996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F184" s="33"/>
      <c r="AG184" s="33"/>
      <c r="AH184" s="33"/>
      <c r="AI184" s="33"/>
      <c r="AJ184" s="33"/>
      <c r="AK184" s="33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60"/>
      <c r="BB184" s="61"/>
      <c r="BC184" s="43"/>
      <c r="BD184" s="42"/>
      <c r="BE184" s="42"/>
      <c r="BF184" s="43"/>
      <c r="BG184" s="42"/>
      <c r="BH184" s="42"/>
      <c r="BI184" s="43"/>
      <c r="BJ184" s="33"/>
      <c r="BK184" s="33"/>
      <c r="BL184" s="24"/>
      <c r="BM184" s="33"/>
      <c r="BN184" s="33"/>
      <c r="BO184" s="34"/>
      <c r="BP184" s="23"/>
      <c r="BQ184" s="24"/>
      <c r="BR184" s="25"/>
    </row>
    <row r="185" spans="1:70" s="142" customFormat="1" ht="192" customHeight="1" x14ac:dyDescent="0.25">
      <c r="A185" s="128" t="s">
        <v>554</v>
      </c>
      <c r="B185" s="129">
        <v>41312524</v>
      </c>
      <c r="C185" s="130">
        <v>466.1</v>
      </c>
      <c r="D185" s="130"/>
      <c r="E185" s="131">
        <v>14</v>
      </c>
      <c r="F185" s="129" t="s">
        <v>540</v>
      </c>
      <c r="G185" s="129" t="s">
        <v>44</v>
      </c>
      <c r="H185" s="129" t="s">
        <v>547</v>
      </c>
      <c r="I185" s="129" t="s">
        <v>561</v>
      </c>
      <c r="J185" s="129" t="s">
        <v>567</v>
      </c>
      <c r="K185" s="132" t="s">
        <v>639</v>
      </c>
      <c r="L185" s="132"/>
      <c r="M185" s="132"/>
      <c r="N185" s="133">
        <f>SUM(N186)</f>
        <v>111.9717</v>
      </c>
      <c r="O185" s="133">
        <f t="shared" ref="O185:T185" si="93">SUM(O186)</f>
        <v>0</v>
      </c>
      <c r="P185" s="133">
        <f t="shared" si="93"/>
        <v>8.9577360000000006</v>
      </c>
      <c r="Q185" s="133">
        <f t="shared" si="93"/>
        <v>96.295661999999993</v>
      </c>
      <c r="R185" s="133">
        <f t="shared" si="93"/>
        <v>0</v>
      </c>
      <c r="S185" s="133">
        <f t="shared" si="93"/>
        <v>6.7183019999999996</v>
      </c>
      <c r="T185" s="133">
        <f t="shared" si="93"/>
        <v>111.97169999999998</v>
      </c>
      <c r="U185" s="134"/>
      <c r="V185" s="134"/>
      <c r="W185" s="134"/>
      <c r="X185" s="134"/>
      <c r="Y185" s="134"/>
      <c r="Z185" s="134"/>
      <c r="AA185" s="134"/>
      <c r="AB185" s="134"/>
      <c r="AC185" s="134"/>
      <c r="AD185" s="134"/>
      <c r="AE185" s="134"/>
      <c r="AF185" s="134"/>
      <c r="AG185" s="134"/>
      <c r="AH185" s="134"/>
      <c r="AI185" s="134"/>
      <c r="AJ185" s="134"/>
      <c r="AK185" s="134"/>
      <c r="AL185" s="134"/>
      <c r="AM185" s="134"/>
      <c r="AN185" s="134"/>
      <c r="AO185" s="134"/>
      <c r="AP185" s="134"/>
      <c r="AQ185" s="134"/>
      <c r="AR185" s="134"/>
      <c r="AS185" s="134"/>
      <c r="AT185" s="134"/>
      <c r="AU185" s="134"/>
      <c r="AV185" s="134"/>
      <c r="AW185" s="134"/>
      <c r="AX185" s="134"/>
      <c r="AY185" s="134"/>
      <c r="AZ185" s="134"/>
      <c r="BA185" s="136">
        <v>0.09</v>
      </c>
      <c r="BB185" s="133">
        <f>T186</f>
        <v>111.97169999999998</v>
      </c>
      <c r="BC185" s="133"/>
      <c r="BD185" s="132"/>
      <c r="BE185" s="132"/>
      <c r="BF185" s="135"/>
      <c r="BG185" s="132"/>
      <c r="BH185" s="132"/>
      <c r="BI185" s="135"/>
      <c r="BJ185" s="134"/>
      <c r="BK185" s="134">
        <f>BB185</f>
        <v>111.97169999999998</v>
      </c>
      <c r="BL185" s="138">
        <v>42771</v>
      </c>
      <c r="BM185" s="134"/>
      <c r="BN185" s="134"/>
      <c r="BO185" s="139"/>
      <c r="BP185" s="140"/>
      <c r="BQ185" s="138"/>
      <c r="BR185" s="141"/>
    </row>
    <row r="186" spans="1:70" s="22" customFormat="1" ht="192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 t="s">
        <v>16</v>
      </c>
      <c r="M186" s="42">
        <f>BA185</f>
        <v>0.09</v>
      </c>
      <c r="N186" s="38">
        <f>M186*1101*1.13</f>
        <v>111.9717</v>
      </c>
      <c r="O186" s="38"/>
      <c r="P186" s="38">
        <f>N186*0.08</f>
        <v>8.9577360000000006</v>
      </c>
      <c r="Q186" s="38">
        <f>N186*0.86</f>
        <v>96.295661999999993</v>
      </c>
      <c r="R186" s="38">
        <v>0</v>
      </c>
      <c r="S186" s="38">
        <f>N186*0.06</f>
        <v>6.7183019999999996</v>
      </c>
      <c r="T186" s="38">
        <f>SUM(P186:S186)</f>
        <v>111.97169999999998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F186" s="33"/>
      <c r="AG186" s="33"/>
      <c r="AH186" s="33"/>
      <c r="AI186" s="33"/>
      <c r="AJ186" s="33"/>
      <c r="AK186" s="33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33"/>
      <c r="AZ186" s="33"/>
      <c r="BA186" s="60"/>
      <c r="BB186" s="61"/>
      <c r="BC186" s="43"/>
      <c r="BD186" s="42"/>
      <c r="BE186" s="42"/>
      <c r="BF186" s="43"/>
      <c r="BG186" s="42"/>
      <c r="BH186" s="42"/>
      <c r="BI186" s="43"/>
      <c r="BJ186" s="33"/>
      <c r="BK186" s="33"/>
      <c r="BL186" s="24"/>
      <c r="BM186" s="33"/>
      <c r="BN186" s="33"/>
      <c r="BO186" s="34"/>
      <c r="BP186" s="23"/>
      <c r="BQ186" s="24"/>
      <c r="BR186" s="25"/>
    </row>
    <row r="187" spans="1:70" s="157" customFormat="1" ht="409.5" customHeight="1" x14ac:dyDescent="0.25">
      <c r="A187" s="144" t="s">
        <v>555</v>
      </c>
      <c r="B187" s="145">
        <v>41318513</v>
      </c>
      <c r="C187" s="146">
        <v>466.1</v>
      </c>
      <c r="D187" s="146"/>
      <c r="E187" s="147">
        <v>15</v>
      </c>
      <c r="F187" s="145" t="s">
        <v>541</v>
      </c>
      <c r="G187" s="145" t="s">
        <v>43</v>
      </c>
      <c r="H187" s="145" t="s">
        <v>548</v>
      </c>
      <c r="I187" s="145" t="s">
        <v>562</v>
      </c>
      <c r="J187" s="145" t="s">
        <v>568</v>
      </c>
      <c r="K187" s="148" t="s">
        <v>670</v>
      </c>
      <c r="L187" s="148"/>
      <c r="M187" s="148"/>
      <c r="N187" s="158">
        <f>SUM(N188)</f>
        <v>50.578799999999994</v>
      </c>
      <c r="O187" s="158">
        <f t="shared" ref="O187:T187" si="94">SUM(O188)</f>
        <v>0</v>
      </c>
      <c r="P187" s="158">
        <f t="shared" si="94"/>
        <v>4.0463039999999992</v>
      </c>
      <c r="Q187" s="158">
        <f t="shared" si="94"/>
        <v>44.003555999999996</v>
      </c>
      <c r="R187" s="158">
        <f t="shared" si="94"/>
        <v>0</v>
      </c>
      <c r="S187" s="158">
        <f t="shared" si="94"/>
        <v>2.52894</v>
      </c>
      <c r="T187" s="158">
        <f t="shared" si="94"/>
        <v>50.578799999999994</v>
      </c>
      <c r="U187" s="150"/>
      <c r="V187" s="150"/>
      <c r="W187" s="150"/>
      <c r="X187" s="150"/>
      <c r="Y187" s="150"/>
      <c r="Z187" s="150"/>
      <c r="AA187" s="150"/>
      <c r="AB187" s="150"/>
      <c r="AC187" s="150"/>
      <c r="AD187" s="150"/>
      <c r="AE187" s="148">
        <v>0.03</v>
      </c>
      <c r="AF187" s="158">
        <f>T188</f>
        <v>50.578799999999994</v>
      </c>
      <c r="AG187" s="158"/>
      <c r="AH187" s="150"/>
      <c r="AI187" s="151"/>
      <c r="AJ187" s="158"/>
      <c r="AK187" s="148"/>
      <c r="AL187" s="150"/>
      <c r="AM187" s="150"/>
      <c r="AN187" s="150"/>
      <c r="AO187" s="150"/>
      <c r="AP187" s="150"/>
      <c r="AQ187" s="151"/>
      <c r="AR187" s="158"/>
      <c r="AS187" s="150"/>
      <c r="AT187" s="150"/>
      <c r="AU187" s="150"/>
      <c r="AV187" s="150"/>
      <c r="AW187" s="150"/>
      <c r="AX187" s="150"/>
      <c r="AY187" s="150"/>
      <c r="AZ187" s="150"/>
      <c r="BA187" s="151"/>
      <c r="BB187" s="158"/>
      <c r="BC187" s="158"/>
      <c r="BD187" s="148"/>
      <c r="BE187" s="148"/>
      <c r="BF187" s="149"/>
      <c r="BG187" s="148"/>
      <c r="BH187" s="148"/>
      <c r="BI187" s="149"/>
      <c r="BJ187" s="150"/>
      <c r="BK187" s="150">
        <f>AF187</f>
        <v>50.578799999999994</v>
      </c>
      <c r="BL187" s="153">
        <v>42776</v>
      </c>
      <c r="BM187" s="150"/>
      <c r="BN187" s="150"/>
      <c r="BO187" s="154"/>
      <c r="BP187" s="155"/>
      <c r="BQ187" s="153"/>
      <c r="BR187" s="156"/>
    </row>
    <row r="188" spans="1:70" s="22" customFormat="1" ht="192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 t="s">
        <v>7</v>
      </c>
      <c r="M188" s="98">
        <f>AE187</f>
        <v>0.03</v>
      </c>
      <c r="N188" s="38">
        <f>M188*1492*1.13</f>
        <v>50.578799999999994</v>
      </c>
      <c r="O188" s="38"/>
      <c r="P188" s="38">
        <f>N188*0.08</f>
        <v>4.0463039999999992</v>
      </c>
      <c r="Q188" s="38">
        <f>N188*0.87</f>
        <v>44.003555999999996</v>
      </c>
      <c r="R188" s="38">
        <v>0</v>
      </c>
      <c r="S188" s="38">
        <f>N188*0.05</f>
        <v>2.52894</v>
      </c>
      <c r="T188" s="38">
        <f>SUM(P188:S188)</f>
        <v>50.578799999999994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F188" s="33"/>
      <c r="AG188" s="33"/>
      <c r="AH188" s="33"/>
      <c r="AI188" s="33"/>
      <c r="AJ188" s="33"/>
      <c r="AK188" s="33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60"/>
      <c r="BB188" s="61"/>
      <c r="BC188" s="43"/>
      <c r="BD188" s="42"/>
      <c r="BE188" s="42"/>
      <c r="BF188" s="43"/>
      <c r="BG188" s="42"/>
      <c r="BH188" s="42"/>
      <c r="BI188" s="43"/>
      <c r="BJ188" s="33"/>
      <c r="BK188" s="33"/>
      <c r="BL188" s="24"/>
      <c r="BM188" s="33"/>
      <c r="BN188" s="33"/>
      <c r="BO188" s="34"/>
      <c r="BP188" s="23"/>
      <c r="BQ188" s="24"/>
      <c r="BR188" s="25"/>
    </row>
    <row r="189" spans="1:70" s="142" customFormat="1" ht="409.5" customHeight="1" x14ac:dyDescent="0.25">
      <c r="A189" s="128" t="s">
        <v>556</v>
      </c>
      <c r="B189" s="129">
        <v>41315397</v>
      </c>
      <c r="C189" s="130">
        <v>466.1</v>
      </c>
      <c r="D189" s="130"/>
      <c r="E189" s="131">
        <v>15</v>
      </c>
      <c r="F189" s="129" t="s">
        <v>542</v>
      </c>
      <c r="G189" s="129" t="s">
        <v>43</v>
      </c>
      <c r="H189" s="129" t="s">
        <v>549</v>
      </c>
      <c r="I189" s="129" t="s">
        <v>563</v>
      </c>
      <c r="J189" s="129" t="s">
        <v>569</v>
      </c>
      <c r="K189" s="132"/>
      <c r="L189" s="132"/>
      <c r="M189" s="132"/>
      <c r="N189" s="133">
        <f>SUM(N190:N191)</f>
        <v>576.19639999999993</v>
      </c>
      <c r="O189" s="133">
        <f t="shared" ref="O189:T189" si="95">SUM(O190:O191)</f>
        <v>0</v>
      </c>
      <c r="P189" s="133">
        <f t="shared" si="95"/>
        <v>46.095711999999992</v>
      </c>
      <c r="Q189" s="133">
        <f t="shared" si="95"/>
        <v>504.81128799999993</v>
      </c>
      <c r="R189" s="133">
        <f t="shared" si="95"/>
        <v>0</v>
      </c>
      <c r="S189" s="133">
        <f t="shared" si="95"/>
        <v>25.289399999999997</v>
      </c>
      <c r="T189" s="133">
        <f t="shared" si="95"/>
        <v>576.19639999999993</v>
      </c>
      <c r="U189" s="134"/>
      <c r="V189" s="134"/>
      <c r="W189" s="134"/>
      <c r="X189" s="134"/>
      <c r="Y189" s="134"/>
      <c r="Z189" s="134"/>
      <c r="AA189" s="134"/>
      <c r="AB189" s="134"/>
      <c r="AC189" s="134"/>
      <c r="AD189" s="134"/>
      <c r="AE189" s="132"/>
      <c r="AF189" s="133"/>
      <c r="AG189" s="133"/>
      <c r="AH189" s="134"/>
      <c r="AI189" s="136"/>
      <c r="AJ189" s="133"/>
      <c r="AK189" s="132"/>
      <c r="AL189" s="134"/>
      <c r="AM189" s="134"/>
      <c r="AN189" s="134"/>
      <c r="AO189" s="134"/>
      <c r="AP189" s="134"/>
      <c r="AQ189" s="136"/>
      <c r="AR189" s="133"/>
      <c r="AS189" s="134"/>
      <c r="AT189" s="134"/>
      <c r="AU189" s="134"/>
      <c r="AV189" s="134"/>
      <c r="AW189" s="134"/>
      <c r="AX189" s="134"/>
      <c r="AY189" s="134"/>
      <c r="AZ189" s="134"/>
      <c r="BA189" s="136">
        <v>0.3</v>
      </c>
      <c r="BB189" s="133">
        <f>T190</f>
        <v>505.7879999999999</v>
      </c>
      <c r="BC189" s="133"/>
      <c r="BD189" s="132"/>
      <c r="BE189" s="132"/>
      <c r="BF189" s="135"/>
      <c r="BG189" s="132" t="s">
        <v>630</v>
      </c>
      <c r="BH189" s="132">
        <f>T191</f>
        <v>70.4084</v>
      </c>
      <c r="BI189" s="135"/>
      <c r="BJ189" s="134"/>
      <c r="BK189" s="134">
        <f>BB189+BH189</f>
        <v>576.19639999999993</v>
      </c>
      <c r="BL189" s="138">
        <v>42776</v>
      </c>
      <c r="BM189" s="134"/>
      <c r="BN189" s="134"/>
      <c r="BO189" s="139"/>
      <c r="BP189" s="140"/>
      <c r="BQ189" s="138"/>
      <c r="BR189" s="141"/>
    </row>
    <row r="190" spans="1:70" s="22" customFormat="1" ht="142.1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 t="s">
        <v>16</v>
      </c>
      <c r="M190" s="42">
        <f>BA189</f>
        <v>0.3</v>
      </c>
      <c r="N190" s="38">
        <f>M190*1492*1.13</f>
        <v>505.7879999999999</v>
      </c>
      <c r="O190" s="38"/>
      <c r="P190" s="38">
        <f>N190*0.08</f>
        <v>40.463039999999992</v>
      </c>
      <c r="Q190" s="38">
        <f>N190*0.87</f>
        <v>440.03555999999992</v>
      </c>
      <c r="R190" s="38">
        <v>0</v>
      </c>
      <c r="S190" s="38">
        <f>N190*0.05</f>
        <v>25.289399999999997</v>
      </c>
      <c r="T190" s="38">
        <f>SUM(P190:S190)</f>
        <v>505.7879999999999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F190" s="33"/>
      <c r="AG190" s="33"/>
      <c r="AH190" s="33"/>
      <c r="AI190" s="62"/>
      <c r="AJ190" s="33"/>
      <c r="AK190" s="33"/>
      <c r="AL190" s="33"/>
      <c r="AM190" s="33"/>
      <c r="AN190" s="33"/>
      <c r="AO190" s="33"/>
      <c r="AP190" s="33"/>
      <c r="AQ190" s="62"/>
      <c r="AR190" s="33"/>
      <c r="AS190" s="33"/>
      <c r="AT190" s="33"/>
      <c r="AU190" s="33"/>
      <c r="AV190" s="33"/>
      <c r="AW190" s="33"/>
      <c r="AX190" s="33"/>
      <c r="AY190" s="33"/>
      <c r="AZ190" s="33"/>
      <c r="BA190" s="60"/>
      <c r="BB190" s="38"/>
      <c r="BC190" s="42"/>
      <c r="BD190" s="42"/>
      <c r="BE190" s="42"/>
      <c r="BF190" s="43"/>
      <c r="BG190" s="42"/>
      <c r="BH190" s="38"/>
      <c r="BI190" s="38"/>
      <c r="BJ190" s="33"/>
      <c r="BK190" s="33"/>
      <c r="BL190" s="24"/>
      <c r="BM190" s="33"/>
      <c r="BN190" s="33"/>
      <c r="BO190" s="34"/>
      <c r="BP190" s="23"/>
      <c r="BQ190" s="24"/>
      <c r="BR190" s="25"/>
    </row>
    <row r="191" spans="1:70" s="22" customFormat="1" ht="142.1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6" t="s">
        <v>443</v>
      </c>
      <c r="M191" s="42" t="str">
        <f>BG189</f>
        <v>0,12 с монтажом подкосов к 2-м опорам ВЛ-0,4 кВ</v>
      </c>
      <c r="N191" s="38">
        <f>(0.12*232.07)+(2*21.28)</f>
        <v>70.4084</v>
      </c>
      <c r="O191" s="38"/>
      <c r="P191" s="38">
        <f>N191*0.08</f>
        <v>5.6326720000000003</v>
      </c>
      <c r="Q191" s="38">
        <f>N191*0.92</f>
        <v>64.775728000000001</v>
      </c>
      <c r="R191" s="38">
        <v>0</v>
      </c>
      <c r="S191" s="38">
        <v>0</v>
      </c>
      <c r="T191" s="38">
        <f>SUM(P191:S191)</f>
        <v>70.4084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F191" s="33"/>
      <c r="AG191" s="33"/>
      <c r="AH191" s="33"/>
      <c r="AI191" s="62"/>
      <c r="AJ191" s="33"/>
      <c r="AK191" s="33"/>
      <c r="AL191" s="33"/>
      <c r="AM191" s="33"/>
      <c r="AN191" s="33"/>
      <c r="AO191" s="33"/>
      <c r="AP191" s="33"/>
      <c r="AQ191" s="62"/>
      <c r="AR191" s="33"/>
      <c r="AS191" s="33"/>
      <c r="AT191" s="33"/>
      <c r="AU191" s="33"/>
      <c r="AV191" s="33"/>
      <c r="AW191" s="33"/>
      <c r="AX191" s="33"/>
      <c r="AY191" s="33"/>
      <c r="AZ191" s="33"/>
      <c r="BA191" s="60"/>
      <c r="BB191" s="38"/>
      <c r="BC191" s="42"/>
      <c r="BD191" s="42"/>
      <c r="BE191" s="42"/>
      <c r="BF191" s="43"/>
      <c r="BG191" s="42"/>
      <c r="BH191" s="38"/>
      <c r="BI191" s="38"/>
      <c r="BJ191" s="33"/>
      <c r="BK191" s="33"/>
      <c r="BL191" s="24"/>
      <c r="BM191" s="33"/>
      <c r="BN191" s="33"/>
      <c r="BO191" s="34"/>
      <c r="BP191" s="23"/>
      <c r="BQ191" s="24"/>
      <c r="BR191" s="25"/>
    </row>
    <row r="192" spans="1:70" s="126" customFormat="1" ht="409.5" customHeight="1" x14ac:dyDescent="0.25">
      <c r="A192" s="112" t="s">
        <v>557</v>
      </c>
      <c r="B192" s="113">
        <v>41317369</v>
      </c>
      <c r="C192" s="114">
        <v>466.1</v>
      </c>
      <c r="D192" s="114"/>
      <c r="E192" s="115">
        <v>15</v>
      </c>
      <c r="F192" s="113" t="s">
        <v>543</v>
      </c>
      <c r="G192" s="113" t="s">
        <v>44</v>
      </c>
      <c r="H192" s="113" t="s">
        <v>550</v>
      </c>
      <c r="I192" s="113" t="s">
        <v>564</v>
      </c>
      <c r="J192" s="113" t="s">
        <v>570</v>
      </c>
      <c r="K192" s="116" t="s">
        <v>631</v>
      </c>
      <c r="L192" s="116"/>
      <c r="M192" s="116"/>
      <c r="N192" s="117">
        <f>SUM(N193:N196)</f>
        <v>1738.0987</v>
      </c>
      <c r="O192" s="117">
        <f t="shared" ref="O192:T192" si="96">SUM(O193:O196)</f>
        <v>0</v>
      </c>
      <c r="P192" s="117">
        <f t="shared" si="96"/>
        <v>113.25669600000001</v>
      </c>
      <c r="Q192" s="117">
        <f t="shared" si="96"/>
        <v>1075.6450699999998</v>
      </c>
      <c r="R192" s="117">
        <f t="shared" si="96"/>
        <v>478.72</v>
      </c>
      <c r="S192" s="117">
        <f t="shared" si="96"/>
        <v>70.476934</v>
      </c>
      <c r="T192" s="117">
        <f t="shared" si="96"/>
        <v>1738.0987</v>
      </c>
      <c r="U192" s="118"/>
      <c r="V192" s="118"/>
      <c r="W192" s="118"/>
      <c r="X192" s="118"/>
      <c r="Y192" s="118"/>
      <c r="Z192" s="118"/>
      <c r="AA192" s="118"/>
      <c r="AB192" s="118"/>
      <c r="AC192" s="118"/>
      <c r="AD192" s="118"/>
      <c r="AE192" s="116">
        <v>0.53</v>
      </c>
      <c r="AF192" s="117">
        <f>T193</f>
        <v>893.55879999999991</v>
      </c>
      <c r="AG192" s="117"/>
      <c r="AH192" s="118"/>
      <c r="AI192" s="119">
        <v>1</v>
      </c>
      <c r="AJ192" s="117">
        <f>T194</f>
        <v>60.52</v>
      </c>
      <c r="AK192" s="116"/>
      <c r="AL192" s="118"/>
      <c r="AM192" s="118"/>
      <c r="AN192" s="118"/>
      <c r="AO192" s="118"/>
      <c r="AP192" s="118"/>
      <c r="AQ192" s="119" t="s">
        <v>632</v>
      </c>
      <c r="AR192" s="117">
        <f>T195</f>
        <v>497.87</v>
      </c>
      <c r="AS192" s="118"/>
      <c r="AT192" s="118"/>
      <c r="AU192" s="118"/>
      <c r="AV192" s="118"/>
      <c r="AW192" s="118"/>
      <c r="AX192" s="118"/>
      <c r="AY192" s="118"/>
      <c r="AZ192" s="118"/>
      <c r="BA192" s="119">
        <v>0.23</v>
      </c>
      <c r="BB192" s="117">
        <f>T196</f>
        <v>286.1499</v>
      </c>
      <c r="BC192" s="117"/>
      <c r="BD192" s="116"/>
      <c r="BE192" s="116"/>
      <c r="BF192" s="121"/>
      <c r="BG192" s="116"/>
      <c r="BH192" s="116"/>
      <c r="BI192" s="121"/>
      <c r="BJ192" s="118"/>
      <c r="BK192" s="118">
        <f>AF192+AJ192+AR192+BB192</f>
        <v>1738.0987</v>
      </c>
      <c r="BL192" s="122">
        <v>42771</v>
      </c>
      <c r="BM192" s="118"/>
      <c r="BN192" s="118"/>
      <c r="BO192" s="123"/>
      <c r="BP192" s="124"/>
      <c r="BQ192" s="122"/>
      <c r="BR192" s="125"/>
    </row>
    <row r="193" spans="1:70" s="22" customFormat="1" ht="19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 t="s">
        <v>7</v>
      </c>
      <c r="M193" s="42">
        <f>AE192</f>
        <v>0.53</v>
      </c>
      <c r="N193" s="38">
        <f>M193*1492*1.13</f>
        <v>893.55879999999991</v>
      </c>
      <c r="O193" s="38"/>
      <c r="P193" s="38">
        <f>N193*0.08</f>
        <v>71.484703999999994</v>
      </c>
      <c r="Q193" s="38">
        <f>N193*0.87</f>
        <v>777.39615599999991</v>
      </c>
      <c r="R193" s="38">
        <v>0</v>
      </c>
      <c r="S193" s="38">
        <f>N193*0.05</f>
        <v>44.67794</v>
      </c>
      <c r="T193" s="38">
        <f>SUM(P193:S193)</f>
        <v>893.55879999999991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F193" s="33"/>
      <c r="AG193" s="33"/>
      <c r="AH193" s="33"/>
      <c r="AI193" s="33"/>
      <c r="AJ193" s="33"/>
      <c r="AK193" s="3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60"/>
      <c r="BB193" s="61"/>
      <c r="BC193" s="43"/>
      <c r="BD193" s="42"/>
      <c r="BE193" s="42"/>
      <c r="BF193" s="43"/>
      <c r="BG193" s="42"/>
      <c r="BH193" s="42"/>
      <c r="BI193" s="43"/>
      <c r="BJ193" s="33"/>
      <c r="BK193" s="33"/>
      <c r="BL193" s="24"/>
      <c r="BM193" s="33"/>
      <c r="BN193" s="33"/>
      <c r="BO193" s="34"/>
      <c r="BP193" s="23"/>
      <c r="BQ193" s="24"/>
      <c r="BR193" s="25"/>
    </row>
    <row r="194" spans="1:70" s="22" customFormat="1" ht="19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42" t="s">
        <v>9</v>
      </c>
      <c r="M194" s="42">
        <f>AI192</f>
        <v>1</v>
      </c>
      <c r="N194" s="38">
        <f>T194</f>
        <v>60.52</v>
      </c>
      <c r="O194" s="38"/>
      <c r="P194" s="38">
        <f>4.48</f>
        <v>4.4800000000000004</v>
      </c>
      <c r="Q194" s="38">
        <f>8.76</f>
        <v>8.76</v>
      </c>
      <c r="R194" s="38">
        <f>45.18</f>
        <v>45.18</v>
      </c>
      <c r="S194" s="38">
        <f>2.1</f>
        <v>2.1</v>
      </c>
      <c r="T194" s="38">
        <f>SUM(P194:S194)</f>
        <v>60.52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F194" s="33"/>
      <c r="AG194" s="33"/>
      <c r="AH194" s="33"/>
      <c r="AI194" s="33"/>
      <c r="AJ194" s="33"/>
      <c r="AK194" s="33"/>
      <c r="AL194" s="33"/>
      <c r="AM194" s="33"/>
      <c r="AN194" s="33"/>
      <c r="AO194" s="33"/>
      <c r="AP194" s="33"/>
      <c r="AQ194" s="33"/>
      <c r="AR194" s="33"/>
      <c r="AS194" s="33"/>
      <c r="AT194" s="33"/>
      <c r="AU194" s="33"/>
      <c r="AV194" s="33"/>
      <c r="AW194" s="33"/>
      <c r="AX194" s="33"/>
      <c r="AY194" s="33"/>
      <c r="AZ194" s="33"/>
      <c r="BA194" s="60"/>
      <c r="BB194" s="61"/>
      <c r="BC194" s="43"/>
      <c r="BD194" s="42"/>
      <c r="BE194" s="42"/>
      <c r="BF194" s="43"/>
      <c r="BG194" s="42"/>
      <c r="BH194" s="42"/>
      <c r="BI194" s="43"/>
      <c r="BJ194" s="33"/>
      <c r="BK194" s="33"/>
      <c r="BL194" s="24"/>
      <c r="BM194" s="33"/>
      <c r="BN194" s="33"/>
      <c r="BO194" s="34"/>
      <c r="BP194" s="23"/>
      <c r="BQ194" s="24"/>
      <c r="BR194" s="25"/>
    </row>
    <row r="195" spans="1:70" s="22" customFormat="1" ht="192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 t="s">
        <v>12</v>
      </c>
      <c r="M195" s="42" t="str">
        <f>AQ192</f>
        <v>КТП 160 кВА с трансформатором 100 кВА</v>
      </c>
      <c r="N195" s="38">
        <f>T195</f>
        <v>497.87</v>
      </c>
      <c r="O195" s="38"/>
      <c r="P195" s="38">
        <v>14.4</v>
      </c>
      <c r="Q195" s="38">
        <v>43.4</v>
      </c>
      <c r="R195" s="38">
        <v>433.54</v>
      </c>
      <c r="S195" s="38">
        <v>6.53</v>
      </c>
      <c r="T195" s="38">
        <f>SUM(P195:S195)</f>
        <v>497.87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F195" s="33"/>
      <c r="AG195" s="33"/>
      <c r="AH195" s="33"/>
      <c r="AI195" s="33"/>
      <c r="AJ195" s="33"/>
      <c r="AK195" s="33"/>
      <c r="AL195" s="33"/>
      <c r="AM195" s="33"/>
      <c r="AN195" s="33"/>
      <c r="AO195" s="33"/>
      <c r="AP195" s="33"/>
      <c r="AQ195" s="33"/>
      <c r="AR195" s="33"/>
      <c r="AS195" s="33"/>
      <c r="AT195" s="33"/>
      <c r="AU195" s="33"/>
      <c r="AV195" s="33"/>
      <c r="AW195" s="33"/>
      <c r="AX195" s="33"/>
      <c r="AY195" s="33"/>
      <c r="AZ195" s="33"/>
      <c r="BA195" s="60"/>
      <c r="BB195" s="61"/>
      <c r="BC195" s="43"/>
      <c r="BD195" s="42"/>
      <c r="BE195" s="42"/>
      <c r="BF195" s="43"/>
      <c r="BG195" s="42"/>
      <c r="BH195" s="42"/>
      <c r="BI195" s="43"/>
      <c r="BJ195" s="33"/>
      <c r="BK195" s="33"/>
      <c r="BL195" s="24"/>
      <c r="BM195" s="33"/>
      <c r="BN195" s="33"/>
      <c r="BO195" s="34"/>
      <c r="BP195" s="23"/>
      <c r="BQ195" s="24"/>
      <c r="BR195" s="25"/>
    </row>
    <row r="196" spans="1:70" s="22" customFormat="1" ht="192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 t="s">
        <v>16</v>
      </c>
      <c r="M196" s="42">
        <f>BA192</f>
        <v>0.23</v>
      </c>
      <c r="N196" s="38">
        <f>M196*1101*1.13</f>
        <v>286.1499</v>
      </c>
      <c r="O196" s="38"/>
      <c r="P196" s="38">
        <f>N196*0.08</f>
        <v>22.891992000000002</v>
      </c>
      <c r="Q196" s="38">
        <f>N196*0.86</f>
        <v>246.08891399999999</v>
      </c>
      <c r="R196" s="38">
        <v>0</v>
      </c>
      <c r="S196" s="38">
        <f>N196*0.06</f>
        <v>17.168993999999998</v>
      </c>
      <c r="T196" s="38">
        <f>SUM(P196:S196)</f>
        <v>286.1499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F196" s="33"/>
      <c r="AG196" s="33"/>
      <c r="AH196" s="33"/>
      <c r="AI196" s="33"/>
      <c r="AJ196" s="33"/>
      <c r="AK196" s="33"/>
      <c r="AL196" s="33"/>
      <c r="AM196" s="33"/>
      <c r="AN196" s="33"/>
      <c r="AO196" s="33"/>
      <c r="AP196" s="33"/>
      <c r="AQ196" s="33"/>
      <c r="AR196" s="33"/>
      <c r="AS196" s="33"/>
      <c r="AT196" s="33"/>
      <c r="AU196" s="33"/>
      <c r="AV196" s="33"/>
      <c r="AW196" s="33"/>
      <c r="AX196" s="33"/>
      <c r="AY196" s="33"/>
      <c r="AZ196" s="33"/>
      <c r="BA196" s="60"/>
      <c r="BB196" s="61"/>
      <c r="BC196" s="43"/>
      <c r="BD196" s="42"/>
      <c r="BE196" s="42"/>
      <c r="BF196" s="43"/>
      <c r="BG196" s="42"/>
      <c r="BH196" s="42"/>
      <c r="BI196" s="43"/>
      <c r="BJ196" s="33"/>
      <c r="BK196" s="33"/>
      <c r="BL196" s="24"/>
      <c r="BM196" s="33"/>
      <c r="BN196" s="33"/>
      <c r="BO196" s="34"/>
      <c r="BP196" s="23"/>
      <c r="BQ196" s="24"/>
      <c r="BR196" s="25"/>
    </row>
    <row r="197" spans="1:70" s="157" customFormat="1" ht="192" customHeight="1" x14ac:dyDescent="0.25">
      <c r="A197" s="144" t="s">
        <v>558</v>
      </c>
      <c r="B197" s="145">
        <v>41317959</v>
      </c>
      <c r="C197" s="146">
        <v>466.1</v>
      </c>
      <c r="D197" s="146"/>
      <c r="E197" s="147">
        <v>15</v>
      </c>
      <c r="F197" s="145" t="s">
        <v>544</v>
      </c>
      <c r="G197" s="145" t="s">
        <v>44</v>
      </c>
      <c r="H197" s="145" t="s">
        <v>551</v>
      </c>
      <c r="I197" s="145" t="s">
        <v>565</v>
      </c>
      <c r="J197" s="145" t="s">
        <v>571</v>
      </c>
      <c r="K197" s="148" t="s">
        <v>672</v>
      </c>
      <c r="L197" s="148"/>
      <c r="M197" s="151"/>
      <c r="N197" s="147"/>
      <c r="O197" s="147"/>
      <c r="P197" s="147"/>
      <c r="Q197" s="147"/>
      <c r="R197" s="147"/>
      <c r="S197" s="147"/>
      <c r="T197" s="147"/>
      <c r="U197" s="150"/>
      <c r="V197" s="150"/>
      <c r="W197" s="150"/>
      <c r="X197" s="150"/>
      <c r="Y197" s="150"/>
      <c r="Z197" s="150"/>
      <c r="AA197" s="150"/>
      <c r="AB197" s="150"/>
      <c r="AC197" s="150"/>
      <c r="AD197" s="150"/>
      <c r="AE197" s="150"/>
      <c r="AF197" s="150"/>
      <c r="AG197" s="150"/>
      <c r="AH197" s="150"/>
      <c r="AI197" s="150"/>
      <c r="AJ197" s="150"/>
      <c r="AK197" s="150"/>
      <c r="AL197" s="150"/>
      <c r="AM197" s="150"/>
      <c r="AN197" s="150"/>
      <c r="AO197" s="150"/>
      <c r="AP197" s="150"/>
      <c r="AQ197" s="150"/>
      <c r="AR197" s="150"/>
      <c r="AS197" s="150"/>
      <c r="AT197" s="150"/>
      <c r="AU197" s="150"/>
      <c r="AV197" s="150"/>
      <c r="AW197" s="150"/>
      <c r="AX197" s="150"/>
      <c r="AY197" s="150"/>
      <c r="AZ197" s="150"/>
      <c r="BA197" s="151"/>
      <c r="BB197" s="160"/>
      <c r="BC197" s="149"/>
      <c r="BD197" s="148"/>
      <c r="BE197" s="148"/>
      <c r="BF197" s="149"/>
      <c r="BG197" s="148"/>
      <c r="BH197" s="148"/>
      <c r="BI197" s="149"/>
      <c r="BJ197" s="150"/>
      <c r="BK197" s="150"/>
      <c r="BL197" s="153">
        <v>42771</v>
      </c>
      <c r="BM197" s="150" t="s">
        <v>671</v>
      </c>
      <c r="BN197" s="150"/>
      <c r="BO197" s="154"/>
      <c r="BP197" s="155"/>
      <c r="BQ197" s="153"/>
      <c r="BR197" s="156"/>
    </row>
    <row r="198" spans="1:70" s="126" customFormat="1" ht="154.5" customHeight="1" x14ac:dyDescent="0.25">
      <c r="A198" s="112" t="s">
        <v>559</v>
      </c>
      <c r="B198" s="113">
        <v>41318030</v>
      </c>
      <c r="C198" s="114">
        <v>466.1</v>
      </c>
      <c r="D198" s="114"/>
      <c r="E198" s="115">
        <v>15</v>
      </c>
      <c r="F198" s="113" t="s">
        <v>545</v>
      </c>
      <c r="G198" s="113" t="s">
        <v>44</v>
      </c>
      <c r="H198" s="113" t="s">
        <v>552</v>
      </c>
      <c r="I198" s="113" t="s">
        <v>673</v>
      </c>
      <c r="J198" s="113" t="s">
        <v>572</v>
      </c>
      <c r="K198" s="116" t="s">
        <v>674</v>
      </c>
      <c r="L198" s="116"/>
      <c r="M198" s="116"/>
      <c r="N198" s="121">
        <f>SUM(N199:N203)</f>
        <v>907.5501999999999</v>
      </c>
      <c r="O198" s="116">
        <f t="shared" ref="O198:T198" si="97">SUM(O199:O203)</f>
        <v>0</v>
      </c>
      <c r="P198" s="121">
        <f t="shared" si="97"/>
        <v>71.823216000000002</v>
      </c>
      <c r="Q198" s="121">
        <f t="shared" si="97"/>
        <v>745.27182399999992</v>
      </c>
      <c r="R198" s="121">
        <f t="shared" si="97"/>
        <v>45.18</v>
      </c>
      <c r="S198" s="121">
        <f t="shared" si="97"/>
        <v>45.27516</v>
      </c>
      <c r="T198" s="121">
        <f t="shared" si="97"/>
        <v>907.5501999999999</v>
      </c>
      <c r="U198" s="118"/>
      <c r="V198" s="118"/>
      <c r="W198" s="118"/>
      <c r="X198" s="118"/>
      <c r="Y198" s="118"/>
      <c r="Z198" s="118"/>
      <c r="AA198" s="118"/>
      <c r="AB198" s="118"/>
      <c r="AC198" s="118"/>
      <c r="AD198" s="118"/>
      <c r="AE198" s="118">
        <v>0.42</v>
      </c>
      <c r="AF198" s="118">
        <f>T199</f>
        <v>708.1031999999999</v>
      </c>
      <c r="AG198" s="118"/>
      <c r="AH198" s="118"/>
      <c r="AI198" s="127">
        <v>1</v>
      </c>
      <c r="AJ198" s="118">
        <f>T200</f>
        <v>60.52</v>
      </c>
      <c r="AK198" s="118"/>
      <c r="AL198" s="118"/>
      <c r="AM198" s="118"/>
      <c r="AN198" s="118"/>
      <c r="AO198" s="118"/>
      <c r="AP198" s="118"/>
      <c r="AQ198" s="127"/>
      <c r="AR198" s="118"/>
      <c r="AS198" s="118"/>
      <c r="AT198" s="118"/>
      <c r="AU198" s="118"/>
      <c r="AV198" s="118"/>
      <c r="AW198" s="118"/>
      <c r="AX198" s="118"/>
      <c r="AY198" s="118" t="s">
        <v>675</v>
      </c>
      <c r="AZ198" s="118">
        <f>T201</f>
        <v>71.989999999999995</v>
      </c>
      <c r="BA198" s="119"/>
      <c r="BB198" s="120"/>
      <c r="BC198" s="121"/>
      <c r="BD198" s="116"/>
      <c r="BE198" s="116"/>
      <c r="BF198" s="121"/>
      <c r="BG198" s="116">
        <v>0.2</v>
      </c>
      <c r="BH198" s="116">
        <f>T202</f>
        <v>46.414000000000001</v>
      </c>
      <c r="BI198" s="121">
        <v>0.05</v>
      </c>
      <c r="BJ198" s="118">
        <f>T203</f>
        <v>20.523</v>
      </c>
      <c r="BK198" s="118">
        <f>AF198+AJ198+AZ198+BH198+BJ198</f>
        <v>907.5501999999999</v>
      </c>
      <c r="BL198" s="122" t="s">
        <v>573</v>
      </c>
      <c r="BM198" s="118"/>
      <c r="BN198" s="118"/>
      <c r="BO198" s="123"/>
      <c r="BP198" s="124"/>
      <c r="BQ198" s="122"/>
      <c r="BR198" s="125"/>
    </row>
    <row r="199" spans="1:70" s="22" customFormat="1" ht="153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6" t="s">
        <v>7</v>
      </c>
      <c r="M199" s="98">
        <f>AE198</f>
        <v>0.42</v>
      </c>
      <c r="N199" s="38">
        <f>M199*1492*1.13</f>
        <v>708.1031999999999</v>
      </c>
      <c r="O199" s="38"/>
      <c r="P199" s="38">
        <f>N199*0.08</f>
        <v>56.648255999999996</v>
      </c>
      <c r="Q199" s="38">
        <f>N199*0.87</f>
        <v>616.04978399999993</v>
      </c>
      <c r="R199" s="38">
        <v>0</v>
      </c>
      <c r="S199" s="38">
        <f>N199*0.05</f>
        <v>35.405159999999995</v>
      </c>
      <c r="T199" s="38">
        <f>SUM(P199:S199)</f>
        <v>708.1031999999999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F199" s="33"/>
      <c r="AG199" s="33"/>
      <c r="AH199" s="33"/>
      <c r="AI199" s="62"/>
      <c r="AJ199" s="33"/>
      <c r="AK199" s="33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60"/>
      <c r="BB199" s="61"/>
      <c r="BC199" s="43"/>
      <c r="BD199" s="42"/>
      <c r="BE199" s="42"/>
      <c r="BF199" s="43"/>
      <c r="BG199" s="42"/>
      <c r="BH199" s="42"/>
      <c r="BI199" s="43"/>
      <c r="BJ199" s="33"/>
      <c r="BK199" s="33"/>
      <c r="BL199" s="24"/>
      <c r="BM199" s="33"/>
      <c r="BN199" s="33"/>
      <c r="BO199" s="34"/>
      <c r="BP199" s="23"/>
      <c r="BQ199" s="24"/>
      <c r="BR199" s="25"/>
    </row>
    <row r="200" spans="1:70" s="22" customFormat="1" ht="153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6" t="s">
        <v>9</v>
      </c>
      <c r="M200" s="98">
        <f>AI198</f>
        <v>1</v>
      </c>
      <c r="N200" s="38">
        <f>T200</f>
        <v>60.52</v>
      </c>
      <c r="O200" s="38"/>
      <c r="P200" s="38">
        <f>4.48</f>
        <v>4.4800000000000004</v>
      </c>
      <c r="Q200" s="38">
        <f>8.76</f>
        <v>8.76</v>
      </c>
      <c r="R200" s="38">
        <f>45.18</f>
        <v>45.18</v>
      </c>
      <c r="S200" s="38">
        <f>2.1</f>
        <v>2.1</v>
      </c>
      <c r="T200" s="38">
        <f>SUM(P200:S200)</f>
        <v>60.52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F200" s="33"/>
      <c r="AG200" s="33"/>
      <c r="AH200" s="33"/>
      <c r="AI200" s="62"/>
      <c r="AJ200" s="33"/>
      <c r="AK200" s="33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60"/>
      <c r="BB200" s="61"/>
      <c r="BC200" s="43"/>
      <c r="BD200" s="42"/>
      <c r="BE200" s="42"/>
      <c r="BF200" s="43"/>
      <c r="BG200" s="42"/>
      <c r="BH200" s="42"/>
      <c r="BI200" s="43"/>
      <c r="BJ200" s="33"/>
      <c r="BK200" s="33"/>
      <c r="BL200" s="24"/>
      <c r="BM200" s="33"/>
      <c r="BN200" s="33"/>
      <c r="BO200" s="34"/>
      <c r="BP200" s="23"/>
      <c r="BQ200" s="24"/>
      <c r="BR200" s="25"/>
    </row>
    <row r="201" spans="1:70" s="22" customFormat="1" ht="208.9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6" t="s">
        <v>15</v>
      </c>
      <c r="M201" s="98" t="str">
        <f>AY198</f>
        <v>перенос ТП-10/0,4 кВ № 9/160 и переключения ее на питание от проектируемой ВЛ-10 кВ</v>
      </c>
      <c r="N201" s="42">
        <f>T201</f>
        <v>71.989999999999995</v>
      </c>
      <c r="O201" s="42"/>
      <c r="P201" s="42">
        <v>5.34</v>
      </c>
      <c r="Q201" s="42">
        <v>58.88</v>
      </c>
      <c r="R201" s="42">
        <v>0</v>
      </c>
      <c r="S201" s="42">
        <v>7.77</v>
      </c>
      <c r="T201" s="42">
        <f>SUM(P201:S201)</f>
        <v>71.989999999999995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F201" s="33"/>
      <c r="AG201" s="33"/>
      <c r="AH201" s="33"/>
      <c r="AI201" s="62"/>
      <c r="AJ201" s="33"/>
      <c r="AK201" s="33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60"/>
      <c r="BB201" s="61"/>
      <c r="BC201" s="43"/>
      <c r="BD201" s="42"/>
      <c r="BE201" s="42"/>
      <c r="BF201" s="43"/>
      <c r="BG201" s="42"/>
      <c r="BH201" s="42"/>
      <c r="BI201" s="43"/>
      <c r="BJ201" s="33"/>
      <c r="BK201" s="33"/>
      <c r="BL201" s="24"/>
      <c r="BM201" s="33"/>
      <c r="BN201" s="33"/>
      <c r="BO201" s="34"/>
      <c r="BP201" s="23"/>
      <c r="BQ201" s="24"/>
      <c r="BR201" s="25"/>
    </row>
    <row r="202" spans="1:70" s="22" customFormat="1" ht="153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 t="s">
        <v>443</v>
      </c>
      <c r="M202" s="60">
        <f>BG198</f>
        <v>0.2</v>
      </c>
      <c r="N202" s="43">
        <f>M202*232.07</f>
        <v>46.414000000000001</v>
      </c>
      <c r="O202" s="42"/>
      <c r="P202" s="43">
        <f>N202*0.08</f>
        <v>3.71312</v>
      </c>
      <c r="Q202" s="43">
        <f>N202*0.92</f>
        <v>42.700880000000005</v>
      </c>
      <c r="R202" s="43">
        <v>0</v>
      </c>
      <c r="S202" s="43">
        <v>0</v>
      </c>
      <c r="T202" s="43">
        <f>SUM(P202:S202)</f>
        <v>46.414000000000001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F202" s="33"/>
      <c r="AG202" s="33"/>
      <c r="AH202" s="33"/>
      <c r="AI202" s="62"/>
      <c r="AJ202" s="33"/>
      <c r="AK202" s="33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60"/>
      <c r="BB202" s="61"/>
      <c r="BC202" s="43"/>
      <c r="BD202" s="42"/>
      <c r="BE202" s="42"/>
      <c r="BF202" s="43"/>
      <c r="BG202" s="42"/>
      <c r="BH202" s="42"/>
      <c r="BI202" s="43"/>
      <c r="BJ202" s="33"/>
      <c r="BK202" s="33"/>
      <c r="BL202" s="24"/>
      <c r="BM202" s="33"/>
      <c r="BN202" s="33"/>
      <c r="BO202" s="34"/>
      <c r="BP202" s="23"/>
      <c r="BQ202" s="24"/>
      <c r="BR202" s="25"/>
    </row>
    <row r="203" spans="1:70" s="22" customFormat="1" ht="153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6" t="s">
        <v>676</v>
      </c>
      <c r="M203" s="61">
        <f>BI198</f>
        <v>0.05</v>
      </c>
      <c r="N203" s="42">
        <f>M203*410.46</f>
        <v>20.523</v>
      </c>
      <c r="O203" s="42"/>
      <c r="P203" s="43">
        <f>N203*0.08</f>
        <v>1.64184</v>
      </c>
      <c r="Q203" s="43">
        <f>N203*0.92</f>
        <v>18.881160000000001</v>
      </c>
      <c r="R203" s="43">
        <v>0</v>
      </c>
      <c r="S203" s="43">
        <v>0</v>
      </c>
      <c r="T203" s="43">
        <f>SUM(P203:S203)</f>
        <v>20.523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F203" s="33"/>
      <c r="AG203" s="33"/>
      <c r="AH203" s="33"/>
      <c r="AI203" s="62"/>
      <c r="AJ203" s="33"/>
      <c r="AK203" s="33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60"/>
      <c r="BB203" s="61"/>
      <c r="BC203" s="43"/>
      <c r="BD203" s="42"/>
      <c r="BE203" s="42"/>
      <c r="BF203" s="43"/>
      <c r="BG203" s="42"/>
      <c r="BH203" s="42"/>
      <c r="BI203" s="43"/>
      <c r="BJ203" s="33"/>
      <c r="BK203" s="33"/>
      <c r="BL203" s="24"/>
      <c r="BM203" s="33"/>
      <c r="BN203" s="33"/>
      <c r="BO203" s="34"/>
      <c r="BP203" s="23"/>
      <c r="BQ203" s="24"/>
      <c r="BR203" s="25"/>
    </row>
    <row r="204" spans="1:70" s="126" customFormat="1" ht="154.5" customHeight="1" x14ac:dyDescent="0.25">
      <c r="A204" s="112" t="s">
        <v>592</v>
      </c>
      <c r="B204" s="113">
        <v>41311640</v>
      </c>
      <c r="C204" s="114">
        <v>466.1</v>
      </c>
      <c r="D204" s="114"/>
      <c r="E204" s="115">
        <v>9</v>
      </c>
      <c r="F204" s="113" t="s">
        <v>593</v>
      </c>
      <c r="G204" s="113" t="s">
        <v>44</v>
      </c>
      <c r="H204" s="113" t="s">
        <v>285</v>
      </c>
      <c r="I204" s="113" t="s">
        <v>594</v>
      </c>
      <c r="J204" s="113" t="s">
        <v>595</v>
      </c>
      <c r="K204" s="116" t="s">
        <v>640</v>
      </c>
      <c r="L204" s="116"/>
      <c r="M204" s="116"/>
      <c r="N204" s="121">
        <f>SUM(N205:N208)</f>
        <v>1180.2138</v>
      </c>
      <c r="O204" s="116">
        <f t="shared" ref="O204:T204" si="98">SUM(O205:O208)</f>
        <v>0</v>
      </c>
      <c r="P204" s="121">
        <f t="shared" si="98"/>
        <v>71.700304000000003</v>
      </c>
      <c r="Q204" s="121">
        <f t="shared" si="98"/>
        <v>633.73826799999995</v>
      </c>
      <c r="R204" s="121">
        <f t="shared" si="98"/>
        <v>425.57</v>
      </c>
      <c r="S204" s="121">
        <f t="shared" si="98"/>
        <v>49.205228000000005</v>
      </c>
      <c r="T204" s="121">
        <f t="shared" si="98"/>
        <v>1180.2137999999998</v>
      </c>
      <c r="U204" s="118"/>
      <c r="V204" s="118"/>
      <c r="W204" s="118"/>
      <c r="X204" s="118"/>
      <c r="Y204" s="118"/>
      <c r="Z204" s="118"/>
      <c r="AA204" s="118"/>
      <c r="AB204" s="118"/>
      <c r="AC204" s="118"/>
      <c r="AD204" s="118"/>
      <c r="AE204" s="118"/>
      <c r="AF204" s="118"/>
      <c r="AG204" s="118"/>
      <c r="AH204" s="118"/>
      <c r="AI204" s="127">
        <v>1</v>
      </c>
      <c r="AJ204" s="118">
        <f>T205</f>
        <v>60.52</v>
      </c>
      <c r="AK204" s="118"/>
      <c r="AL204" s="118"/>
      <c r="AM204" s="118"/>
      <c r="AN204" s="118"/>
      <c r="AO204" s="118"/>
      <c r="AP204" s="118"/>
      <c r="AQ204" s="127" t="s">
        <v>641</v>
      </c>
      <c r="AR204" s="118">
        <f>T206</f>
        <v>443.43999999999994</v>
      </c>
      <c r="AS204" s="118"/>
      <c r="AT204" s="118"/>
      <c r="AU204" s="118"/>
      <c r="AV204" s="118"/>
      <c r="AW204" s="118"/>
      <c r="AX204" s="118"/>
      <c r="AY204" s="118"/>
      <c r="AZ204" s="118"/>
      <c r="BA204" s="119">
        <v>0.36</v>
      </c>
      <c r="BB204" s="120">
        <f>T207</f>
        <v>447.88679999999994</v>
      </c>
      <c r="BC204" s="121" t="s">
        <v>686</v>
      </c>
      <c r="BD204" s="116">
        <f>T208</f>
        <v>228.36700000000002</v>
      </c>
      <c r="BE204" s="116"/>
      <c r="BF204" s="121"/>
      <c r="BG204" s="116"/>
      <c r="BH204" s="116"/>
      <c r="BI204" s="121"/>
      <c r="BJ204" s="118"/>
      <c r="BK204" s="118">
        <f>AJ204+AR204+BB204+BD204</f>
        <v>1180.2137999999998</v>
      </c>
      <c r="BL204" s="122">
        <v>42776</v>
      </c>
      <c r="BM204" s="118" t="s">
        <v>677</v>
      </c>
      <c r="BN204" s="118"/>
      <c r="BO204" s="123"/>
      <c r="BP204" s="124"/>
      <c r="BQ204" s="122"/>
      <c r="BR204" s="125"/>
    </row>
    <row r="205" spans="1:70" s="22" customFormat="1" ht="192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42" t="s">
        <v>9</v>
      </c>
      <c r="M205" s="42">
        <f>AI204</f>
        <v>1</v>
      </c>
      <c r="N205" s="38">
        <f>T205</f>
        <v>60.52</v>
      </c>
      <c r="O205" s="38"/>
      <c r="P205" s="38">
        <f>4.48</f>
        <v>4.4800000000000004</v>
      </c>
      <c r="Q205" s="38">
        <f>8.76</f>
        <v>8.76</v>
      </c>
      <c r="R205" s="38">
        <f>45.18</f>
        <v>45.18</v>
      </c>
      <c r="S205" s="38">
        <f>2.1</f>
        <v>2.1</v>
      </c>
      <c r="T205" s="38">
        <f>SUM(P205:S205)</f>
        <v>60.52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F205" s="33"/>
      <c r="AG205" s="33"/>
      <c r="AH205" s="33"/>
      <c r="AI205" s="33"/>
      <c r="AJ205" s="33"/>
      <c r="AK205" s="33"/>
      <c r="AL205" s="33"/>
      <c r="AM205" s="33"/>
      <c r="AN205" s="33"/>
      <c r="AO205" s="33"/>
      <c r="AP205" s="33"/>
      <c r="AQ205" s="33"/>
      <c r="AR205" s="33"/>
      <c r="AS205" s="33"/>
      <c r="AT205" s="33"/>
      <c r="AU205" s="33"/>
      <c r="AV205" s="33"/>
      <c r="AW205" s="33"/>
      <c r="AX205" s="33"/>
      <c r="AY205" s="33"/>
      <c r="AZ205" s="33"/>
      <c r="BA205" s="60"/>
      <c r="BB205" s="61"/>
      <c r="BC205" s="43"/>
      <c r="BD205" s="42"/>
      <c r="BE205" s="42"/>
      <c r="BF205" s="43"/>
      <c r="BG205" s="42"/>
      <c r="BH205" s="42"/>
      <c r="BI205" s="43"/>
      <c r="BJ205" s="33"/>
      <c r="BK205" s="33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 t="s">
        <v>12</v>
      </c>
      <c r="M206" s="42" t="str">
        <f>AQ204</f>
        <v>КТП 100 кВА с трансформатором 63 кВА</v>
      </c>
      <c r="N206" s="42">
        <f>T206</f>
        <v>443.43999999999994</v>
      </c>
      <c r="O206" s="42"/>
      <c r="P206" s="42">
        <v>13.12</v>
      </c>
      <c r="Q206" s="42">
        <v>43.4</v>
      </c>
      <c r="R206" s="42">
        <v>380.39</v>
      </c>
      <c r="S206" s="42">
        <v>6.53</v>
      </c>
      <c r="T206" s="38">
        <f t="shared" ref="T206" si="99">SUM(P206:S206)</f>
        <v>443.43999999999994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F206" s="33"/>
      <c r="AG206" s="33"/>
      <c r="AH206" s="33"/>
      <c r="AI206" s="33"/>
      <c r="AJ206" s="33"/>
      <c r="AK206" s="33"/>
      <c r="AL206" s="33"/>
      <c r="AM206" s="33"/>
      <c r="AN206" s="33"/>
      <c r="AO206" s="33"/>
      <c r="AP206" s="33"/>
      <c r="AQ206" s="33"/>
      <c r="AR206" s="33"/>
      <c r="AS206" s="33"/>
      <c r="AT206" s="33"/>
      <c r="AU206" s="33"/>
      <c r="AV206" s="33"/>
      <c r="AW206" s="33"/>
      <c r="AX206" s="33"/>
      <c r="AY206" s="33"/>
      <c r="AZ206" s="33"/>
      <c r="BA206" s="60"/>
      <c r="BB206" s="61"/>
      <c r="BC206" s="43"/>
      <c r="BD206" s="42"/>
      <c r="BE206" s="42"/>
      <c r="BF206" s="43"/>
      <c r="BG206" s="42"/>
      <c r="BH206" s="42"/>
      <c r="BI206" s="43"/>
      <c r="BJ206" s="33"/>
      <c r="BK206" s="33"/>
      <c r="BL206" s="24"/>
      <c r="BM206" s="33"/>
      <c r="BN206" s="33"/>
      <c r="BO206" s="34"/>
      <c r="BP206" s="23"/>
      <c r="BQ206" s="24"/>
      <c r="BR206" s="25"/>
    </row>
    <row r="207" spans="1:70" s="22" customFormat="1" ht="192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 t="s">
        <v>16</v>
      </c>
      <c r="M207" s="42">
        <f>BA204</f>
        <v>0.36</v>
      </c>
      <c r="N207" s="38">
        <f>M207*1101*1.13</f>
        <v>447.88679999999999</v>
      </c>
      <c r="O207" s="38"/>
      <c r="P207" s="38">
        <f>N207*0.08</f>
        <v>35.830944000000002</v>
      </c>
      <c r="Q207" s="38">
        <f>N207*0.86</f>
        <v>385.18264799999997</v>
      </c>
      <c r="R207" s="38">
        <v>0</v>
      </c>
      <c r="S207" s="38">
        <f>N207*0.06</f>
        <v>26.873207999999998</v>
      </c>
      <c r="T207" s="38">
        <f>SUM(P207:S207)</f>
        <v>447.88679999999994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F207" s="33"/>
      <c r="AG207" s="33"/>
      <c r="AH207" s="33"/>
      <c r="AI207" s="33"/>
      <c r="AJ207" s="33"/>
      <c r="AK207" s="33"/>
      <c r="AL207" s="33"/>
      <c r="AM207" s="33"/>
      <c r="AN207" s="33"/>
      <c r="AO207" s="33"/>
      <c r="AP207" s="33"/>
      <c r="AQ207" s="33"/>
      <c r="AR207" s="33"/>
      <c r="AS207" s="33"/>
      <c r="AT207" s="33"/>
      <c r="AU207" s="33"/>
      <c r="AV207" s="33"/>
      <c r="AW207" s="33"/>
      <c r="AX207" s="33"/>
      <c r="AY207" s="33"/>
      <c r="AZ207" s="33"/>
      <c r="BA207" s="60"/>
      <c r="BB207" s="61"/>
      <c r="BC207" s="43"/>
      <c r="BD207" s="42"/>
      <c r="BE207" s="42"/>
      <c r="BF207" s="43"/>
      <c r="BG207" s="42"/>
      <c r="BH207" s="42"/>
      <c r="BI207" s="43"/>
      <c r="BJ207" s="33"/>
      <c r="BK207" s="33"/>
      <c r="BL207" s="24"/>
      <c r="BM207" s="33"/>
      <c r="BN207" s="33"/>
      <c r="BO207" s="34"/>
      <c r="BP207" s="23"/>
      <c r="BQ207" s="24"/>
      <c r="BR207" s="25"/>
    </row>
    <row r="208" spans="1:70" s="22" customFormat="1" ht="406.1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6" t="s">
        <v>656</v>
      </c>
      <c r="M208" s="98" t="str">
        <f>BC204</f>
        <v>реконструкция существующей ВЛ-0,4 кВ № 1 протяженностью 0,3 км в части обеспечения возможности совместной подвески с проектируемой ВЛ-10 кВ (замена опор ВЛ-0,4 кВ на опоры ВЛ-10 кВ)</v>
      </c>
      <c r="N208" s="38">
        <f>(0.3*51.89)+(10*21.28)</f>
        <v>228.36700000000002</v>
      </c>
      <c r="O208" s="38"/>
      <c r="P208" s="38">
        <f>N208*0.08</f>
        <v>18.269360000000002</v>
      </c>
      <c r="Q208" s="38">
        <f>N208*0.86</f>
        <v>196.39562000000001</v>
      </c>
      <c r="R208" s="38">
        <v>0</v>
      </c>
      <c r="S208" s="38">
        <f>N208*0.06</f>
        <v>13.702020000000001</v>
      </c>
      <c r="T208" s="38">
        <f>SUM(P208:S208)</f>
        <v>228.36700000000002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F208" s="33"/>
      <c r="AG208" s="33"/>
      <c r="AH208" s="33"/>
      <c r="AI208" s="33"/>
      <c r="AJ208" s="33"/>
      <c r="AK208" s="33"/>
      <c r="AL208" s="33"/>
      <c r="AM208" s="33"/>
      <c r="AN208" s="33"/>
      <c r="AO208" s="33"/>
      <c r="AP208" s="33"/>
      <c r="AQ208" s="33"/>
      <c r="AR208" s="33"/>
      <c r="AS208" s="33"/>
      <c r="AT208" s="33"/>
      <c r="AU208" s="33"/>
      <c r="AV208" s="33"/>
      <c r="AW208" s="33"/>
      <c r="AX208" s="33"/>
      <c r="AY208" s="33"/>
      <c r="AZ208" s="33"/>
      <c r="BA208" s="60"/>
      <c r="BB208" s="61"/>
      <c r="BC208" s="43"/>
      <c r="BD208" s="42"/>
      <c r="BE208" s="42"/>
      <c r="BF208" s="43"/>
      <c r="BG208" s="42"/>
      <c r="BH208" s="42"/>
      <c r="BI208" s="43"/>
      <c r="BJ208" s="33"/>
      <c r="BK208" s="33"/>
      <c r="BL208" s="24"/>
      <c r="BM208" s="33"/>
      <c r="BN208" s="33"/>
      <c r="BO208" s="34"/>
      <c r="BP208" s="23"/>
      <c r="BQ208" s="24"/>
      <c r="BR208" s="25"/>
    </row>
    <row r="209" spans="1:70" s="157" customFormat="1" ht="154.5" customHeight="1" x14ac:dyDescent="0.25">
      <c r="A209" s="144" t="s">
        <v>600</v>
      </c>
      <c r="B209" s="145">
        <v>41322563</v>
      </c>
      <c r="C209" s="146">
        <v>466.1</v>
      </c>
      <c r="D209" s="146"/>
      <c r="E209" s="147">
        <v>12</v>
      </c>
      <c r="F209" s="145" t="s">
        <v>598</v>
      </c>
      <c r="G209" s="145" t="s">
        <v>44</v>
      </c>
      <c r="H209" s="145" t="s">
        <v>599</v>
      </c>
      <c r="I209" s="145" t="s">
        <v>596</v>
      </c>
      <c r="J209" s="145" t="s">
        <v>597</v>
      </c>
      <c r="K209" s="148" t="s">
        <v>678</v>
      </c>
      <c r="L209" s="148"/>
      <c r="M209" s="148"/>
      <c r="N209" s="149">
        <f>SUM(N210:N212)</f>
        <v>89.739750000000001</v>
      </c>
      <c r="O209" s="148">
        <f t="shared" ref="O209:T209" si="100">SUM(O210:O212)</f>
        <v>0</v>
      </c>
      <c r="P209" s="149">
        <f t="shared" si="100"/>
        <v>7.1791800000000014</v>
      </c>
      <c r="Q209" s="149">
        <f t="shared" si="100"/>
        <v>79.947897000000012</v>
      </c>
      <c r="R209" s="149">
        <f t="shared" si="100"/>
        <v>0</v>
      </c>
      <c r="S209" s="149">
        <f t="shared" si="100"/>
        <v>2.612673</v>
      </c>
      <c r="T209" s="149">
        <f t="shared" si="100"/>
        <v>89.739750000000001</v>
      </c>
      <c r="U209" s="150"/>
      <c r="V209" s="150"/>
      <c r="W209" s="150"/>
      <c r="X209" s="150"/>
      <c r="Y209" s="150"/>
      <c r="Z209" s="150"/>
      <c r="AA209" s="150"/>
      <c r="AB209" s="150"/>
      <c r="AC209" s="150"/>
      <c r="AD209" s="150"/>
      <c r="AE209" s="150"/>
      <c r="AF209" s="150"/>
      <c r="AG209" s="150"/>
      <c r="AH209" s="150"/>
      <c r="AI209" s="152"/>
      <c r="AJ209" s="150"/>
      <c r="AK209" s="150"/>
      <c r="AL209" s="150"/>
      <c r="AM209" s="150"/>
      <c r="AN209" s="150"/>
      <c r="AO209" s="150"/>
      <c r="AP209" s="150"/>
      <c r="AQ209" s="152"/>
      <c r="AR209" s="150"/>
      <c r="AS209" s="150"/>
      <c r="AT209" s="150"/>
      <c r="AU209" s="150"/>
      <c r="AV209" s="150"/>
      <c r="AW209" s="150"/>
      <c r="AX209" s="150"/>
      <c r="AY209" s="150"/>
      <c r="AZ209" s="150"/>
      <c r="BA209" s="151">
        <v>3.5000000000000003E-2</v>
      </c>
      <c r="BB209" s="160">
        <f>T210</f>
        <v>43.544550000000001</v>
      </c>
      <c r="BC209" s="149"/>
      <c r="BD209" s="148"/>
      <c r="BE209" s="148">
        <v>0.28000000000000003</v>
      </c>
      <c r="BF209" s="149">
        <f>T211</f>
        <v>36.912400000000005</v>
      </c>
      <c r="BG209" s="148">
        <v>0.04</v>
      </c>
      <c r="BH209" s="148">
        <f>T212</f>
        <v>9.2827999999999999</v>
      </c>
      <c r="BI209" s="149"/>
      <c r="BJ209" s="150"/>
      <c r="BK209" s="150">
        <f>BB209+BF209+BH209</f>
        <v>89.739750000000001</v>
      </c>
      <c r="BL209" s="153">
        <v>42775</v>
      </c>
      <c r="BM209" s="150"/>
      <c r="BN209" s="150"/>
      <c r="BO209" s="154"/>
      <c r="BP209" s="155"/>
      <c r="BQ209" s="153"/>
      <c r="BR209" s="156"/>
    </row>
    <row r="210" spans="1:70" s="22" customFormat="1" ht="124.1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6" t="s">
        <v>16</v>
      </c>
      <c r="M210" s="60">
        <f>BA209</f>
        <v>3.5000000000000003E-2</v>
      </c>
      <c r="N210" s="38">
        <f>M210*1101*1.13</f>
        <v>43.544550000000001</v>
      </c>
      <c r="O210" s="38"/>
      <c r="P210" s="38">
        <f>N210*0.08</f>
        <v>3.4835640000000003</v>
      </c>
      <c r="Q210" s="38">
        <f>N210*0.86</f>
        <v>37.448312999999999</v>
      </c>
      <c r="R210" s="38">
        <v>0</v>
      </c>
      <c r="S210" s="38">
        <f>N210*0.06</f>
        <v>2.612673</v>
      </c>
      <c r="T210" s="38">
        <f>SUM(P210:S210)</f>
        <v>43.544550000000001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F210" s="33"/>
      <c r="AG210" s="33"/>
      <c r="AH210" s="33"/>
      <c r="AI210" s="33"/>
      <c r="AJ210" s="33"/>
      <c r="AK210" s="33"/>
      <c r="AL210" s="33"/>
      <c r="AM210" s="33"/>
      <c r="AN210" s="33"/>
      <c r="AO210" s="33"/>
      <c r="AP210" s="33"/>
      <c r="AQ210" s="33"/>
      <c r="AR210" s="33"/>
      <c r="AS210" s="33"/>
      <c r="AT210" s="33"/>
      <c r="AU210" s="33"/>
      <c r="AV210" s="33"/>
      <c r="AW210" s="33"/>
      <c r="AX210" s="33"/>
      <c r="AY210" s="33"/>
      <c r="AZ210" s="33"/>
      <c r="BA210" s="60"/>
      <c r="BB210" s="61"/>
      <c r="BC210" s="43"/>
      <c r="BD210" s="42"/>
      <c r="BE210" s="42"/>
      <c r="BF210" s="43"/>
      <c r="BG210" s="42"/>
      <c r="BH210" s="42"/>
      <c r="BI210" s="43"/>
      <c r="BJ210" s="33"/>
      <c r="BK210" s="33"/>
      <c r="BL210" s="24"/>
      <c r="BM210" s="33"/>
      <c r="BN210" s="33"/>
      <c r="BO210" s="34"/>
      <c r="BP210" s="23"/>
      <c r="BQ210" s="24"/>
      <c r="BR210" s="25"/>
    </row>
    <row r="211" spans="1:70" s="22" customFormat="1" ht="124.1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42"/>
      <c r="L211" s="6" t="s">
        <v>488</v>
      </c>
      <c r="M211" s="60">
        <f>BE209</f>
        <v>0.28000000000000003</v>
      </c>
      <c r="N211" s="38">
        <f>M211*131.83</f>
        <v>36.912400000000005</v>
      </c>
      <c r="O211" s="42"/>
      <c r="P211" s="43">
        <f>N211*0.08</f>
        <v>2.9529920000000005</v>
      </c>
      <c r="Q211" s="43">
        <f>N211*0.92</f>
        <v>33.959408000000003</v>
      </c>
      <c r="R211" s="43">
        <v>0</v>
      </c>
      <c r="S211" s="43">
        <v>0</v>
      </c>
      <c r="T211" s="43">
        <f>SUM(P211:S211)</f>
        <v>36.912400000000005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F211" s="33"/>
      <c r="AG211" s="33"/>
      <c r="AH211" s="33"/>
      <c r="AI211" s="33"/>
      <c r="AJ211" s="33"/>
      <c r="AK211" s="33"/>
      <c r="AL211" s="33"/>
      <c r="AM211" s="33"/>
      <c r="AN211" s="33"/>
      <c r="AO211" s="33"/>
      <c r="AP211" s="33"/>
      <c r="AQ211" s="33"/>
      <c r="AR211" s="33"/>
      <c r="AS211" s="33"/>
      <c r="AT211" s="33"/>
      <c r="AU211" s="33"/>
      <c r="AV211" s="33"/>
      <c r="AW211" s="33"/>
      <c r="AX211" s="33"/>
      <c r="AY211" s="33"/>
      <c r="AZ211" s="33"/>
      <c r="BA211" s="60"/>
      <c r="BB211" s="61"/>
      <c r="BC211" s="43"/>
      <c r="BD211" s="42"/>
      <c r="BE211" s="42"/>
      <c r="BF211" s="43"/>
      <c r="BG211" s="42"/>
      <c r="BH211" s="42"/>
      <c r="BI211" s="43"/>
      <c r="BJ211" s="33"/>
      <c r="BK211" s="33"/>
      <c r="BL211" s="24"/>
      <c r="BM211" s="33"/>
      <c r="BN211" s="33"/>
      <c r="BO211" s="34"/>
      <c r="BP211" s="23"/>
      <c r="BQ211" s="24"/>
      <c r="BR211" s="25"/>
    </row>
    <row r="212" spans="1:70" s="22" customFormat="1" ht="124.1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42"/>
      <c r="L212" s="6" t="s">
        <v>443</v>
      </c>
      <c r="M212" s="60">
        <f>BG209</f>
        <v>0.04</v>
      </c>
      <c r="N212" s="43">
        <f>M212*232.07</f>
        <v>9.2827999999999999</v>
      </c>
      <c r="O212" s="42"/>
      <c r="P212" s="43">
        <f>N212*0.08</f>
        <v>0.74262400000000006</v>
      </c>
      <c r="Q212" s="43">
        <f>N212*0.92</f>
        <v>8.5401760000000007</v>
      </c>
      <c r="R212" s="43">
        <v>0</v>
      </c>
      <c r="S212" s="43">
        <v>0</v>
      </c>
      <c r="T212" s="43">
        <f>SUM(P212:S212)</f>
        <v>9.2827999999999999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F212" s="33"/>
      <c r="AG212" s="33"/>
      <c r="AH212" s="33"/>
      <c r="AI212" s="33"/>
      <c r="AJ212" s="33"/>
      <c r="AK212" s="33"/>
      <c r="AL212" s="33"/>
      <c r="AM212" s="33"/>
      <c r="AN212" s="33"/>
      <c r="AO212" s="33"/>
      <c r="AP212" s="33"/>
      <c r="AQ212" s="33"/>
      <c r="AR212" s="33"/>
      <c r="AS212" s="33"/>
      <c r="AT212" s="33"/>
      <c r="AU212" s="33"/>
      <c r="AV212" s="33"/>
      <c r="AW212" s="33"/>
      <c r="AX212" s="33"/>
      <c r="AY212" s="33"/>
      <c r="AZ212" s="33"/>
      <c r="BA212" s="60"/>
      <c r="BB212" s="61"/>
      <c r="BC212" s="43"/>
      <c r="BD212" s="42"/>
      <c r="BE212" s="42"/>
      <c r="BF212" s="43"/>
      <c r="BG212" s="42"/>
      <c r="BH212" s="42"/>
      <c r="BI212" s="43"/>
      <c r="BJ212" s="33"/>
      <c r="BK212" s="33"/>
      <c r="BL212" s="24"/>
      <c r="BM212" s="33"/>
      <c r="BN212" s="33"/>
      <c r="BO212" s="34"/>
      <c r="BP212" s="23"/>
      <c r="BQ212" s="24"/>
      <c r="BR212" s="25"/>
    </row>
    <row r="213" spans="1:70" s="157" customFormat="1" ht="154.5" customHeight="1" x14ac:dyDescent="0.25">
      <c r="A213" s="144" t="s">
        <v>605</v>
      </c>
      <c r="B213" s="145">
        <v>41319893</v>
      </c>
      <c r="C213" s="146">
        <v>466.1</v>
      </c>
      <c r="D213" s="146"/>
      <c r="E213" s="147">
        <v>5</v>
      </c>
      <c r="F213" s="145" t="s">
        <v>603</v>
      </c>
      <c r="G213" s="145" t="s">
        <v>44</v>
      </c>
      <c r="H213" s="145" t="s">
        <v>604</v>
      </c>
      <c r="I213" s="145" t="s">
        <v>601</v>
      </c>
      <c r="J213" s="145" t="s">
        <v>602</v>
      </c>
      <c r="K213" s="148" t="s">
        <v>679</v>
      </c>
      <c r="L213" s="148"/>
      <c r="M213" s="148"/>
      <c r="N213" s="149">
        <f>SUM(N214)</f>
        <v>99.530399999999986</v>
      </c>
      <c r="O213" s="148">
        <f t="shared" ref="O213:T213" si="101">SUM(O214)</f>
        <v>0</v>
      </c>
      <c r="P213" s="149">
        <f t="shared" si="101"/>
        <v>7.9624319999999988</v>
      </c>
      <c r="Q213" s="149">
        <f t="shared" si="101"/>
        <v>85.596143999999981</v>
      </c>
      <c r="R213" s="149">
        <f t="shared" si="101"/>
        <v>0</v>
      </c>
      <c r="S213" s="149">
        <f t="shared" si="101"/>
        <v>5.9718239999999989</v>
      </c>
      <c r="T213" s="149">
        <f t="shared" si="101"/>
        <v>99.530399999999972</v>
      </c>
      <c r="U213" s="150"/>
      <c r="V213" s="150"/>
      <c r="W213" s="150"/>
      <c r="X213" s="150"/>
      <c r="Y213" s="150"/>
      <c r="Z213" s="150"/>
      <c r="AA213" s="150"/>
      <c r="AB213" s="150"/>
      <c r="AC213" s="150"/>
      <c r="AD213" s="150"/>
      <c r="AE213" s="150"/>
      <c r="AF213" s="150"/>
      <c r="AG213" s="150"/>
      <c r="AH213" s="150"/>
      <c r="AI213" s="152"/>
      <c r="AJ213" s="150"/>
      <c r="AK213" s="150"/>
      <c r="AL213" s="150"/>
      <c r="AM213" s="150"/>
      <c r="AN213" s="150"/>
      <c r="AO213" s="150"/>
      <c r="AP213" s="150"/>
      <c r="AQ213" s="152"/>
      <c r="AR213" s="150"/>
      <c r="AS213" s="150"/>
      <c r="AT213" s="150"/>
      <c r="AU213" s="150"/>
      <c r="AV213" s="150"/>
      <c r="AW213" s="150"/>
      <c r="AX213" s="150"/>
      <c r="AY213" s="150"/>
      <c r="AZ213" s="150"/>
      <c r="BA213" s="151">
        <v>0.08</v>
      </c>
      <c r="BB213" s="160">
        <f>T214</f>
        <v>99.530399999999972</v>
      </c>
      <c r="BC213" s="149"/>
      <c r="BD213" s="148"/>
      <c r="BE213" s="148"/>
      <c r="BF213" s="149"/>
      <c r="BG213" s="148"/>
      <c r="BH213" s="148"/>
      <c r="BI213" s="149"/>
      <c r="BJ213" s="150"/>
      <c r="BK213" s="150">
        <f>BB213</f>
        <v>99.530399999999972</v>
      </c>
      <c r="BL213" s="153">
        <v>42775</v>
      </c>
      <c r="BM213" s="150"/>
      <c r="BN213" s="150"/>
      <c r="BO213" s="154"/>
      <c r="BP213" s="155"/>
      <c r="BQ213" s="153"/>
      <c r="BR213" s="156"/>
    </row>
    <row r="214" spans="1:70" s="22" customFormat="1" ht="144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42"/>
      <c r="L214" s="6" t="s">
        <v>16</v>
      </c>
      <c r="M214" s="60">
        <f>BA213</f>
        <v>0.08</v>
      </c>
      <c r="N214" s="38">
        <f>M214*1101*1.13</f>
        <v>99.530399999999986</v>
      </c>
      <c r="O214" s="38"/>
      <c r="P214" s="38">
        <f>N214*0.08</f>
        <v>7.9624319999999988</v>
      </c>
      <c r="Q214" s="38">
        <f>N214*0.86</f>
        <v>85.596143999999981</v>
      </c>
      <c r="R214" s="38">
        <v>0</v>
      </c>
      <c r="S214" s="38">
        <f>N214*0.06</f>
        <v>5.9718239999999989</v>
      </c>
      <c r="T214" s="38">
        <f>SUM(P214:S214)</f>
        <v>99.530399999999972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F214" s="33"/>
      <c r="AG214" s="33"/>
      <c r="AH214" s="33"/>
      <c r="AI214" s="33"/>
      <c r="AJ214" s="33"/>
      <c r="AK214" s="33"/>
      <c r="AL214" s="33"/>
      <c r="AM214" s="33"/>
      <c r="AN214" s="33"/>
      <c r="AO214" s="33"/>
      <c r="AP214" s="33"/>
      <c r="AQ214" s="33"/>
      <c r="AR214" s="33"/>
      <c r="AS214" s="33"/>
      <c r="AT214" s="33"/>
      <c r="AU214" s="33"/>
      <c r="AV214" s="33"/>
      <c r="AW214" s="33"/>
      <c r="AX214" s="33"/>
      <c r="AY214" s="33"/>
      <c r="AZ214" s="33"/>
      <c r="BA214" s="60"/>
      <c r="BB214" s="61"/>
      <c r="BC214" s="43"/>
      <c r="BD214" s="42"/>
      <c r="BE214" s="42"/>
      <c r="BF214" s="43"/>
      <c r="BG214" s="42"/>
      <c r="BH214" s="42"/>
      <c r="BI214" s="43"/>
      <c r="BJ214" s="33"/>
      <c r="BK214" s="33"/>
      <c r="BL214" s="24"/>
      <c r="BM214" s="33"/>
      <c r="BN214" s="33"/>
      <c r="BO214" s="34"/>
      <c r="BP214" s="23"/>
      <c r="BQ214" s="24"/>
      <c r="BR214" s="25"/>
    </row>
    <row r="215" spans="1:70" s="157" customFormat="1" ht="154.5" customHeight="1" x14ac:dyDescent="0.25">
      <c r="A215" s="144" t="s">
        <v>111</v>
      </c>
      <c r="B215" s="145" t="s">
        <v>175</v>
      </c>
      <c r="C215" s="146">
        <v>466.1</v>
      </c>
      <c r="D215" s="146"/>
      <c r="E215" s="147">
        <v>10</v>
      </c>
      <c r="F215" s="145" t="s">
        <v>238</v>
      </c>
      <c r="G215" s="145" t="s">
        <v>249</v>
      </c>
      <c r="H215" s="145" t="s">
        <v>315</v>
      </c>
      <c r="I215" s="145" t="s">
        <v>46</v>
      </c>
      <c r="J215" s="145" t="s">
        <v>424</v>
      </c>
      <c r="K215" s="148" t="s">
        <v>518</v>
      </c>
      <c r="L215" s="148"/>
      <c r="M215" s="148"/>
      <c r="N215" s="149">
        <f>SUM(N216:N217)</f>
        <v>33.121600000000001</v>
      </c>
      <c r="O215" s="148">
        <f t="shared" ref="O215:T215" si="102">SUM(O216:O217)</f>
        <v>0</v>
      </c>
      <c r="P215" s="149">
        <f t="shared" si="102"/>
        <v>2.6497280000000001</v>
      </c>
      <c r="Q215" s="149">
        <f t="shared" si="102"/>
        <v>30.471872000000001</v>
      </c>
      <c r="R215" s="149">
        <f t="shared" si="102"/>
        <v>0</v>
      </c>
      <c r="S215" s="149">
        <f t="shared" si="102"/>
        <v>0</v>
      </c>
      <c r="T215" s="149">
        <f t="shared" si="102"/>
        <v>33.121600000000001</v>
      </c>
      <c r="U215" s="150"/>
      <c r="V215" s="150"/>
      <c r="W215" s="150"/>
      <c r="X215" s="150"/>
      <c r="Y215" s="150"/>
      <c r="Z215" s="150"/>
      <c r="AA215" s="150"/>
      <c r="AB215" s="150"/>
      <c r="AC215" s="150"/>
      <c r="AD215" s="150"/>
      <c r="AE215" s="150"/>
      <c r="AF215" s="150"/>
      <c r="AG215" s="150"/>
      <c r="AH215" s="150"/>
      <c r="AI215" s="152"/>
      <c r="AJ215" s="150"/>
      <c r="AK215" s="150"/>
      <c r="AL215" s="150"/>
      <c r="AM215" s="150"/>
      <c r="AN215" s="150"/>
      <c r="AO215" s="150"/>
      <c r="AP215" s="150"/>
      <c r="AQ215" s="152"/>
      <c r="AR215" s="150"/>
      <c r="AS215" s="150"/>
      <c r="AT215" s="150"/>
      <c r="AU215" s="150"/>
      <c r="AV215" s="150"/>
      <c r="AW215" s="150"/>
      <c r="AX215" s="150"/>
      <c r="AY215" s="150"/>
      <c r="AZ215" s="150"/>
      <c r="BA215" s="151"/>
      <c r="BB215" s="160"/>
      <c r="BC215" s="149"/>
      <c r="BD215" s="148"/>
      <c r="BE215" s="148">
        <v>0.04</v>
      </c>
      <c r="BF215" s="149">
        <f>T216</f>
        <v>5.273200000000001</v>
      </c>
      <c r="BG215" s="148">
        <v>0.12</v>
      </c>
      <c r="BH215" s="148">
        <f>T217</f>
        <v>27.848400000000002</v>
      </c>
      <c r="BI215" s="149"/>
      <c r="BJ215" s="150"/>
      <c r="BK215" s="150">
        <f>BF215+BH215</f>
        <v>33.121600000000001</v>
      </c>
      <c r="BL215" s="153">
        <v>42762</v>
      </c>
      <c r="BM215" s="150"/>
      <c r="BN215" s="150"/>
      <c r="BO215" s="154"/>
      <c r="BP215" s="155"/>
      <c r="BQ215" s="153"/>
      <c r="BR215" s="156"/>
    </row>
    <row r="216" spans="1:70" s="22" customFormat="1" ht="162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42"/>
      <c r="L216" s="42" t="s">
        <v>488</v>
      </c>
      <c r="M216" s="42">
        <f>BE215</f>
        <v>0.04</v>
      </c>
      <c r="N216" s="43">
        <f>M216*131.83</f>
        <v>5.273200000000001</v>
      </c>
      <c r="O216" s="42"/>
      <c r="P216" s="43">
        <f>N216*0.08</f>
        <v>0.42185600000000006</v>
      </c>
      <c r="Q216" s="43">
        <f>N216*0.92</f>
        <v>4.851344000000001</v>
      </c>
      <c r="R216" s="43">
        <v>0</v>
      </c>
      <c r="S216" s="43">
        <v>0</v>
      </c>
      <c r="T216" s="43">
        <f>SUM(P216:S216)</f>
        <v>5.273200000000001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F216" s="33"/>
      <c r="AG216" s="33"/>
      <c r="AH216" s="33"/>
      <c r="AI216" s="33"/>
      <c r="AJ216" s="33"/>
      <c r="AK216" s="33"/>
      <c r="AL216" s="33"/>
      <c r="AM216" s="33"/>
      <c r="AN216" s="33"/>
      <c r="AO216" s="33"/>
      <c r="AP216" s="33"/>
      <c r="AQ216" s="33"/>
      <c r="AR216" s="33"/>
      <c r="AS216" s="33"/>
      <c r="AT216" s="33"/>
      <c r="AU216" s="33"/>
      <c r="AV216" s="33"/>
      <c r="AW216" s="33"/>
      <c r="AX216" s="33"/>
      <c r="AY216" s="33"/>
      <c r="AZ216" s="33"/>
      <c r="BA216" s="60"/>
      <c r="BB216" s="43"/>
      <c r="BC216" s="43"/>
      <c r="BD216" s="42"/>
      <c r="BE216" s="42"/>
      <c r="BF216" s="43"/>
      <c r="BG216" s="42"/>
      <c r="BH216" s="42"/>
      <c r="BI216" s="43"/>
      <c r="BJ216" s="33"/>
      <c r="BK216" s="33"/>
      <c r="BL216" s="24"/>
      <c r="BM216" s="33"/>
      <c r="BN216" s="33"/>
      <c r="BO216" s="34"/>
      <c r="BP216" s="23"/>
      <c r="BQ216" s="24"/>
      <c r="BR216" s="25"/>
    </row>
    <row r="217" spans="1:70" s="22" customFormat="1" ht="151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42"/>
      <c r="L217" s="42" t="s">
        <v>443</v>
      </c>
      <c r="M217" s="42">
        <f>BG215</f>
        <v>0.12</v>
      </c>
      <c r="N217" s="43">
        <f>M217*232.07</f>
        <v>27.848399999999998</v>
      </c>
      <c r="O217" s="42"/>
      <c r="P217" s="43">
        <f>N217*0.08</f>
        <v>2.2278720000000001</v>
      </c>
      <c r="Q217" s="43">
        <f>N217*0.92</f>
        <v>25.620528</v>
      </c>
      <c r="R217" s="43">
        <v>0</v>
      </c>
      <c r="S217" s="43">
        <v>0</v>
      </c>
      <c r="T217" s="43">
        <f>SUM(P217:S217)</f>
        <v>27.848400000000002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F217" s="33"/>
      <c r="AG217" s="33"/>
      <c r="AH217" s="33"/>
      <c r="AI217" s="33"/>
      <c r="AJ217" s="33"/>
      <c r="AK217" s="33"/>
      <c r="AL217" s="33"/>
      <c r="AM217" s="33"/>
      <c r="AN217" s="33"/>
      <c r="AO217" s="33"/>
      <c r="AP217" s="33"/>
      <c r="AQ217" s="33"/>
      <c r="AR217" s="33"/>
      <c r="AS217" s="33"/>
      <c r="AT217" s="33"/>
      <c r="AU217" s="33"/>
      <c r="AV217" s="33"/>
      <c r="AW217" s="33"/>
      <c r="AX217" s="33"/>
      <c r="AY217" s="33"/>
      <c r="AZ217" s="33"/>
      <c r="BA217" s="60"/>
      <c r="BB217" s="43"/>
      <c r="BC217" s="43"/>
      <c r="BD217" s="42"/>
      <c r="BE217" s="42"/>
      <c r="BF217" s="43"/>
      <c r="BG217" s="42"/>
      <c r="BH217" s="42"/>
      <c r="BI217" s="43"/>
      <c r="BJ217" s="33"/>
      <c r="BK217" s="33"/>
      <c r="BL217" s="24"/>
      <c r="BM217" s="33"/>
      <c r="BN217" s="33"/>
      <c r="BO217" s="34"/>
      <c r="BP217" s="23"/>
      <c r="BQ217" s="24"/>
      <c r="BR217" s="25"/>
    </row>
    <row r="218" spans="1:70" s="126" customFormat="1" ht="154.5" customHeight="1" x14ac:dyDescent="0.25">
      <c r="A218" s="112" t="s">
        <v>112</v>
      </c>
      <c r="B218" s="113" t="s">
        <v>176</v>
      </c>
      <c r="C218" s="114">
        <v>466.1</v>
      </c>
      <c r="D218" s="114"/>
      <c r="E218" s="115">
        <v>15</v>
      </c>
      <c r="F218" s="113" t="s">
        <v>239</v>
      </c>
      <c r="G218" s="113" t="s">
        <v>45</v>
      </c>
      <c r="H218" s="113" t="s">
        <v>316</v>
      </c>
      <c r="I218" s="113" t="s">
        <v>425</v>
      </c>
      <c r="J218" s="113" t="s">
        <v>426</v>
      </c>
      <c r="K218" s="116" t="s">
        <v>682</v>
      </c>
      <c r="L218" s="116"/>
      <c r="M218" s="116"/>
      <c r="N218" s="121">
        <f>SUM(N219)</f>
        <v>623.8051999999999</v>
      </c>
      <c r="O218" s="116">
        <f t="shared" ref="O218:T218" si="103">SUM(O219)</f>
        <v>0</v>
      </c>
      <c r="P218" s="121">
        <f t="shared" si="103"/>
        <v>49.904415999999991</v>
      </c>
      <c r="Q218" s="121">
        <f t="shared" si="103"/>
        <v>542.71052399999996</v>
      </c>
      <c r="R218" s="121">
        <f t="shared" si="103"/>
        <v>0</v>
      </c>
      <c r="S218" s="121">
        <f t="shared" si="103"/>
        <v>31.190259999999995</v>
      </c>
      <c r="T218" s="121">
        <f t="shared" si="103"/>
        <v>623.8051999999999</v>
      </c>
      <c r="U218" s="118"/>
      <c r="V218" s="118"/>
      <c r="W218" s="118"/>
      <c r="X218" s="118"/>
      <c r="Y218" s="118"/>
      <c r="Z218" s="118"/>
      <c r="AA218" s="118"/>
      <c r="AB218" s="118"/>
      <c r="AC218" s="118"/>
      <c r="AD218" s="118"/>
      <c r="AE218" s="118">
        <v>0.37</v>
      </c>
      <c r="AF218" s="118">
        <f>T219</f>
        <v>623.8051999999999</v>
      </c>
      <c r="AG218" s="118"/>
      <c r="AH218" s="118"/>
      <c r="AI218" s="127"/>
      <c r="AJ218" s="118"/>
      <c r="AK218" s="118"/>
      <c r="AL218" s="118"/>
      <c r="AM218" s="118"/>
      <c r="AN218" s="118"/>
      <c r="AO218" s="118"/>
      <c r="AP218" s="118"/>
      <c r="AQ218" s="127"/>
      <c r="AR218" s="118"/>
      <c r="AS218" s="118"/>
      <c r="AT218" s="118"/>
      <c r="AU218" s="118"/>
      <c r="AV218" s="118"/>
      <c r="AW218" s="118"/>
      <c r="AX218" s="118"/>
      <c r="AY218" s="118"/>
      <c r="AZ218" s="118"/>
      <c r="BA218" s="119"/>
      <c r="BB218" s="120"/>
      <c r="BC218" s="121"/>
      <c r="BD218" s="116"/>
      <c r="BE218" s="116"/>
      <c r="BF218" s="121"/>
      <c r="BG218" s="116"/>
      <c r="BH218" s="116"/>
      <c r="BI218" s="121"/>
      <c r="BJ218" s="118"/>
      <c r="BK218" s="118">
        <f>AF218</f>
        <v>623.8051999999999</v>
      </c>
      <c r="BL218" s="122">
        <v>42761</v>
      </c>
      <c r="BM218" s="118"/>
      <c r="BN218" s="118"/>
      <c r="BO218" s="123"/>
      <c r="BP218" s="124"/>
      <c r="BQ218" s="122"/>
      <c r="BR218" s="125"/>
    </row>
    <row r="219" spans="1:70" s="22" customFormat="1" ht="136.1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42"/>
      <c r="L219" s="6" t="s">
        <v>7</v>
      </c>
      <c r="M219" s="38">
        <f>AE218</f>
        <v>0.37</v>
      </c>
      <c r="N219" s="43">
        <f>M219*1492*1.13</f>
        <v>623.8051999999999</v>
      </c>
      <c r="O219" s="43"/>
      <c r="P219" s="43">
        <f>N219*0.08</f>
        <v>49.904415999999991</v>
      </c>
      <c r="Q219" s="43">
        <f>N219*0.87</f>
        <v>542.71052399999996</v>
      </c>
      <c r="R219" s="43">
        <v>0</v>
      </c>
      <c r="S219" s="43">
        <f>N219*0.05</f>
        <v>31.190259999999995</v>
      </c>
      <c r="T219" s="43">
        <f>SUM(P219:S219)</f>
        <v>623.8051999999999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F219" s="33"/>
      <c r="AG219" s="33"/>
      <c r="AH219" s="33"/>
      <c r="AI219" s="62"/>
      <c r="AJ219" s="33"/>
      <c r="AK219" s="33"/>
      <c r="AL219" s="33"/>
      <c r="AM219" s="33"/>
      <c r="AN219" s="33"/>
      <c r="AO219" s="33"/>
      <c r="AP219" s="33"/>
      <c r="AQ219" s="62"/>
      <c r="AR219" s="33"/>
      <c r="AS219" s="33"/>
      <c r="AT219" s="33"/>
      <c r="AU219" s="33"/>
      <c r="AV219" s="33"/>
      <c r="AW219" s="33"/>
      <c r="AX219" s="33"/>
      <c r="AY219" s="33"/>
      <c r="AZ219" s="33"/>
      <c r="BA219" s="60"/>
      <c r="BB219" s="43"/>
      <c r="BC219" s="43"/>
      <c r="BD219" s="42"/>
      <c r="BE219" s="42"/>
      <c r="BF219" s="43"/>
      <c r="BG219" s="42"/>
      <c r="BH219" s="42"/>
      <c r="BI219" s="43"/>
      <c r="BJ219" s="33"/>
      <c r="BK219" s="33"/>
      <c r="BL219" s="24"/>
      <c r="BM219" s="33"/>
      <c r="BN219" s="33"/>
      <c r="BO219" s="34"/>
      <c r="BP219" s="23"/>
      <c r="BQ219" s="24"/>
      <c r="BR219" s="25"/>
    </row>
    <row r="220" spans="1:70" s="126" customFormat="1" ht="154.5" customHeight="1" x14ac:dyDescent="0.25">
      <c r="A220" s="112" t="s">
        <v>113</v>
      </c>
      <c r="B220" s="113" t="s">
        <v>177</v>
      </c>
      <c r="C220" s="114">
        <v>466.1</v>
      </c>
      <c r="D220" s="114"/>
      <c r="E220" s="115">
        <v>15</v>
      </c>
      <c r="F220" s="113" t="s">
        <v>240</v>
      </c>
      <c r="G220" s="113" t="s">
        <v>250</v>
      </c>
      <c r="H220" s="113" t="s">
        <v>317</v>
      </c>
      <c r="I220" s="113" t="s">
        <v>427</v>
      </c>
      <c r="J220" s="113" t="s">
        <v>428</v>
      </c>
      <c r="K220" s="116" t="s">
        <v>512</v>
      </c>
      <c r="L220" s="116"/>
      <c r="M220" s="116"/>
      <c r="N220" s="121">
        <f>SUM(N221:N224)</f>
        <v>383.26889999999997</v>
      </c>
      <c r="O220" s="116">
        <f t="shared" ref="O220:T220" si="104">SUM(O221:O224)</f>
        <v>0</v>
      </c>
      <c r="P220" s="121">
        <f t="shared" si="104"/>
        <v>15.674071999999999</v>
      </c>
      <c r="Q220" s="121">
        <f t="shared" si="104"/>
        <v>77.037369999999996</v>
      </c>
      <c r="R220" s="121">
        <f t="shared" si="104"/>
        <v>284.40800000000002</v>
      </c>
      <c r="S220" s="121">
        <f t="shared" si="104"/>
        <v>6.1494579999999992</v>
      </c>
      <c r="T220" s="121">
        <f t="shared" si="104"/>
        <v>383.26889999999997</v>
      </c>
      <c r="U220" s="118"/>
      <c r="V220" s="118"/>
      <c r="W220" s="118"/>
      <c r="X220" s="118"/>
      <c r="Y220" s="118"/>
      <c r="Z220" s="118"/>
      <c r="AA220" s="118"/>
      <c r="AB220" s="118"/>
      <c r="AC220" s="118"/>
      <c r="AD220" s="118"/>
      <c r="AE220" s="118">
        <v>0.01</v>
      </c>
      <c r="AF220" s="118">
        <f>T221</f>
        <v>16.859599999999997</v>
      </c>
      <c r="AG220" s="118"/>
      <c r="AH220" s="118"/>
      <c r="AI220" s="127">
        <v>1</v>
      </c>
      <c r="AJ220" s="118">
        <f>T222</f>
        <v>60.52</v>
      </c>
      <c r="AK220" s="118"/>
      <c r="AL220" s="118"/>
      <c r="AM220" s="118"/>
      <c r="AN220" s="118"/>
      <c r="AO220" s="118"/>
      <c r="AP220" s="118"/>
      <c r="AQ220" s="127" t="s">
        <v>462</v>
      </c>
      <c r="AR220" s="118">
        <f>T223</f>
        <v>293.44799999999998</v>
      </c>
      <c r="AS220" s="118"/>
      <c r="AT220" s="118"/>
      <c r="AU220" s="118"/>
      <c r="AV220" s="118"/>
      <c r="AW220" s="118"/>
      <c r="AX220" s="118"/>
      <c r="AY220" s="118"/>
      <c r="AZ220" s="118"/>
      <c r="BA220" s="119">
        <v>0.01</v>
      </c>
      <c r="BB220" s="120">
        <f>T224</f>
        <v>12.441299999999996</v>
      </c>
      <c r="BC220" s="121"/>
      <c r="BD220" s="116"/>
      <c r="BE220" s="116"/>
      <c r="BF220" s="121"/>
      <c r="BG220" s="116"/>
      <c r="BH220" s="116"/>
      <c r="BI220" s="121"/>
      <c r="BJ220" s="118"/>
      <c r="BK220" s="118">
        <f>AF220+AJ220+AR220+BB220</f>
        <v>383.26889999999997</v>
      </c>
      <c r="BL220" s="122">
        <v>42746</v>
      </c>
      <c r="BM220" s="118"/>
      <c r="BN220" s="118"/>
      <c r="BO220" s="123"/>
      <c r="BP220" s="124"/>
      <c r="BQ220" s="122"/>
      <c r="BR220" s="125"/>
    </row>
    <row r="221" spans="1:70" s="22" customFormat="1" ht="126.7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 t="s">
        <v>7</v>
      </c>
      <c r="M221" s="42">
        <f>AE220</f>
        <v>0.01</v>
      </c>
      <c r="N221" s="43">
        <f>M221*1492*1.13</f>
        <v>16.859599999999997</v>
      </c>
      <c r="O221" s="43"/>
      <c r="P221" s="43">
        <f>N221*0.08</f>
        <v>1.3487679999999997</v>
      </c>
      <c r="Q221" s="43">
        <f>N221*0.87</f>
        <v>14.667851999999996</v>
      </c>
      <c r="R221" s="43">
        <v>0</v>
      </c>
      <c r="S221" s="43">
        <f>N221*0.05</f>
        <v>0.84297999999999984</v>
      </c>
      <c r="T221" s="43">
        <f>SUM(P221:S221)</f>
        <v>16.859599999999997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F221" s="33"/>
      <c r="AG221" s="33"/>
      <c r="AH221" s="33"/>
      <c r="AI221" s="33"/>
      <c r="AJ221" s="33"/>
      <c r="AK221" s="33"/>
      <c r="AL221" s="33"/>
      <c r="AM221" s="33"/>
      <c r="AN221" s="33"/>
      <c r="AO221" s="33"/>
      <c r="AP221" s="33"/>
      <c r="AQ221" s="33"/>
      <c r="AR221" s="33"/>
      <c r="AS221" s="33"/>
      <c r="AT221" s="33"/>
      <c r="AU221" s="33"/>
      <c r="AV221" s="33"/>
      <c r="AW221" s="33"/>
      <c r="AX221" s="33"/>
      <c r="AY221" s="33"/>
      <c r="AZ221" s="33"/>
      <c r="BA221" s="60"/>
      <c r="BB221" s="61"/>
      <c r="BC221" s="43"/>
      <c r="BD221" s="42"/>
      <c r="BE221" s="42"/>
      <c r="BF221" s="43"/>
      <c r="BG221" s="42"/>
      <c r="BH221" s="42"/>
      <c r="BI221" s="43"/>
      <c r="BJ221" s="33"/>
      <c r="BK221" s="33"/>
      <c r="BL221" s="24"/>
      <c r="BM221" s="33"/>
      <c r="BN221" s="33"/>
      <c r="BO221" s="34"/>
      <c r="BP221" s="23"/>
      <c r="BQ221" s="24"/>
      <c r="BR221" s="25"/>
    </row>
    <row r="222" spans="1:70" s="22" customFormat="1" ht="126.75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 t="s">
        <v>9</v>
      </c>
      <c r="M222" s="42">
        <f>AI220</f>
        <v>1</v>
      </c>
      <c r="N222" s="43">
        <f>T222</f>
        <v>60.52</v>
      </c>
      <c r="O222" s="43"/>
      <c r="P222" s="43">
        <v>4.4800000000000004</v>
      </c>
      <c r="Q222" s="43">
        <v>8.76</v>
      </c>
      <c r="R222" s="43">
        <v>45.18</v>
      </c>
      <c r="S222" s="43">
        <v>2.1</v>
      </c>
      <c r="T222" s="43">
        <f t="shared" ref="T222:T224" si="105">SUM(P222:S222)</f>
        <v>60.52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60"/>
      <c r="BB222" s="61"/>
      <c r="BC222" s="43"/>
      <c r="BD222" s="42"/>
      <c r="BE222" s="42"/>
      <c r="BF222" s="43"/>
      <c r="BG222" s="42"/>
      <c r="BH222" s="42"/>
      <c r="BI222" s="43"/>
      <c r="BJ222" s="33"/>
      <c r="BK222" s="33"/>
      <c r="BL222" s="24"/>
      <c r="BM222" s="33"/>
      <c r="BN222" s="33"/>
      <c r="BO222" s="34"/>
      <c r="BP222" s="23"/>
      <c r="BQ222" s="24"/>
      <c r="BR222" s="25"/>
    </row>
    <row r="223" spans="1:70" s="22" customFormat="1" ht="126.7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64"/>
      <c r="L223" s="64" t="s">
        <v>12</v>
      </c>
      <c r="M223" s="64" t="str">
        <f>AQ220</f>
        <v>СТП 63 кВА</v>
      </c>
      <c r="N223" s="38">
        <f>T223</f>
        <v>293.44799999999998</v>
      </c>
      <c r="O223" s="38"/>
      <c r="P223" s="38">
        <v>8.85</v>
      </c>
      <c r="Q223" s="38">
        <v>42.91</v>
      </c>
      <c r="R223" s="38">
        <f>217.48*1.1</f>
        <v>239.22800000000001</v>
      </c>
      <c r="S223" s="38">
        <v>2.46</v>
      </c>
      <c r="T223" s="38">
        <f>SUM(P223:S223)</f>
        <v>293.44799999999998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60"/>
      <c r="BB223" s="61"/>
      <c r="BC223" s="43"/>
      <c r="BD223" s="42"/>
      <c r="BE223" s="42"/>
      <c r="BF223" s="43"/>
      <c r="BG223" s="42"/>
      <c r="BH223" s="42"/>
      <c r="BI223" s="43"/>
      <c r="BJ223" s="33"/>
      <c r="BK223" s="33"/>
      <c r="BL223" s="24"/>
      <c r="BM223" s="33"/>
      <c r="BN223" s="33"/>
      <c r="BO223" s="34"/>
      <c r="BP223" s="23"/>
      <c r="BQ223" s="24"/>
      <c r="BR223" s="25"/>
    </row>
    <row r="224" spans="1:70" s="22" customFormat="1" ht="126.75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 t="s">
        <v>16</v>
      </c>
      <c r="M224" s="42">
        <f>BA220</f>
        <v>0.01</v>
      </c>
      <c r="N224" s="43">
        <f>M224*1101*1.13</f>
        <v>12.441299999999998</v>
      </c>
      <c r="O224" s="43"/>
      <c r="P224" s="43">
        <f>N224*0.08</f>
        <v>0.99530399999999986</v>
      </c>
      <c r="Q224" s="43">
        <f>N224*0.86</f>
        <v>10.699517999999998</v>
      </c>
      <c r="R224" s="43">
        <v>0</v>
      </c>
      <c r="S224" s="43">
        <f>N224*0.06</f>
        <v>0.74647799999999986</v>
      </c>
      <c r="T224" s="43">
        <f t="shared" si="105"/>
        <v>12.441299999999996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F224" s="33"/>
      <c r="AG224" s="33"/>
      <c r="AH224" s="33"/>
      <c r="AI224" s="33"/>
      <c r="AJ224" s="33"/>
      <c r="AK224" s="33"/>
      <c r="AL224" s="33"/>
      <c r="AM224" s="33"/>
      <c r="AN224" s="33"/>
      <c r="AO224" s="33"/>
      <c r="AP224" s="33"/>
      <c r="AQ224" s="33"/>
      <c r="AR224" s="33"/>
      <c r="AS224" s="33"/>
      <c r="AT224" s="33"/>
      <c r="AU224" s="33"/>
      <c r="AV224" s="33"/>
      <c r="AW224" s="33"/>
      <c r="AX224" s="33"/>
      <c r="AY224" s="33"/>
      <c r="AZ224" s="33"/>
      <c r="BA224" s="60"/>
      <c r="BB224" s="61"/>
      <c r="BC224" s="43"/>
      <c r="BD224" s="42"/>
      <c r="BE224" s="42"/>
      <c r="BF224" s="43"/>
      <c r="BG224" s="42"/>
      <c r="BH224" s="42"/>
      <c r="BI224" s="43"/>
      <c r="BJ224" s="33"/>
      <c r="BK224" s="33"/>
      <c r="BL224" s="24"/>
      <c r="BM224" s="33"/>
      <c r="BN224" s="33"/>
      <c r="BO224" s="34"/>
      <c r="BP224" s="23"/>
      <c r="BQ224" s="24"/>
      <c r="BR224" s="25"/>
    </row>
    <row r="225" spans="1:70" s="157" customFormat="1" ht="154.5" customHeight="1" x14ac:dyDescent="0.25">
      <c r="A225" s="144" t="s">
        <v>114</v>
      </c>
      <c r="B225" s="145" t="s">
        <v>178</v>
      </c>
      <c r="C225" s="146">
        <v>466.1</v>
      </c>
      <c r="D225" s="146"/>
      <c r="E225" s="147">
        <v>15</v>
      </c>
      <c r="F225" s="145" t="s">
        <v>241</v>
      </c>
      <c r="G225" s="145" t="s">
        <v>251</v>
      </c>
      <c r="H225" s="145" t="s">
        <v>318</v>
      </c>
      <c r="I225" s="145" t="s">
        <v>46</v>
      </c>
      <c r="J225" s="145" t="s">
        <v>429</v>
      </c>
      <c r="K225" s="148" t="s">
        <v>683</v>
      </c>
      <c r="L225" s="148"/>
      <c r="M225" s="148"/>
      <c r="N225" s="149">
        <f>N226</f>
        <v>143.88339999999999</v>
      </c>
      <c r="O225" s="148">
        <f t="shared" ref="O225:T225" si="106">O226</f>
        <v>0</v>
      </c>
      <c r="P225" s="149">
        <f t="shared" si="106"/>
        <v>11.510672</v>
      </c>
      <c r="Q225" s="149">
        <f t="shared" si="106"/>
        <v>132.372728</v>
      </c>
      <c r="R225" s="149">
        <f t="shared" si="106"/>
        <v>0</v>
      </c>
      <c r="S225" s="149">
        <f t="shared" si="106"/>
        <v>0</v>
      </c>
      <c r="T225" s="149">
        <f t="shared" si="106"/>
        <v>143.88339999999999</v>
      </c>
      <c r="U225" s="150"/>
      <c r="V225" s="150"/>
      <c r="W225" s="150"/>
      <c r="X225" s="150"/>
      <c r="Y225" s="150"/>
      <c r="Z225" s="150"/>
      <c r="AA225" s="150"/>
      <c r="AB225" s="150"/>
      <c r="AC225" s="150"/>
      <c r="AD225" s="150"/>
      <c r="AE225" s="150"/>
      <c r="AF225" s="150"/>
      <c r="AG225" s="150"/>
      <c r="AH225" s="150"/>
      <c r="AI225" s="152"/>
      <c r="AJ225" s="150"/>
      <c r="AK225" s="150"/>
      <c r="AL225" s="150"/>
      <c r="AM225" s="150"/>
      <c r="AN225" s="150"/>
      <c r="AO225" s="150"/>
      <c r="AP225" s="150"/>
      <c r="AQ225" s="152"/>
      <c r="AR225" s="150"/>
      <c r="AS225" s="150"/>
      <c r="AT225" s="150"/>
      <c r="AU225" s="150"/>
      <c r="AV225" s="150"/>
      <c r="AW225" s="150"/>
      <c r="AX225" s="150"/>
      <c r="AY225" s="150"/>
      <c r="AZ225" s="150"/>
      <c r="BA225" s="151"/>
      <c r="BB225" s="160"/>
      <c r="BC225" s="149"/>
      <c r="BD225" s="148"/>
      <c r="BE225" s="148"/>
      <c r="BF225" s="149"/>
      <c r="BG225" s="148">
        <v>0.62</v>
      </c>
      <c r="BH225" s="148">
        <f>T226</f>
        <v>143.88339999999999</v>
      </c>
      <c r="BI225" s="149"/>
      <c r="BJ225" s="150"/>
      <c r="BK225" s="150">
        <f>BH225</f>
        <v>143.88339999999999</v>
      </c>
      <c r="BL225" s="153">
        <v>42760</v>
      </c>
      <c r="BM225" s="150"/>
      <c r="BN225" s="150"/>
      <c r="BO225" s="154"/>
      <c r="BP225" s="155"/>
      <c r="BQ225" s="153"/>
      <c r="BR225" s="156"/>
    </row>
    <row r="226" spans="1:70" s="22" customFormat="1" ht="156.6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42" t="s">
        <v>443</v>
      </c>
      <c r="M226" s="42">
        <f>BG225</f>
        <v>0.62</v>
      </c>
      <c r="N226" s="43">
        <f>M226*232.07</f>
        <v>143.88339999999999</v>
      </c>
      <c r="O226" s="42"/>
      <c r="P226" s="43">
        <f>N226*0.08</f>
        <v>11.510672</v>
      </c>
      <c r="Q226" s="43">
        <f>N226*0.92</f>
        <v>132.372728</v>
      </c>
      <c r="R226" s="43">
        <v>0</v>
      </c>
      <c r="S226" s="43">
        <v>0</v>
      </c>
      <c r="T226" s="43">
        <f>SUM(P226:S226)</f>
        <v>143.88339999999999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62"/>
      <c r="AJ226" s="33"/>
      <c r="AK226" s="33"/>
      <c r="AL226" s="33"/>
      <c r="AM226" s="33"/>
      <c r="AN226" s="33"/>
      <c r="AO226" s="33"/>
      <c r="AP226" s="33"/>
      <c r="AQ226" s="62"/>
      <c r="AR226" s="33"/>
      <c r="AS226" s="33"/>
      <c r="AT226" s="33"/>
      <c r="AU226" s="33"/>
      <c r="AV226" s="33"/>
      <c r="AW226" s="33"/>
      <c r="AX226" s="33"/>
      <c r="AY226" s="33"/>
      <c r="AZ226" s="33"/>
      <c r="BA226" s="60"/>
      <c r="BB226" s="61"/>
      <c r="BC226" s="43"/>
      <c r="BD226" s="42"/>
      <c r="BE226" s="42"/>
      <c r="BF226" s="43"/>
      <c r="BG226" s="42"/>
      <c r="BH226" s="42"/>
      <c r="BI226" s="43"/>
      <c r="BJ226" s="33"/>
      <c r="BK226" s="33"/>
      <c r="BL226" s="24"/>
      <c r="BM226" s="33"/>
      <c r="BN226" s="33"/>
      <c r="BO226" s="34"/>
      <c r="BP226" s="23"/>
      <c r="BQ226" s="24"/>
      <c r="BR226" s="25"/>
    </row>
    <row r="227" spans="1:70" s="126" customFormat="1" ht="409.6" customHeight="1" x14ac:dyDescent="0.25">
      <c r="A227" s="112" t="s">
        <v>117</v>
      </c>
      <c r="B227" s="113" t="s">
        <v>181</v>
      </c>
      <c r="C227" s="114">
        <v>466.1</v>
      </c>
      <c r="D227" s="114"/>
      <c r="E227" s="115">
        <v>12</v>
      </c>
      <c r="F227" s="113" t="s">
        <v>244</v>
      </c>
      <c r="G227" s="113" t="s">
        <v>45</v>
      </c>
      <c r="H227" s="113" t="s">
        <v>321</v>
      </c>
      <c r="I227" s="113" t="s">
        <v>434</v>
      </c>
      <c r="J227" s="113" t="s">
        <v>435</v>
      </c>
      <c r="K227" s="116"/>
      <c r="L227" s="116"/>
      <c r="M227" s="116"/>
      <c r="N227" s="117">
        <f>SUM(N228:N231)</f>
        <v>769.87779999999998</v>
      </c>
      <c r="O227" s="117">
        <f t="shared" ref="O227:T227" si="107">SUM(O228:O231)</f>
        <v>0</v>
      </c>
      <c r="P227" s="117">
        <f t="shared" si="107"/>
        <v>46.277183999999998</v>
      </c>
      <c r="Q227" s="117">
        <f t="shared" si="107"/>
        <v>409.2241479999999</v>
      </c>
      <c r="R227" s="117">
        <f t="shared" si="107"/>
        <v>284.40800000000002</v>
      </c>
      <c r="S227" s="117">
        <f t="shared" si="107"/>
        <v>29.968468000000001</v>
      </c>
      <c r="T227" s="117">
        <f t="shared" si="107"/>
        <v>769.87779999999998</v>
      </c>
      <c r="U227" s="118"/>
      <c r="V227" s="118"/>
      <c r="W227" s="118"/>
      <c r="X227" s="118"/>
      <c r="Y227" s="118"/>
      <c r="Z227" s="118"/>
      <c r="AA227" s="118"/>
      <c r="AB227" s="118"/>
      <c r="AC227" s="118"/>
      <c r="AD227" s="118"/>
      <c r="AE227" s="116">
        <v>0.2</v>
      </c>
      <c r="AF227" s="117">
        <f>T228</f>
        <v>337.19200000000001</v>
      </c>
      <c r="AG227" s="117"/>
      <c r="AH227" s="118"/>
      <c r="AI227" s="119">
        <v>1</v>
      </c>
      <c r="AJ227" s="117">
        <f>T229</f>
        <v>60.52</v>
      </c>
      <c r="AK227" s="117"/>
      <c r="AL227" s="118"/>
      <c r="AM227" s="118"/>
      <c r="AN227" s="118"/>
      <c r="AO227" s="118"/>
      <c r="AP227" s="118"/>
      <c r="AQ227" s="119" t="s">
        <v>462</v>
      </c>
      <c r="AR227" s="117">
        <f>T230</f>
        <v>297.51799999999997</v>
      </c>
      <c r="AS227" s="118"/>
      <c r="AT227" s="118"/>
      <c r="AU227" s="118"/>
      <c r="AV227" s="118"/>
      <c r="AW227" s="118"/>
      <c r="AX227" s="118"/>
      <c r="AY227" s="118"/>
      <c r="AZ227" s="118"/>
      <c r="BA227" s="119">
        <v>0.06</v>
      </c>
      <c r="BB227" s="117">
        <f>T231</f>
        <v>74.647799999999989</v>
      </c>
      <c r="BC227" s="117"/>
      <c r="BD227" s="116"/>
      <c r="BE227" s="116"/>
      <c r="BF227" s="121"/>
      <c r="BG227" s="116"/>
      <c r="BH227" s="116"/>
      <c r="BI227" s="121"/>
      <c r="BJ227" s="118"/>
      <c r="BK227" s="118">
        <f>AF227+AJ227+AR227+BB227</f>
        <v>769.87779999999998</v>
      </c>
      <c r="BL227" s="122">
        <v>42767</v>
      </c>
      <c r="BM227" s="118"/>
      <c r="BN227" s="118"/>
      <c r="BO227" s="123"/>
      <c r="BP227" s="124"/>
      <c r="BQ227" s="122"/>
      <c r="BR227" s="125"/>
    </row>
    <row r="228" spans="1:70" s="22" customFormat="1" ht="162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42" t="s">
        <v>7</v>
      </c>
      <c r="M228" s="42">
        <f>AE227</f>
        <v>0.2</v>
      </c>
      <c r="N228" s="38">
        <f>M228*1492*1.13</f>
        <v>337.19200000000001</v>
      </c>
      <c r="O228" s="38"/>
      <c r="P228" s="38">
        <f>N228*0.08</f>
        <v>26.975360000000002</v>
      </c>
      <c r="Q228" s="38">
        <f>N228*0.87</f>
        <v>293.35703999999998</v>
      </c>
      <c r="R228" s="38">
        <v>0</v>
      </c>
      <c r="S228" s="38">
        <f>N228*0.05</f>
        <v>16.8596</v>
      </c>
      <c r="T228" s="38">
        <f>SUM(P228:S228)</f>
        <v>337.19200000000001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60"/>
      <c r="BB228" s="43"/>
      <c r="BC228" s="43"/>
      <c r="BD228" s="42"/>
      <c r="BE228" s="42"/>
      <c r="BF228" s="43"/>
      <c r="BG228" s="42"/>
      <c r="BH228" s="42"/>
      <c r="BI228" s="43"/>
      <c r="BJ228" s="33"/>
      <c r="BK228" s="33"/>
      <c r="BL228" s="24"/>
      <c r="BM228" s="33"/>
      <c r="BN228" s="33"/>
      <c r="BO228" s="34"/>
      <c r="BP228" s="23"/>
      <c r="BQ228" s="24"/>
      <c r="BR228" s="25"/>
    </row>
    <row r="229" spans="1:70" s="22" customFormat="1" ht="151.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 t="s">
        <v>9</v>
      </c>
      <c r="M229" s="42">
        <f>AI227</f>
        <v>1</v>
      </c>
      <c r="N229" s="38">
        <f>T229</f>
        <v>60.52</v>
      </c>
      <c r="O229" s="38"/>
      <c r="P229" s="38">
        <f>4.48</f>
        <v>4.4800000000000004</v>
      </c>
      <c r="Q229" s="38">
        <f>8.76</f>
        <v>8.76</v>
      </c>
      <c r="R229" s="38">
        <f>45.18</f>
        <v>45.18</v>
      </c>
      <c r="S229" s="38">
        <f>2.1</f>
        <v>2.1</v>
      </c>
      <c r="T229" s="38">
        <f>SUM(P229:S229)</f>
        <v>60.52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60"/>
      <c r="BB229" s="61"/>
      <c r="BC229" s="43"/>
      <c r="BD229" s="42"/>
      <c r="BE229" s="42"/>
      <c r="BF229" s="43"/>
      <c r="BG229" s="42"/>
      <c r="BH229" s="42"/>
      <c r="BI229" s="43"/>
      <c r="BJ229" s="33"/>
      <c r="BK229" s="33"/>
      <c r="BL229" s="24"/>
      <c r="BM229" s="33"/>
      <c r="BN229" s="33"/>
      <c r="BO229" s="34"/>
      <c r="BP229" s="23"/>
      <c r="BQ229" s="24"/>
      <c r="BR229" s="25"/>
    </row>
    <row r="230" spans="1:70" s="22" customFormat="1" ht="136.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 t="s">
        <v>12</v>
      </c>
      <c r="M230" s="42" t="str">
        <f>AQ227</f>
        <v>СТП 63 кВА</v>
      </c>
      <c r="N230" s="38">
        <f>T230</f>
        <v>297.51799999999997</v>
      </c>
      <c r="O230" s="38"/>
      <c r="P230" s="38">
        <v>8.85</v>
      </c>
      <c r="Q230" s="38">
        <v>42.91</v>
      </c>
      <c r="R230" s="38">
        <f>217.48*1.1</f>
        <v>239.22800000000001</v>
      </c>
      <c r="S230" s="38">
        <v>6.53</v>
      </c>
      <c r="T230" s="38">
        <f>SUM(P230:S230)</f>
        <v>297.51799999999997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60"/>
      <c r="BB230" s="43"/>
      <c r="BC230" s="43"/>
      <c r="BD230" s="42"/>
      <c r="BE230" s="42"/>
      <c r="BF230" s="43"/>
      <c r="BG230" s="42"/>
      <c r="BH230" s="43"/>
      <c r="BI230" s="43"/>
      <c r="BJ230" s="33"/>
      <c r="BK230" s="33"/>
      <c r="BL230" s="24"/>
      <c r="BM230" s="33"/>
      <c r="BN230" s="33"/>
      <c r="BO230" s="34"/>
      <c r="BP230" s="23"/>
      <c r="BQ230" s="24"/>
      <c r="BR230" s="25"/>
    </row>
    <row r="231" spans="1:70" s="22" customFormat="1" ht="149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 t="s">
        <v>16</v>
      </c>
      <c r="M231" s="42">
        <f>BA227</f>
        <v>0.06</v>
      </c>
      <c r="N231" s="38">
        <f>M231*1101*1.13</f>
        <v>74.647799999999989</v>
      </c>
      <c r="O231" s="38"/>
      <c r="P231" s="38">
        <f>N231*0.08</f>
        <v>5.9718239999999989</v>
      </c>
      <c r="Q231" s="38">
        <f>N231*0.86</f>
        <v>64.197107999999986</v>
      </c>
      <c r="R231" s="38">
        <v>0</v>
      </c>
      <c r="S231" s="38">
        <f>N231*0.06</f>
        <v>4.4788679999999994</v>
      </c>
      <c r="T231" s="38">
        <f>SUM(P231:S231)</f>
        <v>74.647799999999989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60"/>
      <c r="BB231" s="61"/>
      <c r="BC231" s="43"/>
      <c r="BD231" s="42"/>
      <c r="BE231" s="42"/>
      <c r="BF231" s="43"/>
      <c r="BG231" s="42"/>
      <c r="BH231" s="42"/>
      <c r="BI231" s="43"/>
      <c r="BJ231" s="33"/>
      <c r="BK231" s="33"/>
      <c r="BL231" s="24"/>
      <c r="BM231" s="33"/>
      <c r="BN231" s="33"/>
      <c r="BO231" s="34"/>
      <c r="BP231" s="23"/>
      <c r="BQ231" s="24"/>
      <c r="BR231" s="25"/>
    </row>
    <row r="232" spans="1:70" s="126" customFormat="1" ht="164.25" customHeight="1" x14ac:dyDescent="0.25">
      <c r="A232" s="112" t="s">
        <v>578</v>
      </c>
      <c r="B232" s="113">
        <v>41290217</v>
      </c>
      <c r="C232" s="114">
        <v>466.1</v>
      </c>
      <c r="D232" s="114">
        <v>466.1</v>
      </c>
      <c r="E232" s="115">
        <v>15</v>
      </c>
      <c r="F232" s="113" t="s">
        <v>574</v>
      </c>
      <c r="G232" s="113" t="s">
        <v>45</v>
      </c>
      <c r="H232" s="113" t="s">
        <v>582</v>
      </c>
      <c r="I232" s="113" t="s">
        <v>586</v>
      </c>
      <c r="J232" s="113" t="s">
        <v>589</v>
      </c>
      <c r="K232" s="116"/>
      <c r="L232" s="116"/>
      <c r="M232" s="116"/>
      <c r="N232" s="117">
        <f>SUM(N233:N234)</f>
        <v>750.01799999999992</v>
      </c>
      <c r="O232" s="117">
        <f t="shared" ref="O232:T232" si="108">SUM(O233:O234)</f>
        <v>0</v>
      </c>
      <c r="P232" s="117">
        <f t="shared" si="108"/>
        <v>59.978239999999992</v>
      </c>
      <c r="Q232" s="117">
        <f t="shared" si="108"/>
        <v>642.55107999999996</v>
      </c>
      <c r="R232" s="117">
        <f t="shared" si="108"/>
        <v>2.7</v>
      </c>
      <c r="S232" s="117">
        <f t="shared" si="108"/>
        <v>44.788679999999992</v>
      </c>
      <c r="T232" s="117">
        <f t="shared" si="108"/>
        <v>750.01799999999992</v>
      </c>
      <c r="U232" s="118"/>
      <c r="V232" s="118"/>
      <c r="W232" s="118"/>
      <c r="X232" s="118"/>
      <c r="Y232" s="118"/>
      <c r="Z232" s="118"/>
      <c r="AA232" s="118"/>
      <c r="AB232" s="118"/>
      <c r="AC232" s="118"/>
      <c r="AD232" s="118"/>
      <c r="AE232" s="118"/>
      <c r="AF232" s="118"/>
      <c r="AG232" s="118"/>
      <c r="AH232" s="118"/>
      <c r="AI232" s="118"/>
      <c r="AJ232" s="118"/>
      <c r="AK232" s="118"/>
      <c r="AL232" s="118"/>
      <c r="AM232" s="118"/>
      <c r="AN232" s="118"/>
      <c r="AO232" s="118"/>
      <c r="AP232" s="118"/>
      <c r="AQ232" s="118"/>
      <c r="AR232" s="118"/>
      <c r="AS232" s="118"/>
      <c r="AT232" s="118"/>
      <c r="AU232" s="118"/>
      <c r="AV232" s="118"/>
      <c r="AW232" s="118"/>
      <c r="AX232" s="118"/>
      <c r="AY232" s="118" t="s">
        <v>645</v>
      </c>
      <c r="AZ232" s="118">
        <f>T233</f>
        <v>3.54</v>
      </c>
      <c r="BA232" s="119">
        <v>0.6</v>
      </c>
      <c r="BB232" s="120">
        <f>T234</f>
        <v>746.47799999999995</v>
      </c>
      <c r="BC232" s="121"/>
      <c r="BD232" s="116"/>
      <c r="BE232" s="116"/>
      <c r="BF232" s="121"/>
      <c r="BG232" s="116"/>
      <c r="BH232" s="117"/>
      <c r="BI232" s="116"/>
      <c r="BJ232" s="118"/>
      <c r="BK232" s="118">
        <f>AZ232+BB232</f>
        <v>750.01799999999992</v>
      </c>
      <c r="BL232" s="122">
        <v>42736</v>
      </c>
      <c r="BM232" s="118" t="s">
        <v>646</v>
      </c>
      <c r="BN232" s="118"/>
      <c r="BO232" s="123"/>
      <c r="BP232" s="124"/>
      <c r="BQ232" s="122"/>
      <c r="BR232" s="125"/>
    </row>
    <row r="233" spans="1:70" s="22" customFormat="1" ht="112.9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6" t="s">
        <v>15</v>
      </c>
      <c r="M233" s="60" t="str">
        <f>AY232</f>
        <v>Монтаж АВ-0,4 кВ (63 А)</v>
      </c>
      <c r="N233" s="43">
        <f>T233</f>
        <v>3.54</v>
      </c>
      <c r="O233" s="42"/>
      <c r="P233" s="43">
        <v>0.26</v>
      </c>
      <c r="Q233" s="43">
        <v>0.57999999999999996</v>
      </c>
      <c r="R233" s="43">
        <v>2.7</v>
      </c>
      <c r="S233" s="43">
        <v>0</v>
      </c>
      <c r="T233" s="43">
        <f>SUM(P233:S233)</f>
        <v>3.54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42"/>
      <c r="AZ233" s="33"/>
      <c r="BA233" s="60"/>
      <c r="BB233" s="61"/>
      <c r="BC233" s="43"/>
      <c r="BD233" s="42"/>
      <c r="BE233" s="42"/>
      <c r="BF233" s="43"/>
      <c r="BG233" s="42"/>
      <c r="BH233" s="42"/>
      <c r="BI233" s="43"/>
      <c r="BJ233" s="33"/>
      <c r="BK233" s="33"/>
      <c r="BL233" s="24"/>
      <c r="BM233" s="33"/>
      <c r="BN233" s="33"/>
      <c r="BO233" s="34"/>
      <c r="BP233" s="23"/>
      <c r="BQ233" s="24"/>
      <c r="BR233" s="25"/>
    </row>
    <row r="234" spans="1:70" s="22" customFormat="1" ht="112.9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 t="s">
        <v>16</v>
      </c>
      <c r="M234" s="42">
        <f>BA232</f>
        <v>0.6</v>
      </c>
      <c r="N234" s="38">
        <f>M234*1101*1.13</f>
        <v>746.47799999999995</v>
      </c>
      <c r="O234" s="38"/>
      <c r="P234" s="38">
        <f>N234*0.08</f>
        <v>59.718239999999994</v>
      </c>
      <c r="Q234" s="38">
        <f>N234*0.86</f>
        <v>641.97107999999992</v>
      </c>
      <c r="R234" s="38">
        <v>0</v>
      </c>
      <c r="S234" s="38">
        <f>N234*0.06</f>
        <v>44.788679999999992</v>
      </c>
      <c r="T234" s="38">
        <f>SUM(P234:S234)</f>
        <v>746.47799999999995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42"/>
      <c r="AZ234" s="33"/>
      <c r="BA234" s="60"/>
      <c r="BB234" s="61"/>
      <c r="BC234" s="43"/>
      <c r="BD234" s="42"/>
      <c r="BE234" s="42"/>
      <c r="BF234" s="43"/>
      <c r="BG234" s="42"/>
      <c r="BH234" s="42"/>
      <c r="BI234" s="43"/>
      <c r="BJ234" s="33"/>
      <c r="BK234" s="33"/>
      <c r="BL234" s="24"/>
      <c r="BM234" s="33"/>
      <c r="BN234" s="33"/>
      <c r="BO234" s="34"/>
      <c r="BP234" s="23"/>
      <c r="BQ234" s="24"/>
      <c r="BR234" s="25"/>
    </row>
    <row r="235" spans="1:70" s="126" customFormat="1" ht="164.25" customHeight="1" x14ac:dyDescent="0.25">
      <c r="A235" s="112" t="s">
        <v>115</v>
      </c>
      <c r="B235" s="113" t="s">
        <v>179</v>
      </c>
      <c r="C235" s="114">
        <v>466.1</v>
      </c>
      <c r="D235" s="114">
        <v>466.1</v>
      </c>
      <c r="E235" s="115">
        <v>15</v>
      </c>
      <c r="F235" s="113" t="s">
        <v>242</v>
      </c>
      <c r="G235" s="113" t="s">
        <v>45</v>
      </c>
      <c r="H235" s="113" t="s">
        <v>319</v>
      </c>
      <c r="I235" s="113" t="s">
        <v>430</v>
      </c>
      <c r="J235" s="113" t="s">
        <v>431</v>
      </c>
      <c r="K235" s="116"/>
      <c r="L235" s="116"/>
      <c r="M235" s="116"/>
      <c r="N235" s="117"/>
      <c r="O235" s="117"/>
      <c r="P235" s="117"/>
      <c r="Q235" s="117"/>
      <c r="R235" s="117"/>
      <c r="S235" s="117"/>
      <c r="T235" s="117"/>
      <c r="U235" s="118"/>
      <c r="V235" s="118"/>
      <c r="W235" s="118"/>
      <c r="X235" s="118"/>
      <c r="Y235" s="118"/>
      <c r="Z235" s="118"/>
      <c r="AA235" s="118"/>
      <c r="AB235" s="118"/>
      <c r="AC235" s="118"/>
      <c r="AD235" s="118"/>
      <c r="AE235" s="118"/>
      <c r="AF235" s="118"/>
      <c r="AG235" s="118"/>
      <c r="AH235" s="118"/>
      <c r="AI235" s="118"/>
      <c r="AJ235" s="118"/>
      <c r="AK235" s="118"/>
      <c r="AL235" s="118"/>
      <c r="AM235" s="118"/>
      <c r="AN235" s="118"/>
      <c r="AO235" s="118"/>
      <c r="AP235" s="118"/>
      <c r="AQ235" s="118"/>
      <c r="AR235" s="118"/>
      <c r="AS235" s="118"/>
      <c r="AT235" s="118"/>
      <c r="AU235" s="118"/>
      <c r="AV235" s="118"/>
      <c r="AW235" s="118"/>
      <c r="AX235" s="118"/>
      <c r="AY235" s="118"/>
      <c r="AZ235" s="118"/>
      <c r="BA235" s="119"/>
      <c r="BB235" s="120"/>
      <c r="BC235" s="121"/>
      <c r="BD235" s="116"/>
      <c r="BE235" s="116"/>
      <c r="BF235" s="121"/>
      <c r="BG235" s="116"/>
      <c r="BH235" s="117"/>
      <c r="BI235" s="116"/>
      <c r="BJ235" s="118"/>
      <c r="BK235" s="118">
        <v>0</v>
      </c>
      <c r="BL235" s="122">
        <v>42749</v>
      </c>
      <c r="BM235" s="118" t="s">
        <v>684</v>
      </c>
      <c r="BN235" s="118"/>
      <c r="BO235" s="123"/>
      <c r="BP235" s="124"/>
      <c r="BQ235" s="122"/>
      <c r="BR235" s="125"/>
    </row>
    <row r="236" spans="1:70" s="126" customFormat="1" ht="164.25" customHeight="1" x14ac:dyDescent="0.25">
      <c r="A236" s="112" t="s">
        <v>116</v>
      </c>
      <c r="B236" s="113" t="s">
        <v>180</v>
      </c>
      <c r="C236" s="114">
        <v>466.1</v>
      </c>
      <c r="D236" s="114">
        <v>466.1</v>
      </c>
      <c r="E236" s="115">
        <v>15</v>
      </c>
      <c r="F236" s="113" t="s">
        <v>243</v>
      </c>
      <c r="G236" s="113" t="s">
        <v>45</v>
      </c>
      <c r="H236" s="113" t="s">
        <v>320</v>
      </c>
      <c r="I236" s="113" t="s">
        <v>432</v>
      </c>
      <c r="J236" s="113" t="s">
        <v>433</v>
      </c>
      <c r="K236" s="116"/>
      <c r="L236" s="116"/>
      <c r="M236" s="116"/>
      <c r="N236" s="117"/>
      <c r="O236" s="117"/>
      <c r="P236" s="117"/>
      <c r="Q236" s="117"/>
      <c r="R236" s="117"/>
      <c r="S236" s="117"/>
      <c r="T236" s="117"/>
      <c r="U236" s="118"/>
      <c r="V236" s="118"/>
      <c r="W236" s="118"/>
      <c r="X236" s="118"/>
      <c r="Y236" s="118"/>
      <c r="Z236" s="118"/>
      <c r="AA236" s="118"/>
      <c r="AB236" s="118"/>
      <c r="AC236" s="118"/>
      <c r="AD236" s="118"/>
      <c r="AE236" s="118"/>
      <c r="AF236" s="118"/>
      <c r="AG236" s="118"/>
      <c r="AH236" s="118"/>
      <c r="AI236" s="118"/>
      <c r="AJ236" s="118"/>
      <c r="AK236" s="118"/>
      <c r="AL236" s="118"/>
      <c r="AM236" s="118"/>
      <c r="AN236" s="118"/>
      <c r="AO236" s="118"/>
      <c r="AP236" s="118"/>
      <c r="AQ236" s="118"/>
      <c r="AR236" s="118"/>
      <c r="AS236" s="118"/>
      <c r="AT236" s="118"/>
      <c r="AU236" s="118"/>
      <c r="AV236" s="118"/>
      <c r="AW236" s="118"/>
      <c r="AX236" s="118"/>
      <c r="AY236" s="118"/>
      <c r="AZ236" s="118"/>
      <c r="BA236" s="119"/>
      <c r="BB236" s="120"/>
      <c r="BC236" s="121"/>
      <c r="BD236" s="116"/>
      <c r="BE236" s="116"/>
      <c r="BF236" s="121"/>
      <c r="BG236" s="116"/>
      <c r="BH236" s="117"/>
      <c r="BI236" s="116"/>
      <c r="BJ236" s="118"/>
      <c r="BK236" s="118">
        <v>0</v>
      </c>
      <c r="BL236" s="122">
        <v>42749</v>
      </c>
      <c r="BM236" s="118" t="s">
        <v>684</v>
      </c>
      <c r="BN236" s="118"/>
      <c r="BO236" s="123"/>
      <c r="BP236" s="124"/>
      <c r="BQ236" s="122"/>
      <c r="BR236" s="125"/>
    </row>
    <row r="237" spans="1:70" s="126" customFormat="1" ht="164.25" customHeight="1" x14ac:dyDescent="0.25">
      <c r="A237" s="112" t="s">
        <v>579</v>
      </c>
      <c r="B237" s="113">
        <v>41291520</v>
      </c>
      <c r="C237" s="114">
        <v>466.1</v>
      </c>
      <c r="D237" s="114">
        <v>466.1</v>
      </c>
      <c r="E237" s="115">
        <v>15</v>
      </c>
      <c r="F237" s="113" t="s">
        <v>575</v>
      </c>
      <c r="G237" s="113" t="s">
        <v>45</v>
      </c>
      <c r="H237" s="113" t="s">
        <v>583</v>
      </c>
      <c r="I237" s="113" t="s">
        <v>587</v>
      </c>
      <c r="J237" s="113" t="s">
        <v>589</v>
      </c>
      <c r="K237" s="116"/>
      <c r="L237" s="116"/>
      <c r="M237" s="116"/>
      <c r="N237" s="117">
        <f>SUM(N238)</f>
        <v>646.94759999999997</v>
      </c>
      <c r="O237" s="117">
        <f t="shared" ref="O237:T237" si="109">SUM(O238)</f>
        <v>0</v>
      </c>
      <c r="P237" s="117">
        <f t="shared" si="109"/>
        <v>51.755808000000002</v>
      </c>
      <c r="Q237" s="117">
        <f t="shared" si="109"/>
        <v>556.37493599999993</v>
      </c>
      <c r="R237" s="117">
        <f t="shared" si="109"/>
        <v>0</v>
      </c>
      <c r="S237" s="117">
        <f t="shared" si="109"/>
        <v>38.816855999999994</v>
      </c>
      <c r="T237" s="117">
        <f t="shared" si="109"/>
        <v>646.94759999999997</v>
      </c>
      <c r="U237" s="118"/>
      <c r="V237" s="118"/>
      <c r="W237" s="118"/>
      <c r="X237" s="118"/>
      <c r="Y237" s="118"/>
      <c r="Z237" s="118"/>
      <c r="AA237" s="118"/>
      <c r="AB237" s="118"/>
      <c r="AC237" s="118"/>
      <c r="AD237" s="118"/>
      <c r="AE237" s="118"/>
      <c r="AF237" s="118"/>
      <c r="AG237" s="118"/>
      <c r="AH237" s="118"/>
      <c r="AI237" s="118"/>
      <c r="AJ237" s="118"/>
      <c r="AK237" s="118"/>
      <c r="AL237" s="118"/>
      <c r="AM237" s="118"/>
      <c r="AN237" s="118"/>
      <c r="AO237" s="118"/>
      <c r="AP237" s="118"/>
      <c r="AQ237" s="118"/>
      <c r="AR237" s="118"/>
      <c r="AS237" s="118"/>
      <c r="AT237" s="118"/>
      <c r="AU237" s="118"/>
      <c r="AV237" s="118"/>
      <c r="AW237" s="118"/>
      <c r="AX237" s="118"/>
      <c r="AY237" s="118"/>
      <c r="AZ237" s="118"/>
      <c r="BA237" s="119">
        <v>0.52</v>
      </c>
      <c r="BB237" s="120">
        <f>T238</f>
        <v>646.94759999999997</v>
      </c>
      <c r="BC237" s="121"/>
      <c r="BD237" s="116"/>
      <c r="BE237" s="116"/>
      <c r="BF237" s="121"/>
      <c r="BG237" s="116"/>
      <c r="BH237" s="117"/>
      <c r="BI237" s="116"/>
      <c r="BJ237" s="118"/>
      <c r="BK237" s="118">
        <f>BB237</f>
        <v>646.94759999999997</v>
      </c>
      <c r="BL237" s="122">
        <v>42736</v>
      </c>
      <c r="BM237" s="118" t="s">
        <v>646</v>
      </c>
      <c r="BN237" s="118"/>
      <c r="BO237" s="123"/>
      <c r="BP237" s="124"/>
      <c r="BQ237" s="122"/>
      <c r="BR237" s="125"/>
    </row>
    <row r="238" spans="1:70" s="22" customFormat="1" ht="131.44999999999999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 t="s">
        <v>16</v>
      </c>
      <c r="M238" s="42">
        <f>BA237</f>
        <v>0.52</v>
      </c>
      <c r="N238" s="38">
        <f>M238*1101*1.13</f>
        <v>646.94759999999997</v>
      </c>
      <c r="O238" s="38"/>
      <c r="P238" s="38">
        <f>N238*0.08</f>
        <v>51.755808000000002</v>
      </c>
      <c r="Q238" s="38">
        <f>N238*0.86</f>
        <v>556.37493599999993</v>
      </c>
      <c r="R238" s="38">
        <v>0</v>
      </c>
      <c r="S238" s="38">
        <f>N238*0.06</f>
        <v>38.816855999999994</v>
      </c>
      <c r="T238" s="38">
        <f>SUM(P238:S238)</f>
        <v>646.94759999999997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33"/>
      <c r="AN238" s="33"/>
      <c r="AO238" s="33"/>
      <c r="AP238" s="33"/>
      <c r="AQ238" s="33"/>
      <c r="AR238" s="33"/>
      <c r="AS238" s="33"/>
      <c r="AT238" s="33"/>
      <c r="AU238" s="33"/>
      <c r="AV238" s="33"/>
      <c r="AW238" s="33"/>
      <c r="AX238" s="33"/>
      <c r="AY238" s="99"/>
      <c r="AZ238" s="33"/>
      <c r="BA238" s="60"/>
      <c r="BB238" s="61"/>
      <c r="BC238" s="43"/>
      <c r="BD238" s="42"/>
      <c r="BE238" s="42"/>
      <c r="BF238" s="43"/>
      <c r="BG238" s="42"/>
      <c r="BH238" s="42"/>
      <c r="BI238" s="43"/>
      <c r="BJ238" s="33"/>
      <c r="BK238" s="33"/>
      <c r="BL238" s="24"/>
      <c r="BM238" s="33"/>
      <c r="BN238" s="33"/>
      <c r="BO238" s="34"/>
      <c r="BP238" s="23"/>
      <c r="BQ238" s="24"/>
      <c r="BR238" s="25"/>
    </row>
    <row r="239" spans="1:70" s="126" customFormat="1" ht="164.25" customHeight="1" x14ac:dyDescent="0.25">
      <c r="A239" s="112" t="s">
        <v>580</v>
      </c>
      <c r="B239" s="113">
        <v>41295405</v>
      </c>
      <c r="C239" s="114">
        <v>466.1</v>
      </c>
      <c r="D239" s="114">
        <v>466.1</v>
      </c>
      <c r="E239" s="115">
        <v>15</v>
      </c>
      <c r="F239" s="113" t="s">
        <v>576</v>
      </c>
      <c r="G239" s="113" t="s">
        <v>45</v>
      </c>
      <c r="H239" s="113" t="s">
        <v>584</v>
      </c>
      <c r="I239" s="113" t="s">
        <v>588</v>
      </c>
      <c r="J239" s="113" t="s">
        <v>590</v>
      </c>
      <c r="K239" s="116" t="s">
        <v>644</v>
      </c>
      <c r="L239" s="116"/>
      <c r="M239" s="116"/>
      <c r="N239" s="117">
        <f>SUM(N240)</f>
        <v>12.441299999999998</v>
      </c>
      <c r="O239" s="117">
        <f t="shared" ref="O239" si="110">SUM(O240)</f>
        <v>0</v>
      </c>
      <c r="P239" s="117">
        <f t="shared" ref="P239" si="111">SUM(P240)</f>
        <v>0.99530399999999986</v>
      </c>
      <c r="Q239" s="117">
        <f t="shared" ref="Q239" si="112">SUM(Q240)</f>
        <v>10.699517999999998</v>
      </c>
      <c r="R239" s="117">
        <f t="shared" ref="R239" si="113">SUM(R240)</f>
        <v>0</v>
      </c>
      <c r="S239" s="117">
        <f t="shared" ref="S239" si="114">SUM(S240)</f>
        <v>0.74647799999999986</v>
      </c>
      <c r="T239" s="117">
        <f t="shared" ref="T239" si="115">SUM(T240)</f>
        <v>12.441299999999996</v>
      </c>
      <c r="U239" s="118"/>
      <c r="V239" s="118"/>
      <c r="W239" s="118"/>
      <c r="X239" s="118"/>
      <c r="Y239" s="118"/>
      <c r="Z239" s="118"/>
      <c r="AA239" s="118"/>
      <c r="AB239" s="118"/>
      <c r="AC239" s="118"/>
      <c r="AD239" s="118"/>
      <c r="AE239" s="118"/>
      <c r="AF239" s="118"/>
      <c r="AG239" s="118"/>
      <c r="AH239" s="118"/>
      <c r="AI239" s="118"/>
      <c r="AJ239" s="118"/>
      <c r="AK239" s="118"/>
      <c r="AL239" s="118"/>
      <c r="AM239" s="118"/>
      <c r="AN239" s="118"/>
      <c r="AO239" s="118"/>
      <c r="AP239" s="118"/>
      <c r="AQ239" s="118"/>
      <c r="AR239" s="118"/>
      <c r="AS239" s="118"/>
      <c r="AT239" s="118"/>
      <c r="AU239" s="118"/>
      <c r="AV239" s="118"/>
      <c r="AW239" s="118"/>
      <c r="AX239" s="118"/>
      <c r="AY239" s="118"/>
      <c r="AZ239" s="118"/>
      <c r="BA239" s="119">
        <v>0.01</v>
      </c>
      <c r="BB239" s="120">
        <f>T240</f>
        <v>12.441299999999996</v>
      </c>
      <c r="BC239" s="121"/>
      <c r="BD239" s="116"/>
      <c r="BE239" s="116"/>
      <c r="BF239" s="121"/>
      <c r="BG239" s="116"/>
      <c r="BH239" s="117"/>
      <c r="BI239" s="116"/>
      <c r="BJ239" s="118"/>
      <c r="BK239" s="118">
        <f>BB239</f>
        <v>12.441299999999996</v>
      </c>
      <c r="BL239" s="122">
        <v>42741</v>
      </c>
      <c r="BM239" s="118" t="s">
        <v>685</v>
      </c>
      <c r="BN239" s="118"/>
      <c r="BO239" s="123"/>
      <c r="BP239" s="124"/>
      <c r="BQ239" s="122"/>
      <c r="BR239" s="125"/>
    </row>
    <row r="240" spans="1:70" s="22" customFormat="1" ht="125.4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 t="s">
        <v>16</v>
      </c>
      <c r="M240" s="42">
        <f>BA239</f>
        <v>0.01</v>
      </c>
      <c r="N240" s="38">
        <f>M240*1101*1.13</f>
        <v>12.441299999999998</v>
      </c>
      <c r="O240" s="38"/>
      <c r="P240" s="38">
        <f>N240*0.08</f>
        <v>0.99530399999999986</v>
      </c>
      <c r="Q240" s="38">
        <f>N240*0.86</f>
        <v>10.699517999999998</v>
      </c>
      <c r="R240" s="38">
        <v>0</v>
      </c>
      <c r="S240" s="38">
        <f>N240*0.06</f>
        <v>0.74647799999999986</v>
      </c>
      <c r="T240" s="38">
        <f>SUM(P240:S240)</f>
        <v>12.441299999999996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Z240" s="42"/>
      <c r="BA240" s="60"/>
      <c r="BB240" s="61"/>
      <c r="BC240" s="43"/>
      <c r="BD240" s="42"/>
      <c r="BE240" s="42"/>
      <c r="BF240" s="43"/>
      <c r="BG240" s="42"/>
      <c r="BH240" s="42"/>
      <c r="BI240" s="43"/>
      <c r="BJ240" s="33"/>
      <c r="BK240" s="33"/>
      <c r="BL240" s="24"/>
      <c r="BM240" s="33"/>
      <c r="BN240" s="33"/>
      <c r="BO240" s="34"/>
      <c r="BP240" s="23"/>
      <c r="BQ240" s="24"/>
      <c r="BR240" s="25"/>
    </row>
    <row r="241" spans="1:70" s="157" customFormat="1" ht="164.25" customHeight="1" x14ac:dyDescent="0.25">
      <c r="A241" s="144" t="s">
        <v>581</v>
      </c>
      <c r="B241" s="145">
        <v>41317607</v>
      </c>
      <c r="C241" s="146">
        <v>466.1</v>
      </c>
      <c r="D241" s="146"/>
      <c r="E241" s="147">
        <v>15</v>
      </c>
      <c r="F241" s="145" t="s">
        <v>577</v>
      </c>
      <c r="G241" s="145" t="s">
        <v>250</v>
      </c>
      <c r="H241" s="145" t="s">
        <v>585</v>
      </c>
      <c r="I241" s="145" t="s">
        <v>46</v>
      </c>
      <c r="J241" s="145" t="s">
        <v>591</v>
      </c>
      <c r="K241" s="148" t="s">
        <v>633</v>
      </c>
      <c r="L241" s="148"/>
      <c r="M241" s="148"/>
      <c r="N241" s="158">
        <f>SUM(N242)</f>
        <v>383.78590000000003</v>
      </c>
      <c r="O241" s="158">
        <f t="shared" ref="O241:T241" si="116">SUM(O242)</f>
        <v>0</v>
      </c>
      <c r="P241" s="158">
        <f t="shared" si="116"/>
        <v>30.702872000000003</v>
      </c>
      <c r="Q241" s="158">
        <f t="shared" si="116"/>
        <v>353.08302800000001</v>
      </c>
      <c r="R241" s="158">
        <f t="shared" si="116"/>
        <v>0</v>
      </c>
      <c r="S241" s="158">
        <f t="shared" si="116"/>
        <v>0</v>
      </c>
      <c r="T241" s="158">
        <f t="shared" si="116"/>
        <v>383.78590000000003</v>
      </c>
      <c r="U241" s="150"/>
      <c r="V241" s="150"/>
      <c r="W241" s="150"/>
      <c r="X241" s="150"/>
      <c r="Y241" s="150"/>
      <c r="Z241" s="150"/>
      <c r="AA241" s="150"/>
      <c r="AB241" s="150"/>
      <c r="AC241" s="150"/>
      <c r="AD241" s="150"/>
      <c r="AE241" s="150"/>
      <c r="AF241" s="150"/>
      <c r="AG241" s="150"/>
      <c r="AH241" s="150"/>
      <c r="AI241" s="150"/>
      <c r="AJ241" s="150"/>
      <c r="AK241" s="150"/>
      <c r="AL241" s="150"/>
      <c r="AM241" s="150"/>
      <c r="AN241" s="150"/>
      <c r="AO241" s="150"/>
      <c r="AP241" s="150"/>
      <c r="AQ241" s="150"/>
      <c r="AR241" s="150"/>
      <c r="AS241" s="150"/>
      <c r="AT241" s="150"/>
      <c r="AU241" s="150"/>
      <c r="AV241" s="150"/>
      <c r="AW241" s="150"/>
      <c r="AX241" s="150"/>
      <c r="AY241" s="150"/>
      <c r="AZ241" s="150"/>
      <c r="BA241" s="151"/>
      <c r="BB241" s="160"/>
      <c r="BC241" s="149"/>
      <c r="BD241" s="148"/>
      <c r="BE241" s="148"/>
      <c r="BF241" s="149"/>
      <c r="BG241" s="148" t="s">
        <v>634</v>
      </c>
      <c r="BH241" s="158">
        <f>T242</f>
        <v>383.78590000000003</v>
      </c>
      <c r="BI241" s="148"/>
      <c r="BJ241" s="150"/>
      <c r="BK241" s="150">
        <f>BH241</f>
        <v>383.78590000000003</v>
      </c>
      <c r="BL241" s="153">
        <v>42774</v>
      </c>
      <c r="BM241" s="150"/>
      <c r="BN241" s="150"/>
      <c r="BO241" s="154"/>
      <c r="BP241" s="155"/>
      <c r="BQ241" s="153"/>
      <c r="BR241" s="156"/>
    </row>
    <row r="242" spans="1:70" s="22" customFormat="1" ht="194.2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 t="s">
        <v>443</v>
      </c>
      <c r="M242" s="42" t="str">
        <f>BG241</f>
        <v>0,37 с заменой 14 опор</v>
      </c>
      <c r="N242" s="38">
        <f>(0.37*232.07)+(14*21.28)</f>
        <v>383.78590000000003</v>
      </c>
      <c r="O242" s="38"/>
      <c r="P242" s="38">
        <f>N242*0.08</f>
        <v>30.702872000000003</v>
      </c>
      <c r="Q242" s="38">
        <f>N242*0.92</f>
        <v>353.08302800000001</v>
      </c>
      <c r="R242" s="38">
        <v>0</v>
      </c>
      <c r="S242" s="38">
        <v>0</v>
      </c>
      <c r="T242" s="38">
        <f>SUM(P242:S242)</f>
        <v>383.78590000000003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60"/>
      <c r="AR242" s="42"/>
      <c r="AS242" s="33"/>
      <c r="AT242" s="33"/>
      <c r="AU242" s="33"/>
      <c r="AV242" s="33"/>
      <c r="AW242" s="33"/>
      <c r="AX242" s="33"/>
      <c r="AY242" s="33"/>
      <c r="AZ242" s="33"/>
      <c r="BA242" s="60"/>
      <c r="BB242" s="61"/>
      <c r="BC242" s="43"/>
      <c r="BD242" s="42"/>
      <c r="BE242" s="42"/>
      <c r="BF242" s="43"/>
      <c r="BG242" s="42"/>
      <c r="BH242" s="42"/>
      <c r="BI242" s="43"/>
      <c r="BJ242" s="33"/>
      <c r="BK242" s="33"/>
      <c r="BL242" s="24"/>
      <c r="BM242" s="33"/>
      <c r="BN242" s="33"/>
      <c r="BO242" s="34"/>
      <c r="BP242" s="23"/>
      <c r="BQ242" s="24"/>
      <c r="BR242" s="25"/>
    </row>
    <row r="243" spans="1:70" s="110" customFormat="1" ht="194.25" customHeight="1" x14ac:dyDescent="0.25">
      <c r="A243" s="100"/>
      <c r="B243" s="101"/>
      <c r="C243" s="102"/>
      <c r="D243" s="102"/>
      <c r="E243" s="103"/>
      <c r="F243" s="101"/>
      <c r="G243" s="101"/>
      <c r="H243" s="101"/>
      <c r="I243" s="101"/>
      <c r="J243" s="101"/>
      <c r="K243" s="103"/>
      <c r="L243" s="103"/>
      <c r="M243" s="103" t="s">
        <v>687</v>
      </c>
      <c r="N243" s="104">
        <f t="shared" ref="N243:T243" si="117">N3+N12+N14+N16+N18+N20+N22+N24+N26+N28+N30+N32+N34+N39+N42+N44+N46+N49+N52+N54+N56+N58+N63+N68+N74+N76+N78+N80+N82+N84+N87+N93+N100+N111+N116+N118+N120+N122+N124+N126+N128+N130+N132+N134+N140+N142+N144+N147+N149+N151+N153+N157+N160+N164+N166+N168+N170+N172+N174+N176+N178+N180+N185+N187+N189+N192+N198+N204+N209+N213+N215+N218+N220+N225+N227+N232+N237+N239+N241</f>
        <v>31601.228299999992</v>
      </c>
      <c r="O243" s="104">
        <f t="shared" si="117"/>
        <v>0</v>
      </c>
      <c r="P243" s="104">
        <f t="shared" si="117"/>
        <v>2244.0073840000005</v>
      </c>
      <c r="Q243" s="104">
        <f t="shared" si="117"/>
        <v>22442.770558</v>
      </c>
      <c r="R243" s="104">
        <f t="shared" si="117"/>
        <v>5508.7460000000001</v>
      </c>
      <c r="S243" s="104">
        <f t="shared" si="117"/>
        <v>1405.7043579999997</v>
      </c>
      <c r="T243" s="104">
        <f t="shared" si="117"/>
        <v>31601.228299999992</v>
      </c>
      <c r="U243" s="104"/>
      <c r="V243" s="104">
        <f>V3+V12+V14+V16+V18+V20+V22+V24+V26+V28+V30+V32+V34+V39+V42+V44+V46+V49+V52+V54+V56+V58+V63+V68+V74+V76+V78+V80+V82+V84+V87+V93+V100+V111+V116+V118+V120+V122+V124+V126+V128+V130+V132+V134+V140+V142+V144+V147+V149+V151+V153+V157+V160+V164+V166+V168+V170+V172+V174+V176+V178+V180+V185+V187+V189+V192+V198+V204+V209+V213+V215+V218+V220+V225+V227+V232+V237+V239+V241</f>
        <v>0</v>
      </c>
      <c r="W243" s="104"/>
      <c r="X243" s="104">
        <f>X3+X12+X14+X16+X18+X20+X22+X24+X26+X28+X30+X32+X34+X39+X42+X44+X46+X49+X52+X54+X56+X58+X63+X68+X74+X76+X78+X80+X82+X84+X87+X93+X100+X111+X116+X118+X120+X122+X124+X126+X128+X130+X132+X134+X140+X142+X144+X147+X149+X151+X153+X157+X160+X164+X166+X168+X170+X172+X174+X176+X178+X180+X185+X187+X189+X192+X198+X204+X209+X213+X215+X218+X220+X225+X227+X232+X237+X239+X241</f>
        <v>0</v>
      </c>
      <c r="Y243" s="104"/>
      <c r="Z243" s="104">
        <f>Z3+Z12+Z14+Z16+Z18+Z20+Z22+Z24+Z26+Z28+Z30+Z32+Z34+Z39+Z42+Z44+Z46+Z49+Z52+Z54+Z56+Z58+Z63+Z68+Z74+Z76+Z78+Z80+Z82+Z84+Z87+Z93+Z100+Z111+Z116+Z118+Z120+Z122+Z124+Z126+Z128+Z130+Z132+Z134+Z140+Z142+Z144+Z147+Z149+Z151+Z153+Z157+Z160+Z164+Z166+Z168+Z170+Z172+Z174+Z176+Z178+Z180+Z185+Z187+Z189+Z192+Z198+Z204+Z209+Z213+Z215+Z218+Z220+Z225+Z227+Z232+Z237+Z239+Z241</f>
        <v>0</v>
      </c>
      <c r="AA243" s="104"/>
      <c r="AB243" s="104">
        <f>AB3+AB12+AB14+AB16+AB18+AB20+AB22+AB24+AB26+AB28+AB30+AB32+AB34+AB39+AB42+AB44+AB46+AB49+AB52+AB54+AB56+AB58+AB63+AB68+AB74+AB76+AB78+AB80+AB82+AB84+AB87+AB93+AB100+AB111+AB116+AB118+AB120+AB122+AB124+AB126+AB128+AB130+AB132+AB134+AB140+AB142+AB144+AB147+AB149+AB151+AB153+AB157+AB160+AB164+AB166+AB168+AB170+AB172+AB174+AB176+AB178+AB180+AB185+AB187+AB189+AB192+AB198+AB204+AB209+AB213+AB215+AB218+AB220+AB225+AB227+AB232+AB237+AB239+AB241</f>
        <v>0</v>
      </c>
      <c r="AC243" s="104"/>
      <c r="AD243" s="104">
        <f>AD3+AD12+AD14+AD16+AD18+AD20+AD22+AD24+AD26+AD28+AD30+AD32+AD34+AD39+AD42+AD44+AD46+AD49+AD52+AD54+AD56+AD58+AD63+AD68+AD74+AD76+AD78+AD80+AD82+AD84+AD87+AD93+AD100+AD111+AD116+AD118+AD120+AD122+AD124+AD126+AD128+AD130+AD132+AD134+AD140+AD142+AD144+AD147+AD149+AD151+AD153+AD157+AD160+AD164+AD166+AD168+AD170+AD172+AD174+AD176+AD178+AD180+AD185+AD187+AD189+AD192+AD198+AD204+AD209+AD213+AD215+AD218+AD220+AD225+AD227+AD232+AD237+AD239+AD241</f>
        <v>0</v>
      </c>
      <c r="AE243" s="104"/>
      <c r="AF243" s="104">
        <f>AF3+AF12+AF14+AF16+AF18+AF20+AF22+AF24+AF26+AF28+AF30+AF32+AF34+AF39+AF42+AF44+AF46+AF49+AF52+AF54+AF56+AF58+AF63+AF68+AF74+AF76+AF78+AF80+AF82+AF84+AF87+AF93+AF100+AF111+AF116+AF118+AF120+AF122+AF124+AF126+AF128+AF130+AF132+AF134+AF140+AF142+AF144+AF147+AF149+AF151+AF153+AF157+AF160+AF164+AF166+AF168+AF170+AF172+AF174+AF176+AF178+AF180+AF185+AF187+AF189+AF192+AF198+AF204+AF209+AF213+AF215+AF218+AF220+AF225+AF227+AF232+AF237+AF239+AF241</f>
        <v>10031.462</v>
      </c>
      <c r="AG243" s="104"/>
      <c r="AH243" s="104">
        <f>AH3+AH12+AH14+AH16+AH18+AH20+AH22+AH24+AH26+AH28+AH30+AH32+AH34+AH39+AH42+AH44+AH46+AH49+AH52+AH54+AH56+AH58+AH63+AH68+AH74+AH76+AH78+AH80+AH82+AH84+AH87+AH93+AH100+AH111+AH116+AH118+AH120+AH122+AH124+AH126+AH128+AH130+AH132+AH134+AH140+AH142+AH144+AH147+AH149+AH151+AH153+AH157+AH160+AH164+AH166+AH168+AH170+AH172+AH174+AH176+AH178+AH180+AH185+AH187+AH189+AH192+AH198+AH204+AH209+AH213+AH215+AH218+AH220+AH225+AH227+AH232+AH237+AH239+AH241</f>
        <v>63.84</v>
      </c>
      <c r="AI243" s="104"/>
      <c r="AJ243" s="104">
        <f>AJ3+AJ12+AJ14+AJ16+AJ18+AJ20+AJ22+AJ24+AJ26+AJ28+AJ30+AJ32+AJ34+AJ39+AJ42+AJ44+AJ46+AJ49+AJ52+AJ54+AJ56+AJ58+AJ63+AJ68+AJ74+AJ76+AJ78+AJ80+AJ82+AJ84+AJ87+AJ93+AJ100+AJ111+AJ116+AJ118+AJ120+AJ122+AJ124+AJ126+AJ128+AJ130+AJ132+AJ134+AJ140+AJ142+AJ144+AJ147+AJ149+AJ151+AJ153+AJ157+AJ160+AJ164+AJ166+AJ168+AJ170+AJ172+AJ174+AJ176+AJ178+AJ180+AJ185+AJ187+AJ189+AJ192+AJ198+AJ204+AJ209+AJ213+AJ215+AJ218+AJ220+AJ225+AJ227+AJ232+AJ237+AJ239+AJ241</f>
        <v>1149.8799999999999</v>
      </c>
      <c r="AK243" s="104"/>
      <c r="AL243" s="104">
        <f>AL3+AL12+AL14+AL16+AL18+AL20+AL22+AL24+AL26+AL28+AL30+AL32+AL34+AL39+AL42+AL44+AL46+AL49+AL52+AL54+AL56+AL58+AL63+AL68+AL74+AL76+AL78+AL80+AL82+AL84+AL87+AL93+AL100+AL111+AL116+AL118+AL120+AL122+AL124+AL126+AL128+AL130+AL132+AL134+AL140+AL142+AL144+AL147+AL149+AL151+AL153+AL157+AL160+AL164+AL166+AL168+AL170+AL172+AL174+AL176+AL178+AL180+AL185+AL187+AL189+AL192+AL198+AL204+AL209+AL213+AL215+AL218+AL220+AL225+AL227+AL232+AL237+AL239+AL241</f>
        <v>1258.5999999999999</v>
      </c>
      <c r="AM243" s="104"/>
      <c r="AN243" s="104">
        <f>AN3+AN12+AN14+AN16+AN18+AN20+AN22+AN24+AN26+AN28+AN30+AN32+AN34+AN39+AN42+AN44+AN46+AN49+AN52+AN54+AN56+AN58+AN63+AN68+AN74+AN76+AN78+AN80+AN82+AN84+AN87+AN93+AN100+AN111+AN116+AN118+AN120+AN122+AN124+AN126+AN128+AN130+AN132+AN134+AN140+AN142+AN144+AN147+AN149+AN151+AN153+AN157+AN160+AN164+AN166+AN168+AN170+AN172+AN174+AN176+AN178+AN180+AN185+AN187+AN189+AN192+AN198+AN204+AN209+AN213+AN215+AN218+AN220+AN225+AN227+AN232+AN237+AN239+AN241</f>
        <v>34.720000000000006</v>
      </c>
      <c r="AO243" s="104"/>
      <c r="AP243" s="104">
        <f>AP3+AP12+AP14+AP16+AP18+AP20+AP22+AP24+AP26+AP28+AP30+AP32+AP34+AP39+AP42+AP44+AP46+AP49+AP52+AP54+AP56+AP58+AP63+AP68+AP74+AP76+AP78+AP80+AP82+AP84+AP87+AP93+AP100+AP111+AP116+AP118+AP120+AP122+AP124+AP126+AP128+AP130+AP132+AP134+AP140+AP142+AP144+AP147+AP149+AP151+AP153+AP157+AP160+AP164+AP166+AP168+AP170+AP172+AP174+AP176+AP178+AP180+AP185+AP187+AP189+AP192+AP198+AP204+AP209+AP213+AP215+AP218+AP220+AP225+AP227+AP232+AP237+AP239+AP241</f>
        <v>0</v>
      </c>
      <c r="AQ243" s="104"/>
      <c r="AR243" s="104">
        <f>AR3+AR12+AR14+AR16+AR18+AR20+AR22+AR24+AR26+AR28+AR30+AR32+AR34+AR39+AR42+AR44+AR46+AR49+AR52+AR54+AR56+AR58+AR63+AR68+AR74+AR76+AR78+AR80+AR82+AR84+AR87+AR93+AR100+AR111+AR116+AR118+AR120+AR122+AR124+AR126+AR128+AR130+AR132+AR134+AR140+AR142+AR144+AR147+AR149+AR151+AR153+AR157+AR160+AR164+AR166+AR168+AR170+AR172+AR174+AR176+AR178+AR180+AR185+AR187+AR189+AR192+AR198+AR204+AR209+AR213+AR215+AR218+AR220+AR225+AR227+AR232+AR237+AR239+AR241</f>
        <v>5456.3059999999996</v>
      </c>
      <c r="AS243" s="104"/>
      <c r="AT243" s="104">
        <f>AT3+AT12+AT14+AT16+AT18+AT20+AT22+AT24+AT26+AT28+AT30+AT32+AT34+AT39+AT42+AT44+AT46+AT49+AT52+AT54+AT56+AT58+AT63+AT68+AT74+AT76+AT78+AT80+AT82+AT84+AT87+AT93+AT100+AT111+AT116+AT118+AT120+AT122+AT124+AT126+AT128+AT130+AT132+AT134+AT140+AT142+AT144+AT147+AT149+AT151+AT153+AT157+AT160+AT164+AT166+AT168+AT170+AT172+AT174+AT176+AT178+AT180+AT185+AT187+AT189+AT192+AT198+AT204+AT209+AT213+AT215+AT218+AT220+AT225+AT227+AT232+AT237+AT239+AT241</f>
        <v>0</v>
      </c>
      <c r="AU243" s="104"/>
      <c r="AV243" s="104">
        <f>AV3+AV12+AV14+AV16+AV18+AV20+AV22+AV24+AV26+AV28+AV30+AV32+AV34+AV39+AV42+AV44+AV46+AV49+AV52+AV54+AV56+AV58+AV63+AV68+AV74+AV76+AV78+AV80+AV82+AV84+AV87+AV93+AV100+AV111+AV116+AV118+AV120+AV122+AV124+AV126+AV128+AV130+AV132+AV134+AV140+AV142+AV144+AV147+AV149+AV151+AV153+AV157+AV160+AV164+AV166+AV168+AV170+AV172+AV174+AV176+AV178+AV180+AV185+AV187+AV189+AV192+AV198+AV204+AV209+AV213+AV215+AV218+AV220+AV225+AV227+AV232+AV237+AV239+AV241</f>
        <v>0</v>
      </c>
      <c r="AW243" s="104"/>
      <c r="AX243" s="104">
        <f>AX3+AX12+AX14+AX16+AX18+AX20+AX22+AX24+AX26+AX28+AX30+AX32+AX34+AX39+AX42+AX44+AX46+AX49+AX52+AX54+AX56+AX58+AX63+AX68+AX74+AX76+AX78+AX80+AX82+AX84+AX87+AX93+AX100+AX111+AX116+AX118+AX120+AX122+AX124+AX126+AX128+AX130+AX132+AX134+AX140+AX142+AX144+AX147+AX149+AX151+AX153+AX157+AX160+AX164+AX166+AX168+AX170+AX172+AX174+AX176+AX178+AX180+AX185+AX187+AX189+AX192+AX198+AX204+AX209+AX213+AX215+AX218+AX220+AX225+AX227+AX232+AX237+AX239+AX241</f>
        <v>0</v>
      </c>
      <c r="AY243" s="104"/>
      <c r="AZ243" s="104">
        <f>AZ3+AZ12+AZ14+AZ16+AZ18+AZ20+AZ22+AZ24+AZ26+AZ28+AZ30+AZ32+AZ34+AZ39+AZ42+AZ44+AZ46+AZ49+AZ52+AZ54+AZ56+AZ58+AZ63+AZ68+AZ74+AZ76+AZ78+AZ80+AZ82+AZ84+AZ87+AZ93+AZ100+AZ111+AZ116+AZ118+AZ120+AZ122+AZ124+AZ126+AZ128+AZ130+AZ132+AZ134+AZ140+AZ142+AZ144+AZ147+AZ149+AZ151+AZ153+AZ157+AZ160+AZ164+AZ166+AZ168+AZ170+AZ172+AZ174+AZ176+AZ178+AZ180+AZ185+AZ187+AZ189+AZ192+AZ198+AZ204+AZ209+AZ213+AZ215+AZ218+AZ220+AZ225+AZ227+AZ232+AZ237+AZ239+AZ241</f>
        <v>192.79999999999998</v>
      </c>
      <c r="BA243" s="104"/>
      <c r="BB243" s="104">
        <f>BB3+BB12+BB14+BB16+BB18+BB20+BB22+BB24+BB26+BB28+BB30+BB32+BB34+BB39+BB42+BB44+BB46+BB49+BB52+BB54+BB56+BB58+BB63+BB68+BB74+BB76+BB78+BB80+BB82+BB84+BB87+BB93+BB100+BB111+BB116+BB118+BB120+BB122+BB124+BB126+BB128+BB130+BB132+BB134+BB140+BB142+BB144+BB147+BB149+BB151+BB153+BB157+BB160+BB164+BB166+BB168+BB170+BB172+BB174+BB176+BB178+BB180+BB185+BB187+BB189+BB192+BB198+BB204+BB209+BB213+BB215+BB218+BB220+BB225+BB227+BB232+BB237+BB239+BB241</f>
        <v>12184.425300000001</v>
      </c>
      <c r="BC243" s="104"/>
      <c r="BD243" s="104">
        <f>BD3+BD12+BD14+BD16+BD18+BD20+BD22+BD24+BD26+BD28+BD30+BD32+BD34+BD39+BD42+BD44+BD46+BD49+BD52+BD54+BD56+BD58+BD63+BD68+BD74+BD76+BD78+BD80+BD82+BD84+BD87+BD93+BD100+BD111+BD116+BD118+BD120+BD122+BD124+BD126+BD128+BD130+BD132+BD134+BD140+BD142+BD144+BD147+BD149+BD151+BD153+BD157+BD160+BD164+BD166+BD168+BD170+BD172+BD174+BD176+BD178+BD180+BD185+BD187+BD189+BD192+BD198+BD204+BD209+BD213+BD215+BD218+BD220+BD225+BD227+BD232+BD237+BD239+BD241</f>
        <v>235.51700000000002</v>
      </c>
      <c r="BE243" s="104"/>
      <c r="BF243" s="104">
        <f>BF3+BF12+BF14+BF16+BF18+BF20+BF22+BF24+BF26+BF28+BF30+BF32+BF34+BF39+BF42+BF44+BF46+BF49+BF52+BF54+BF56+BF58+BF63+BF68+BF74+BF76+BF78+BF80+BF82+BF84+BF87+BF93+BF100+BF111+BF116+BF118+BF120+BF122+BF124+BF126+BF128+BF130+BF132+BF134+BF140+BF142+BF144+BF147+BF149+BF151+BF153+BF157+BF160+BF164+BF166+BF168+BF170+BF172+BF174+BF176+BF178+BF180+BF185+BF187+BF189+BF192+BF198+BF204+BF209+BF213+BF215+BF218+BF220+BF225+BF227+BF232+BF237+BF239+BF241</f>
        <v>98.872500000000016</v>
      </c>
      <c r="BG243" s="104"/>
      <c r="BH243" s="104">
        <f>BH3+BH12+BH14+BH16+BH18+BH20+BH22+BH24+BH26+BH28+BH30+BH32+BH34+BH39+BH42+BH44+BH46+BH49+BH52+BH54+BH56+BH58+BH63+BH68+BH74+BH76+BH78+BH80+BH82+BH84+BH87+BH93+BH100+BH111+BH116+BH118+BH120+BH122+BH124+BH126+BH128+BH130+BH132+BH134+BH140+BH142+BH144+BH147+BH149+BH151+BH153+BH157+BH160+BH164+BH166+BH168+BH170+BH172+BH174+BH176+BH178+BH180+BH185+BH187+BH189+BH192+BH198+BH204+BH209+BH213+BH215+BH218+BH220+BH225+BH227+BH232+BH237+BH239+BH241</f>
        <v>874.28250000000003</v>
      </c>
      <c r="BI243" s="104"/>
      <c r="BJ243" s="104">
        <f>BJ3+BJ12+BJ14+BJ16+BJ18+BJ20+BJ22+BJ24+BJ26+BJ28+BJ30+BJ32+BJ34+BJ39+BJ42+BJ44+BJ46+BJ49+BJ52+BJ54+BJ56+BJ58+BJ63+BJ68+BJ74+BJ76+BJ78+BJ80+BJ82+BJ84+BJ87+BJ93+BJ100+BJ111+BJ116+BJ118+BJ120+BJ122+BJ124+BJ126+BJ128+BJ130+BJ132+BJ134+BJ140+BJ142+BJ144+BJ147+BJ149+BJ151+BJ153+BJ157+BJ160+BJ164+BJ166+BJ168+BJ170+BJ172+BJ174+BJ176+BJ178+BJ180+BJ185+BJ187+BJ189+BJ192+BJ198+BJ204+BJ209+BJ213+BJ215+BJ218+BJ220+BJ225+BJ227+BJ232+BJ237+BJ239+BJ241</f>
        <v>20.523</v>
      </c>
      <c r="BK243" s="104">
        <f>BK3+BK12+BK14+BK16+BK18+BK20+BK22+BK24+BK26+BK28+BK30+BK32+BK34+BK39+BK42+BK44+BK46+BK49+BK52+BK54+BK56+BK58+BK63+BK68+BK74+BK76+BK78+BK80+BK82+BK84+BK87+BK93+BK100+BK111+BK116+BK118+BK120+BK122+BK124+BK126+BK128+BK130+BK132+BK134+BK140+BK142+BK144+BK147+BK149+BK151+BK153+BK157+BK160+BK164+BK166+BK168+BK170+BK172+BK174+BK176+BK178+BK180+BK185+BK187+BK189+BK192+BK198+BK204+BK209+BK213+BK215+BK218+BK220+BK225+BK227+BK232+BK237+BK239+BK241</f>
        <v>31601.228299999992</v>
      </c>
      <c r="BL243" s="105"/>
      <c r="BM243" s="106"/>
      <c r="BN243" s="106"/>
      <c r="BO243" s="107"/>
      <c r="BP243" s="108"/>
      <c r="BQ243" s="105"/>
      <c r="BR243" s="109"/>
    </row>
    <row r="244" spans="1:70" s="22" customFormat="1" ht="231.7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2"/>
      <c r="O244" s="42"/>
      <c r="P244" s="42"/>
      <c r="Q244" s="42"/>
      <c r="R244" s="42"/>
      <c r="S244" s="42"/>
      <c r="T244" s="42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33"/>
      <c r="AJ244" s="33"/>
      <c r="AK244" s="33"/>
      <c r="AL244" s="33"/>
      <c r="AM244" s="33"/>
      <c r="AN244" s="33"/>
      <c r="AO244" s="33"/>
      <c r="AP244" s="33"/>
      <c r="AQ244" s="33"/>
      <c r="AR244" s="33"/>
      <c r="AS244" s="33"/>
      <c r="AT244" s="33"/>
      <c r="AU244" s="33"/>
      <c r="AV244" s="33"/>
      <c r="AW244" s="33"/>
      <c r="AX244" s="33"/>
      <c r="AY244" s="42"/>
      <c r="AZ244" s="42"/>
      <c r="BA244" s="42"/>
      <c r="BB244" s="61"/>
      <c r="BC244" s="43"/>
      <c r="BD244" s="42"/>
      <c r="BE244" s="42"/>
      <c r="BF244" s="52"/>
      <c r="BG244" s="42"/>
      <c r="BH244" s="52"/>
      <c r="BI244" s="42"/>
      <c r="BJ244" s="42"/>
      <c r="BK244" s="33"/>
      <c r="BL244" s="24"/>
      <c r="BM244" s="33"/>
      <c r="BN244" s="33"/>
      <c r="BO244" s="34"/>
      <c r="BP244" s="23"/>
      <c r="BQ244" s="24"/>
      <c r="BR244" s="25"/>
    </row>
    <row r="245" spans="1:70" s="22" customFormat="1" ht="231.75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2"/>
      <c r="O245" s="42"/>
      <c r="P245" s="42"/>
      <c r="Q245" s="42"/>
      <c r="R245" s="42"/>
      <c r="S245" s="42"/>
      <c r="T245" s="42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F245" s="33"/>
      <c r="AG245" s="33"/>
      <c r="AH245" s="33"/>
      <c r="AI245" s="33"/>
      <c r="AJ245" s="33"/>
      <c r="AK245" s="33"/>
      <c r="AL245" s="33"/>
      <c r="AM245" s="33"/>
      <c r="AN245" s="33"/>
      <c r="AO245" s="33"/>
      <c r="AP245" s="33"/>
      <c r="AQ245" s="33"/>
      <c r="AR245" s="33"/>
      <c r="AS245" s="33"/>
      <c r="AT245" s="33"/>
      <c r="AU245" s="33"/>
      <c r="AV245" s="33"/>
      <c r="AW245" s="33"/>
      <c r="AX245" s="33"/>
      <c r="AY245" s="33"/>
      <c r="AZ245" s="33"/>
      <c r="BA245" s="60"/>
      <c r="BB245" s="61"/>
      <c r="BC245" s="43"/>
      <c r="BD245" s="42"/>
      <c r="BE245" s="42"/>
      <c r="BF245" s="52"/>
      <c r="BG245" s="42"/>
      <c r="BH245" s="52"/>
      <c r="BI245" s="42"/>
      <c r="BJ245" s="42"/>
      <c r="BK245" s="33"/>
      <c r="BL245" s="24"/>
      <c r="BM245" s="33"/>
      <c r="BN245" s="33"/>
      <c r="BO245" s="34"/>
      <c r="BP245" s="23"/>
      <c r="BQ245" s="24"/>
      <c r="BR245" s="25"/>
    </row>
    <row r="246" spans="1:70" s="22" customFormat="1" ht="182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3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F246" s="33"/>
      <c r="AG246" s="33"/>
      <c r="AH246" s="33"/>
      <c r="AI246" s="33"/>
      <c r="AJ246" s="33"/>
      <c r="AK246" s="33"/>
      <c r="AL246" s="33"/>
      <c r="AM246" s="33"/>
      <c r="AN246" s="33"/>
      <c r="AO246" s="33"/>
      <c r="AP246" s="33"/>
      <c r="AQ246" s="33"/>
      <c r="AR246" s="33"/>
      <c r="AS246" s="33"/>
      <c r="AT246" s="33"/>
      <c r="AU246" s="33"/>
      <c r="AV246" s="33"/>
      <c r="AW246" s="33"/>
      <c r="AX246" s="33"/>
      <c r="AY246" s="42"/>
      <c r="AZ246" s="42"/>
      <c r="BA246" s="60"/>
      <c r="BB246" s="43"/>
      <c r="BC246" s="43"/>
      <c r="BD246" s="42"/>
      <c r="BE246" s="42"/>
      <c r="BF246" s="43"/>
      <c r="BG246" s="42"/>
      <c r="BH246" s="42"/>
      <c r="BI246" s="43"/>
      <c r="BJ246" s="33"/>
      <c r="BK246" s="33"/>
      <c r="BL246" s="24"/>
      <c r="BM246" s="33"/>
      <c r="BN246" s="33"/>
      <c r="BO246" s="34"/>
      <c r="BP246" s="23"/>
      <c r="BQ246" s="24"/>
      <c r="BR246" s="25"/>
    </row>
    <row r="247" spans="1:70" s="22" customFormat="1" ht="182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F247" s="33"/>
      <c r="AG247" s="33"/>
      <c r="AH247" s="33"/>
      <c r="AI247" s="62"/>
      <c r="AJ247" s="33"/>
      <c r="AK247" s="33"/>
      <c r="AL247" s="33"/>
      <c r="AM247" s="33"/>
      <c r="AN247" s="33"/>
      <c r="AO247" s="33"/>
      <c r="AP247" s="33"/>
      <c r="AQ247" s="33"/>
      <c r="AR247" s="33"/>
      <c r="AS247" s="33"/>
      <c r="AT247" s="33"/>
      <c r="AU247" s="33"/>
      <c r="AV247" s="33"/>
      <c r="AW247" s="33"/>
      <c r="AX247" s="33"/>
      <c r="AY247" s="42"/>
      <c r="AZ247" s="42"/>
      <c r="BA247" s="60"/>
      <c r="BB247" s="61"/>
      <c r="BC247" s="43"/>
      <c r="BD247" s="42"/>
      <c r="BE247" s="42"/>
      <c r="BF247" s="43"/>
      <c r="BG247" s="42"/>
      <c r="BH247" s="42"/>
      <c r="BI247" s="43"/>
      <c r="BJ247" s="33"/>
      <c r="BK247" s="33"/>
      <c r="BL247" s="24"/>
      <c r="BM247" s="33"/>
      <c r="BN247" s="33"/>
      <c r="BO247" s="34"/>
      <c r="BP247" s="23"/>
      <c r="BQ247" s="24"/>
      <c r="BR247" s="25"/>
    </row>
    <row r="248" spans="1:70" s="22" customFormat="1" ht="177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3"/>
      <c r="O248" s="43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F248" s="33"/>
      <c r="AG248" s="33"/>
      <c r="AH248" s="33"/>
      <c r="AI248" s="62"/>
      <c r="AJ248" s="33"/>
      <c r="AK248" s="33"/>
      <c r="AL248" s="33"/>
      <c r="AM248" s="33"/>
      <c r="AN248" s="33"/>
      <c r="AO248" s="33"/>
      <c r="AP248" s="33"/>
      <c r="AQ248" s="33"/>
      <c r="AR248" s="33"/>
      <c r="AS248" s="33"/>
      <c r="AT248" s="33"/>
      <c r="AU248" s="33"/>
      <c r="AV248" s="33"/>
      <c r="AW248" s="33"/>
      <c r="AX248" s="33"/>
      <c r="AY248" s="42"/>
      <c r="AZ248" s="42"/>
      <c r="BA248" s="60"/>
      <c r="BB248" s="43"/>
      <c r="BC248" s="43"/>
      <c r="BD248" s="42"/>
      <c r="BE248" s="42"/>
      <c r="BF248" s="43"/>
      <c r="BG248" s="42"/>
      <c r="BH248" s="42"/>
      <c r="BI248" s="43"/>
      <c r="BJ248" s="33"/>
      <c r="BK248" s="33"/>
      <c r="BL248" s="24"/>
      <c r="BM248" s="33"/>
      <c r="BN248" s="33"/>
      <c r="BO248" s="34"/>
      <c r="BP248" s="23"/>
      <c r="BQ248" s="24"/>
      <c r="BR248" s="25"/>
    </row>
    <row r="249" spans="1:70" s="22" customFormat="1" ht="177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2"/>
      <c r="O249" s="42"/>
      <c r="P249" s="42"/>
      <c r="Q249" s="42"/>
      <c r="R249" s="42"/>
      <c r="S249" s="42"/>
      <c r="T249" s="42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F249" s="33"/>
      <c r="AG249" s="33"/>
      <c r="AH249" s="33"/>
      <c r="AI249" s="62"/>
      <c r="AJ249" s="33"/>
      <c r="AK249" s="33"/>
      <c r="AL249" s="33"/>
      <c r="AM249" s="33"/>
      <c r="AN249" s="33"/>
      <c r="AO249" s="33"/>
      <c r="AP249" s="33"/>
      <c r="AQ249" s="33"/>
      <c r="AR249" s="33"/>
      <c r="AS249" s="33"/>
      <c r="AT249" s="33"/>
      <c r="AU249" s="33"/>
      <c r="AV249" s="33"/>
      <c r="AW249" s="33"/>
      <c r="AX249" s="33"/>
      <c r="AY249" s="33"/>
      <c r="AZ249" s="33"/>
      <c r="BA249" s="60"/>
      <c r="BB249" s="61"/>
      <c r="BC249" s="43"/>
      <c r="BD249" s="42"/>
      <c r="BE249" s="42"/>
      <c r="BF249" s="43"/>
      <c r="BG249" s="42"/>
      <c r="BH249" s="42"/>
      <c r="BI249" s="43"/>
      <c r="BJ249" s="33"/>
      <c r="BK249" s="33"/>
      <c r="BL249" s="24"/>
      <c r="BM249" s="33"/>
      <c r="BN249" s="33"/>
      <c r="BO249" s="34"/>
      <c r="BP249" s="23"/>
      <c r="BQ249" s="24"/>
      <c r="BR249" s="25"/>
    </row>
    <row r="250" spans="1:70" s="22" customFormat="1" ht="177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3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F250" s="33"/>
      <c r="AG250" s="33"/>
      <c r="AH250" s="33"/>
      <c r="AI250" s="62"/>
      <c r="AJ250" s="33"/>
      <c r="AK250" s="33"/>
      <c r="AL250" s="33"/>
      <c r="AM250" s="33"/>
      <c r="AN250" s="33"/>
      <c r="AO250" s="33"/>
      <c r="AP250" s="33"/>
      <c r="AQ250" s="33"/>
      <c r="AR250" s="33"/>
      <c r="AS250" s="33"/>
      <c r="AT250" s="33"/>
      <c r="AU250" s="33"/>
      <c r="AV250" s="33"/>
      <c r="AW250" s="33"/>
      <c r="AX250" s="33"/>
      <c r="AY250" s="33"/>
      <c r="AZ250" s="33"/>
      <c r="BA250" s="60"/>
      <c r="BB250" s="61"/>
      <c r="BC250" s="43"/>
      <c r="BD250" s="42"/>
      <c r="BE250" s="42"/>
      <c r="BF250" s="43"/>
      <c r="BG250" s="42"/>
      <c r="BH250" s="42"/>
      <c r="BI250" s="43"/>
      <c r="BJ250" s="33"/>
      <c r="BK250" s="33"/>
      <c r="BL250" s="24"/>
      <c r="BM250" s="33"/>
      <c r="BN250" s="33"/>
      <c r="BO250" s="34"/>
      <c r="BP250" s="23"/>
      <c r="BQ250" s="24"/>
      <c r="BR250" s="25"/>
    </row>
    <row r="251" spans="1:70" s="22" customFormat="1" ht="167.25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F251" s="33"/>
      <c r="AG251" s="33"/>
      <c r="AH251" s="33"/>
      <c r="AI251" s="62"/>
      <c r="AJ251" s="33"/>
      <c r="AK251" s="33"/>
      <c r="AL251" s="33"/>
      <c r="AM251" s="33"/>
      <c r="AN251" s="33"/>
      <c r="AO251" s="33"/>
      <c r="AP251" s="33"/>
      <c r="AQ251" s="33"/>
      <c r="AR251" s="33"/>
      <c r="AS251" s="33"/>
      <c r="AT251" s="33"/>
      <c r="AU251" s="33"/>
      <c r="AV251" s="33"/>
      <c r="AW251" s="33"/>
      <c r="AX251" s="33"/>
      <c r="AY251" s="42"/>
      <c r="AZ251" s="42"/>
      <c r="BA251" s="60"/>
      <c r="BB251" s="43"/>
      <c r="BC251" s="43"/>
      <c r="BD251" s="42"/>
      <c r="BE251" s="42"/>
      <c r="BF251" s="43"/>
      <c r="BG251" s="42"/>
      <c r="BH251" s="42"/>
      <c r="BI251" s="43"/>
      <c r="BJ251" s="33"/>
      <c r="BK251" s="33"/>
      <c r="BL251" s="24"/>
      <c r="BM251" s="33"/>
      <c r="BN251" s="33"/>
      <c r="BO251" s="34"/>
      <c r="BP251" s="23"/>
      <c r="BQ251" s="24"/>
      <c r="BR251" s="25"/>
    </row>
    <row r="252" spans="1:70" s="22" customFormat="1" ht="167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2"/>
      <c r="O252" s="42"/>
      <c r="P252" s="42"/>
      <c r="Q252" s="42"/>
      <c r="R252" s="42"/>
      <c r="S252" s="42"/>
      <c r="T252" s="42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62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60"/>
      <c r="BB252" s="61"/>
      <c r="BC252" s="43"/>
      <c r="BD252" s="42"/>
      <c r="BE252" s="42"/>
      <c r="BF252" s="43"/>
      <c r="BG252" s="42"/>
      <c r="BH252" s="42"/>
      <c r="BI252" s="43"/>
      <c r="BJ252" s="33"/>
      <c r="BK252" s="33"/>
      <c r="BL252" s="24"/>
      <c r="BM252" s="33"/>
      <c r="BN252" s="33"/>
      <c r="BO252" s="34"/>
      <c r="BP252" s="23"/>
      <c r="BQ252" s="24"/>
      <c r="BR252" s="25"/>
    </row>
    <row r="253" spans="1:70" s="22" customFormat="1" ht="167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62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60"/>
      <c r="BB253" s="61"/>
      <c r="BC253" s="43"/>
      <c r="BD253" s="42"/>
      <c r="BE253" s="42"/>
      <c r="BF253" s="43"/>
      <c r="BG253" s="42"/>
      <c r="BH253" s="42"/>
      <c r="BI253" s="43"/>
      <c r="BJ253" s="33"/>
      <c r="BK253" s="33"/>
      <c r="BL253" s="24"/>
      <c r="BM253" s="33"/>
      <c r="BN253" s="33"/>
      <c r="BO253" s="34"/>
      <c r="BP253" s="23"/>
      <c r="BQ253" s="24"/>
      <c r="BR253" s="25"/>
    </row>
    <row r="254" spans="1:70" s="22" customFormat="1" ht="408.7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3"/>
      <c r="Q254" s="43"/>
      <c r="R254" s="43"/>
      <c r="S254" s="43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42"/>
      <c r="AF254" s="42"/>
      <c r="AG254" s="42"/>
      <c r="AH254" s="33"/>
      <c r="AI254" s="60"/>
      <c r="AJ254" s="42"/>
      <c r="AK254" s="42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60"/>
      <c r="BB254" s="43"/>
      <c r="BC254" s="42"/>
      <c r="BD254" s="42"/>
      <c r="BE254" s="42"/>
      <c r="BF254" s="43"/>
      <c r="BG254" s="42"/>
      <c r="BH254" s="42"/>
      <c r="BI254" s="43"/>
      <c r="BJ254" s="33"/>
      <c r="BK254" s="33"/>
      <c r="BL254" s="24"/>
      <c r="BM254" s="33"/>
      <c r="BN254" s="33"/>
      <c r="BO254" s="34"/>
      <c r="BP254" s="23"/>
      <c r="BQ254" s="24"/>
      <c r="BR254" s="25"/>
    </row>
    <row r="255" spans="1:70" s="22" customFormat="1" ht="238.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62"/>
      <c r="AD255" s="33"/>
      <c r="AE255" s="42"/>
      <c r="AF255" s="42"/>
      <c r="AG255" s="42"/>
      <c r="AH255" s="33"/>
      <c r="AI255" s="60"/>
      <c r="AJ255" s="42"/>
      <c r="AK255" s="42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60"/>
      <c r="BB255" s="43"/>
      <c r="BC255" s="43"/>
      <c r="BD255" s="42"/>
      <c r="BE255" s="42"/>
      <c r="BF255" s="43"/>
      <c r="BG255" s="42"/>
      <c r="BH255" s="42"/>
      <c r="BI255" s="43"/>
      <c r="BJ255" s="33"/>
      <c r="BK255" s="33"/>
      <c r="BL255" s="24"/>
      <c r="BM255" s="33"/>
      <c r="BN255" s="33"/>
      <c r="BO255" s="34"/>
      <c r="BP255" s="23"/>
      <c r="BQ255" s="24"/>
      <c r="BR255" s="25"/>
    </row>
    <row r="256" spans="1:70" s="22" customFormat="1" ht="153.7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2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62"/>
      <c r="AD256" s="33"/>
      <c r="AE256" s="42"/>
      <c r="AF256" s="42"/>
      <c r="AG256" s="42"/>
      <c r="AH256" s="33"/>
      <c r="AI256" s="60"/>
      <c r="AJ256" s="42"/>
      <c r="AK256" s="42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60"/>
      <c r="BB256" s="61"/>
      <c r="BC256" s="43"/>
      <c r="BD256" s="42"/>
      <c r="BE256" s="42"/>
      <c r="BF256" s="43"/>
      <c r="BG256" s="42"/>
      <c r="BH256" s="42"/>
      <c r="BI256" s="43"/>
      <c r="BJ256" s="33"/>
      <c r="BK256" s="33"/>
      <c r="BL256" s="24"/>
      <c r="BM256" s="33"/>
      <c r="BN256" s="33"/>
      <c r="BO256" s="34"/>
      <c r="BP256" s="23"/>
      <c r="BQ256" s="24"/>
      <c r="BR256" s="25"/>
    </row>
    <row r="257" spans="1:70" s="22" customFormat="1" ht="408.75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60"/>
      <c r="N257" s="42"/>
      <c r="O257" s="42"/>
      <c r="P257" s="42"/>
      <c r="Q257" s="42"/>
      <c r="R257" s="42"/>
      <c r="S257" s="42"/>
      <c r="T257" s="42"/>
      <c r="U257" s="33"/>
      <c r="V257" s="33"/>
      <c r="W257" s="33"/>
      <c r="X257" s="33"/>
      <c r="Y257" s="33"/>
      <c r="Z257" s="33"/>
      <c r="AA257" s="33"/>
      <c r="AB257" s="33"/>
      <c r="AC257" s="62"/>
      <c r="AD257" s="33"/>
      <c r="AE257" s="33"/>
      <c r="AF257" s="33"/>
      <c r="AG257" s="33"/>
      <c r="AH257" s="33"/>
      <c r="AI257" s="62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60"/>
      <c r="BB257" s="61"/>
      <c r="BC257" s="43"/>
      <c r="BD257" s="42"/>
      <c r="BE257" s="42"/>
      <c r="BF257" s="43"/>
      <c r="BG257" s="42"/>
      <c r="BH257" s="42"/>
      <c r="BI257" s="43"/>
      <c r="BJ257" s="33"/>
      <c r="BK257" s="33"/>
      <c r="BL257" s="24"/>
      <c r="BM257" s="33"/>
      <c r="BN257" s="33"/>
      <c r="BO257" s="34"/>
      <c r="BP257" s="23"/>
      <c r="BQ257" s="24"/>
      <c r="BR257" s="25"/>
    </row>
    <row r="258" spans="1:70" s="22" customFormat="1" ht="408.75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60"/>
      <c r="N258" s="23"/>
      <c r="O258" s="20"/>
      <c r="P258" s="23"/>
      <c r="Q258" s="23"/>
      <c r="R258" s="23"/>
      <c r="S258" s="23"/>
      <c r="T258" s="23"/>
      <c r="U258" s="33"/>
      <c r="V258" s="33"/>
      <c r="W258" s="33"/>
      <c r="X258" s="33"/>
      <c r="Y258" s="33"/>
      <c r="Z258" s="33"/>
      <c r="AA258" s="33"/>
      <c r="AB258" s="33"/>
      <c r="AC258" s="60"/>
      <c r="AD258" s="43"/>
      <c r="AE258" s="42"/>
      <c r="AF258" s="33"/>
      <c r="AG258" s="33"/>
      <c r="AH258" s="33"/>
      <c r="AI258" s="60"/>
      <c r="AJ258" s="42"/>
      <c r="AK258" s="42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60"/>
      <c r="BB258" s="61"/>
      <c r="BC258" s="43"/>
      <c r="BD258" s="42"/>
      <c r="BE258" s="42"/>
      <c r="BF258" s="43"/>
      <c r="BG258" s="42"/>
      <c r="BH258" s="42"/>
      <c r="BI258" s="43"/>
      <c r="BJ258" s="33"/>
      <c r="BK258" s="33"/>
      <c r="BL258" s="24"/>
      <c r="BM258" s="33"/>
      <c r="BN258" s="33"/>
      <c r="BO258" s="34"/>
      <c r="BP258" s="23"/>
      <c r="BQ258" s="24"/>
      <c r="BR258" s="25"/>
    </row>
    <row r="259" spans="1:70" s="22" customFormat="1" ht="408.75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42"/>
      <c r="AZ259" s="42"/>
      <c r="BA259" s="60"/>
      <c r="BB259" s="43"/>
      <c r="BC259" s="43"/>
      <c r="BD259" s="42"/>
      <c r="BE259" s="42"/>
      <c r="BF259" s="43"/>
      <c r="BG259" s="42"/>
      <c r="BH259" s="42"/>
      <c r="BI259" s="43"/>
      <c r="BJ259" s="33"/>
      <c r="BK259" s="33"/>
      <c r="BL259" s="24"/>
      <c r="BM259" s="33"/>
      <c r="BN259" s="33"/>
      <c r="BO259" s="34"/>
      <c r="BP259" s="23"/>
      <c r="BQ259" s="24"/>
      <c r="BR259" s="25"/>
    </row>
    <row r="260" spans="1:70" s="22" customFormat="1" ht="159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2"/>
      <c r="O260" s="42"/>
      <c r="P260" s="42"/>
      <c r="Q260" s="42"/>
      <c r="R260" s="42"/>
      <c r="S260" s="42"/>
      <c r="T260" s="42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60"/>
      <c r="BB260" s="61"/>
      <c r="BC260" s="43"/>
      <c r="BD260" s="42"/>
      <c r="BE260" s="42"/>
      <c r="BF260" s="43"/>
      <c r="BG260" s="42"/>
      <c r="BH260" s="42"/>
      <c r="BI260" s="43"/>
      <c r="BJ260" s="33"/>
      <c r="BK260" s="33"/>
      <c r="BL260" s="24"/>
      <c r="BM260" s="33"/>
      <c r="BN260" s="33"/>
      <c r="BO260" s="34"/>
      <c r="BP260" s="23"/>
      <c r="BQ260" s="24"/>
      <c r="BR260" s="25"/>
    </row>
    <row r="261" spans="1:70" s="22" customFormat="1" ht="159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60"/>
      <c r="BB261" s="61"/>
      <c r="BC261" s="43"/>
      <c r="BD261" s="42"/>
      <c r="BE261" s="42"/>
      <c r="BF261" s="43"/>
      <c r="BG261" s="42"/>
      <c r="BH261" s="42"/>
      <c r="BI261" s="43"/>
      <c r="BJ261" s="33"/>
      <c r="BK261" s="33"/>
      <c r="BL261" s="24"/>
      <c r="BM261" s="33"/>
      <c r="BN261" s="33"/>
      <c r="BO261" s="34"/>
      <c r="BP261" s="23"/>
      <c r="BQ261" s="24"/>
      <c r="BR261" s="25"/>
    </row>
    <row r="262" spans="1:70" s="22" customFormat="1" ht="241.5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2"/>
      <c r="O262" s="42"/>
      <c r="P262" s="42"/>
      <c r="Q262" s="42"/>
      <c r="R262" s="42"/>
      <c r="S262" s="42"/>
      <c r="T262" s="42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60"/>
      <c r="BB262" s="61"/>
      <c r="BC262" s="43"/>
      <c r="BD262" s="42"/>
      <c r="BE262" s="42"/>
      <c r="BF262" s="43"/>
      <c r="BG262" s="42"/>
      <c r="BH262" s="42"/>
      <c r="BI262" s="43"/>
      <c r="BJ262" s="33"/>
      <c r="BK262" s="33"/>
      <c r="BL262" s="24"/>
      <c r="BM262" s="33"/>
      <c r="BN262" s="33"/>
      <c r="BO262" s="34"/>
      <c r="BP262" s="23"/>
      <c r="BQ262" s="24"/>
      <c r="BR262" s="25"/>
    </row>
    <row r="263" spans="1:70" s="22" customFormat="1" ht="408.7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2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60"/>
      <c r="AD263" s="43"/>
      <c r="AE263" s="43"/>
      <c r="AF263" s="33"/>
      <c r="AG263" s="33"/>
      <c r="AH263" s="33"/>
      <c r="AI263" s="60"/>
      <c r="AJ263" s="42"/>
      <c r="AK263" s="42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60"/>
      <c r="BB263" s="43"/>
      <c r="BC263" s="43"/>
      <c r="BD263" s="42"/>
      <c r="BE263" s="42"/>
      <c r="BF263" s="43"/>
      <c r="BG263" s="42"/>
      <c r="BH263" s="42"/>
      <c r="BI263" s="43"/>
      <c r="BJ263" s="33"/>
      <c r="BK263" s="33"/>
      <c r="BL263" s="24"/>
      <c r="BM263" s="33"/>
      <c r="BN263" s="33"/>
      <c r="BO263" s="34"/>
      <c r="BP263" s="23"/>
      <c r="BQ263" s="24"/>
      <c r="BR263" s="25"/>
    </row>
    <row r="264" spans="1:70" s="22" customFormat="1" ht="163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60"/>
      <c r="N264" s="23"/>
      <c r="O264" s="20"/>
      <c r="P264" s="23"/>
      <c r="Q264" s="23"/>
      <c r="R264" s="23"/>
      <c r="S264" s="23"/>
      <c r="T264" s="23"/>
      <c r="U264" s="33"/>
      <c r="V264" s="33"/>
      <c r="W264" s="33"/>
      <c r="X264" s="33"/>
      <c r="Y264" s="33"/>
      <c r="Z264" s="33"/>
      <c r="AA264" s="33"/>
      <c r="AB264" s="33"/>
      <c r="AC264" s="60"/>
      <c r="AD264" s="43"/>
      <c r="AE264" s="43"/>
      <c r="AF264" s="33"/>
      <c r="AG264" s="33"/>
      <c r="AH264" s="33"/>
      <c r="AI264" s="60"/>
      <c r="AJ264" s="42"/>
      <c r="AK264" s="42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60"/>
      <c r="BB264" s="42"/>
      <c r="BC264" s="42"/>
      <c r="BD264" s="42"/>
      <c r="BE264" s="42"/>
      <c r="BF264" s="43"/>
      <c r="BG264" s="42"/>
      <c r="BH264" s="42"/>
      <c r="BI264" s="43"/>
      <c r="BJ264" s="33"/>
      <c r="BK264" s="33"/>
      <c r="BL264" s="24"/>
      <c r="BM264" s="33"/>
      <c r="BN264" s="33"/>
      <c r="BO264" s="34"/>
      <c r="BP264" s="23"/>
      <c r="BQ264" s="24"/>
      <c r="BR264" s="25"/>
    </row>
    <row r="265" spans="1:70" s="22" customFormat="1" ht="409.6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42"/>
      <c r="AF265" s="43"/>
      <c r="AG265" s="43"/>
      <c r="AH265" s="33"/>
      <c r="AI265" s="60"/>
      <c r="AJ265" s="43"/>
      <c r="AK265" s="43"/>
      <c r="AL265" s="33"/>
      <c r="AM265" s="33"/>
      <c r="AN265" s="33"/>
      <c r="AO265" s="33"/>
      <c r="AP265" s="33"/>
      <c r="AQ265" s="60"/>
      <c r="AR265" s="43"/>
      <c r="AS265" s="33"/>
      <c r="AT265" s="33"/>
      <c r="AU265" s="33"/>
      <c r="AV265" s="33"/>
      <c r="AW265" s="33"/>
      <c r="AX265" s="33"/>
      <c r="AY265" s="33"/>
      <c r="AZ265" s="33"/>
      <c r="BA265" s="60"/>
      <c r="BB265" s="42"/>
      <c r="BC265" s="43"/>
      <c r="BD265" s="42"/>
      <c r="BE265" s="42"/>
      <c r="BF265" s="43"/>
      <c r="BG265" s="42"/>
      <c r="BH265" s="42"/>
      <c r="BI265" s="43"/>
      <c r="BJ265" s="33"/>
      <c r="BK265" s="33"/>
      <c r="BL265" s="24"/>
      <c r="BM265" s="33"/>
      <c r="BN265" s="33"/>
      <c r="BO265" s="34"/>
      <c r="BP265" s="23"/>
      <c r="BQ265" s="24"/>
      <c r="BR265" s="25"/>
    </row>
    <row r="266" spans="1:70" s="22" customFormat="1" ht="132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2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60"/>
      <c r="BB266" s="42"/>
      <c r="BC266" s="42"/>
      <c r="BD266" s="42"/>
      <c r="BE266" s="42"/>
      <c r="BF266" s="43"/>
      <c r="BG266" s="42"/>
      <c r="BH266" s="42"/>
      <c r="BI266" s="43"/>
      <c r="BJ266" s="33"/>
      <c r="BK266" s="33"/>
      <c r="BL266" s="24"/>
      <c r="BM266" s="33"/>
      <c r="BN266" s="33"/>
      <c r="BO266" s="34"/>
      <c r="BP266" s="23"/>
      <c r="BQ266" s="24"/>
      <c r="BR266" s="25"/>
    </row>
    <row r="267" spans="1:70" s="22" customFormat="1" ht="132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60"/>
      <c r="BB267" s="42"/>
      <c r="BC267" s="42"/>
      <c r="BD267" s="42"/>
      <c r="BE267" s="42"/>
      <c r="BF267" s="43"/>
      <c r="BG267" s="42"/>
      <c r="BH267" s="42"/>
      <c r="BI267" s="43"/>
      <c r="BJ267" s="33"/>
      <c r="BK267" s="33"/>
      <c r="BL267" s="24"/>
      <c r="BM267" s="33"/>
      <c r="BN267" s="33"/>
      <c r="BO267" s="34"/>
      <c r="BP267" s="23"/>
      <c r="BQ267" s="24"/>
      <c r="BR267" s="25"/>
    </row>
    <row r="268" spans="1:70" s="22" customFormat="1" ht="132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0"/>
      <c r="BB268" s="42"/>
      <c r="BC268" s="42"/>
      <c r="BD268" s="42"/>
      <c r="BE268" s="42"/>
      <c r="BF268" s="43"/>
      <c r="BG268" s="42"/>
      <c r="BH268" s="42"/>
      <c r="BI268" s="43"/>
      <c r="BJ268" s="33"/>
      <c r="BK268" s="33"/>
      <c r="BL268" s="24"/>
      <c r="BM268" s="33"/>
      <c r="BN268" s="33"/>
      <c r="BO268" s="34"/>
      <c r="BP268" s="23"/>
      <c r="BQ268" s="24"/>
      <c r="BR268" s="25"/>
    </row>
    <row r="269" spans="1:70" s="22" customFormat="1" ht="132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3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60"/>
      <c r="BB269" s="42"/>
      <c r="BC269" s="42"/>
      <c r="BD269" s="42"/>
      <c r="BE269" s="42"/>
      <c r="BF269" s="43"/>
      <c r="BG269" s="42"/>
      <c r="BH269" s="42"/>
      <c r="BI269" s="43"/>
      <c r="BJ269" s="33"/>
      <c r="BK269" s="33"/>
      <c r="BL269" s="24"/>
      <c r="BM269" s="33"/>
      <c r="BN269" s="33"/>
      <c r="BO269" s="34"/>
      <c r="BP269" s="23"/>
      <c r="BQ269" s="24"/>
      <c r="BR269" s="25"/>
    </row>
    <row r="270" spans="1:70" s="22" customFormat="1" ht="254.2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60"/>
      <c r="BB270" s="43"/>
      <c r="BC270" s="43"/>
      <c r="BD270" s="42"/>
      <c r="BE270" s="42"/>
      <c r="BF270" s="43"/>
      <c r="BG270" s="42"/>
      <c r="BH270" s="42"/>
      <c r="BI270" s="43"/>
      <c r="BJ270" s="33"/>
      <c r="BK270" s="33"/>
      <c r="BL270" s="24"/>
      <c r="BM270" s="33"/>
      <c r="BN270" s="33"/>
      <c r="BO270" s="34"/>
      <c r="BP270" s="23"/>
      <c r="BQ270" s="24"/>
      <c r="BR270" s="25"/>
    </row>
    <row r="271" spans="1:70" s="22" customFormat="1" ht="219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3"/>
      <c r="O271" s="42"/>
      <c r="P271" s="43"/>
      <c r="Q271" s="43"/>
      <c r="R271" s="43"/>
      <c r="S271" s="43"/>
      <c r="T271" s="43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33"/>
      <c r="AN271" s="33"/>
      <c r="AO271" s="33"/>
      <c r="AP271" s="33"/>
      <c r="AQ271" s="33"/>
      <c r="AR271" s="33"/>
      <c r="AS271" s="33"/>
      <c r="AT271" s="33"/>
      <c r="AU271" s="33"/>
      <c r="AV271" s="33"/>
      <c r="AW271" s="33"/>
      <c r="AX271" s="33"/>
      <c r="AY271" s="33"/>
      <c r="AZ271" s="33"/>
      <c r="BA271" s="60"/>
      <c r="BB271" s="42"/>
      <c r="BC271" s="42"/>
      <c r="BD271" s="42"/>
      <c r="BE271" s="42"/>
      <c r="BF271" s="43"/>
      <c r="BG271" s="42"/>
      <c r="BH271" s="42"/>
      <c r="BI271" s="43"/>
      <c r="BJ271" s="33"/>
      <c r="BK271" s="33"/>
      <c r="BL271" s="24"/>
      <c r="BM271" s="33"/>
      <c r="BN271" s="33"/>
      <c r="BO271" s="34"/>
      <c r="BP271" s="23"/>
      <c r="BQ271" s="24"/>
      <c r="BR271" s="25"/>
    </row>
    <row r="272" spans="1:70" s="22" customFormat="1" ht="231.75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3"/>
      <c r="O272" s="43"/>
      <c r="P272" s="43"/>
      <c r="Q272" s="43"/>
      <c r="R272" s="43"/>
      <c r="S272" s="43"/>
      <c r="T272" s="43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60"/>
      <c r="BB272" s="43"/>
      <c r="BC272" s="43"/>
      <c r="BD272" s="42"/>
      <c r="BE272" s="42"/>
      <c r="BF272" s="43"/>
      <c r="BG272" s="42"/>
      <c r="BH272" s="42"/>
      <c r="BI272" s="43"/>
      <c r="BJ272" s="33"/>
      <c r="BK272" s="33"/>
      <c r="BL272" s="24"/>
      <c r="BM272" s="33"/>
      <c r="BN272" s="33"/>
      <c r="BO272" s="34"/>
      <c r="BP272" s="23"/>
      <c r="BQ272" s="24"/>
      <c r="BR272" s="25"/>
    </row>
    <row r="273" spans="1:70" s="22" customFormat="1" ht="149.25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3"/>
      <c r="O273" s="42"/>
      <c r="P273" s="43"/>
      <c r="Q273" s="43"/>
      <c r="R273" s="43"/>
      <c r="S273" s="43"/>
      <c r="T273" s="43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60"/>
      <c r="BB273" s="43"/>
      <c r="BC273" s="43"/>
      <c r="BD273" s="42"/>
      <c r="BE273" s="42"/>
      <c r="BF273" s="43"/>
      <c r="BG273" s="42"/>
      <c r="BH273" s="42"/>
      <c r="BI273" s="43"/>
      <c r="BJ273" s="33"/>
      <c r="BK273" s="33"/>
      <c r="BL273" s="24"/>
      <c r="BM273" s="33"/>
      <c r="BN273" s="33"/>
      <c r="BO273" s="34"/>
      <c r="BP273" s="23"/>
      <c r="BQ273" s="24"/>
      <c r="BR273" s="25"/>
    </row>
    <row r="274" spans="1:70" s="22" customFormat="1" ht="252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3"/>
      <c r="O274" s="43"/>
      <c r="P274" s="43"/>
      <c r="Q274" s="43"/>
      <c r="R274" s="43"/>
      <c r="S274" s="43"/>
      <c r="T274" s="43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F274" s="33"/>
      <c r="AG274" s="33"/>
      <c r="AH274" s="33"/>
      <c r="AI274" s="33"/>
      <c r="AJ274" s="33"/>
      <c r="AK274" s="33"/>
      <c r="AL274" s="33"/>
      <c r="AM274" s="33"/>
      <c r="AN274" s="33"/>
      <c r="AO274" s="33"/>
      <c r="AP274" s="33"/>
      <c r="AQ274" s="33"/>
      <c r="AR274" s="33"/>
      <c r="AS274" s="33"/>
      <c r="AT274" s="33"/>
      <c r="AU274" s="33"/>
      <c r="AV274" s="33"/>
      <c r="AW274" s="33"/>
      <c r="AX274" s="33"/>
      <c r="AY274" s="33"/>
      <c r="AZ274" s="33"/>
      <c r="BA274" s="60"/>
      <c r="BB274" s="43"/>
      <c r="BC274" s="43"/>
      <c r="BD274" s="42"/>
      <c r="BE274" s="42"/>
      <c r="BF274" s="43"/>
      <c r="BG274" s="42"/>
      <c r="BH274" s="42"/>
      <c r="BI274" s="43"/>
      <c r="BJ274" s="33"/>
      <c r="BK274" s="33"/>
      <c r="BL274" s="24"/>
      <c r="BM274" s="33"/>
      <c r="BN274" s="33"/>
      <c r="BO274" s="34"/>
      <c r="BP274" s="23"/>
      <c r="BQ274" s="24"/>
      <c r="BR274" s="25"/>
    </row>
    <row r="275" spans="1:70" s="22" customFormat="1" ht="171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3"/>
      <c r="O275" s="42"/>
      <c r="P275" s="43"/>
      <c r="Q275" s="43"/>
      <c r="R275" s="43"/>
      <c r="S275" s="43"/>
      <c r="T275" s="43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33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60"/>
      <c r="BB275" s="42"/>
      <c r="BC275" s="42"/>
      <c r="BD275" s="42"/>
      <c r="BE275" s="42"/>
      <c r="BF275" s="43"/>
      <c r="BG275" s="42"/>
      <c r="BH275" s="42"/>
      <c r="BI275" s="43"/>
      <c r="BJ275" s="33"/>
      <c r="BK275" s="33"/>
      <c r="BL275" s="24"/>
      <c r="BM275" s="33"/>
      <c r="BN275" s="33"/>
      <c r="BO275" s="34"/>
      <c r="BP275" s="23"/>
      <c r="BQ275" s="24"/>
      <c r="BR275" s="25"/>
    </row>
    <row r="276" spans="1:70" s="22" customFormat="1" ht="409.6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43"/>
      <c r="O276" s="43"/>
      <c r="P276" s="43"/>
      <c r="Q276" s="43"/>
      <c r="R276" s="43"/>
      <c r="S276" s="43"/>
      <c r="T276" s="43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33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60"/>
      <c r="BB276" s="43"/>
      <c r="BC276" s="43"/>
      <c r="BD276" s="42"/>
      <c r="BE276" s="42"/>
      <c r="BF276" s="43"/>
      <c r="BG276" s="42"/>
      <c r="BH276" s="42"/>
      <c r="BI276" s="43"/>
      <c r="BJ276" s="33"/>
      <c r="BK276" s="33"/>
      <c r="BL276" s="24"/>
      <c r="BM276" s="33"/>
      <c r="BN276" s="33"/>
      <c r="BO276" s="34"/>
      <c r="BP276" s="23"/>
      <c r="BQ276" s="24"/>
      <c r="BR276" s="25"/>
    </row>
    <row r="277" spans="1:70" s="22" customFormat="1" ht="169.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43"/>
      <c r="O277" s="42"/>
      <c r="P277" s="43"/>
      <c r="Q277" s="43"/>
      <c r="R277" s="43"/>
      <c r="S277" s="43"/>
      <c r="T277" s="43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62"/>
      <c r="AR277" s="33"/>
      <c r="AS277" s="62"/>
      <c r="AT277" s="33"/>
      <c r="AU277" s="33"/>
      <c r="AV277" s="33"/>
      <c r="AW277" s="33"/>
      <c r="AX277" s="33"/>
      <c r="AY277" s="33"/>
      <c r="AZ277" s="33"/>
      <c r="BA277" s="60"/>
      <c r="BB277" s="61"/>
      <c r="BC277" s="43"/>
      <c r="BD277" s="42"/>
      <c r="BE277" s="42"/>
      <c r="BF277" s="43"/>
      <c r="BG277" s="42"/>
      <c r="BH277" s="42"/>
      <c r="BI277" s="43"/>
      <c r="BJ277" s="33"/>
      <c r="BK277" s="33"/>
      <c r="BL277" s="24"/>
      <c r="BM277" s="33"/>
      <c r="BN277" s="33"/>
      <c r="BO277" s="34"/>
      <c r="BP277" s="23"/>
      <c r="BQ277" s="24"/>
      <c r="BR277" s="25"/>
    </row>
    <row r="278" spans="1:70" s="22" customFormat="1" ht="234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43"/>
      <c r="O278" s="43"/>
      <c r="P278" s="43"/>
      <c r="Q278" s="43"/>
      <c r="R278" s="43"/>
      <c r="S278" s="43"/>
      <c r="T278" s="43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62"/>
      <c r="AR278" s="33"/>
      <c r="AS278" s="62"/>
      <c r="AT278" s="33"/>
      <c r="AU278" s="33"/>
      <c r="AV278" s="33"/>
      <c r="AW278" s="33"/>
      <c r="AX278" s="33"/>
      <c r="AY278" s="33"/>
      <c r="AZ278" s="33"/>
      <c r="BA278" s="60"/>
      <c r="BB278" s="43"/>
      <c r="BC278" s="43"/>
      <c r="BD278" s="42"/>
      <c r="BE278" s="42"/>
      <c r="BF278" s="43"/>
      <c r="BG278" s="42"/>
      <c r="BH278" s="42"/>
      <c r="BI278" s="43"/>
      <c r="BJ278" s="33"/>
      <c r="BK278" s="33"/>
      <c r="BL278" s="24"/>
      <c r="BM278" s="33"/>
      <c r="BN278" s="33"/>
      <c r="BO278" s="34"/>
      <c r="BP278" s="23"/>
      <c r="BQ278" s="24"/>
      <c r="BR278" s="25"/>
    </row>
    <row r="279" spans="1:70" s="22" customFormat="1" ht="182.2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43"/>
      <c r="O279" s="42"/>
      <c r="P279" s="43"/>
      <c r="Q279" s="43"/>
      <c r="R279" s="43"/>
      <c r="S279" s="43"/>
      <c r="T279" s="43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62"/>
      <c r="AR279" s="33"/>
      <c r="AS279" s="62"/>
      <c r="AT279" s="33"/>
      <c r="AU279" s="33"/>
      <c r="AV279" s="33"/>
      <c r="AW279" s="33"/>
      <c r="AX279" s="33"/>
      <c r="AY279" s="33"/>
      <c r="AZ279" s="33"/>
      <c r="BA279" s="60"/>
      <c r="BB279" s="60"/>
      <c r="BC279" s="42"/>
      <c r="BD279" s="42"/>
      <c r="BE279" s="42"/>
      <c r="BF279" s="43"/>
      <c r="BG279" s="42"/>
      <c r="BH279" s="42"/>
      <c r="BI279" s="43"/>
      <c r="BJ279" s="33"/>
      <c r="BK279" s="33"/>
      <c r="BL279" s="24"/>
      <c r="BM279" s="33"/>
      <c r="BN279" s="33"/>
      <c r="BO279" s="34"/>
      <c r="BP279" s="23"/>
      <c r="BQ279" s="24"/>
      <c r="BR279" s="25"/>
    </row>
    <row r="280" spans="1:70" s="22" customFormat="1" ht="257.25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43"/>
      <c r="O280" s="43"/>
      <c r="P280" s="43"/>
      <c r="Q280" s="43"/>
      <c r="R280" s="43"/>
      <c r="S280" s="43"/>
      <c r="T280" s="43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F280" s="33"/>
      <c r="AG280" s="33"/>
      <c r="AH280" s="33"/>
      <c r="AI280" s="62"/>
      <c r="AJ280" s="33"/>
      <c r="AK280" s="33"/>
      <c r="AL280" s="33"/>
      <c r="AM280" s="33"/>
      <c r="AN280" s="33"/>
      <c r="AO280" s="33"/>
      <c r="AP280" s="33"/>
      <c r="AQ280" s="62"/>
      <c r="AR280" s="33"/>
      <c r="AS280" s="62"/>
      <c r="AT280" s="33"/>
      <c r="AU280" s="33"/>
      <c r="AV280" s="33"/>
      <c r="AW280" s="33"/>
      <c r="AX280" s="33"/>
      <c r="AY280" s="42"/>
      <c r="AZ280" s="42"/>
      <c r="BA280" s="60"/>
      <c r="BB280" s="43"/>
      <c r="BC280" s="43"/>
      <c r="BD280" s="42"/>
      <c r="BE280" s="42"/>
      <c r="BF280" s="43"/>
      <c r="BG280" s="42"/>
      <c r="BH280" s="42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44.7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43"/>
      <c r="O281" s="42"/>
      <c r="P281" s="43"/>
      <c r="Q281" s="43"/>
      <c r="R281" s="43"/>
      <c r="S281" s="43"/>
      <c r="T281" s="43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62"/>
      <c r="AJ281" s="33"/>
      <c r="AK281" s="33"/>
      <c r="AL281" s="33"/>
      <c r="AM281" s="33"/>
      <c r="AN281" s="33"/>
      <c r="AO281" s="33"/>
      <c r="AP281" s="33"/>
      <c r="AQ281" s="62"/>
      <c r="AR281" s="33"/>
      <c r="AS281" s="62"/>
      <c r="AT281" s="33"/>
      <c r="AU281" s="33"/>
      <c r="AV281" s="33"/>
      <c r="AW281" s="33"/>
      <c r="AX281" s="33"/>
      <c r="AY281" s="42"/>
      <c r="AZ281" s="42"/>
      <c r="BA281" s="60"/>
      <c r="BB281" s="60"/>
      <c r="BC281" s="42"/>
      <c r="BD281" s="42"/>
      <c r="BE281" s="42"/>
      <c r="BF281" s="43"/>
      <c r="BG281" s="42"/>
      <c r="BH281" s="42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252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43"/>
      <c r="O282" s="43"/>
      <c r="P282" s="43"/>
      <c r="Q282" s="43"/>
      <c r="R282" s="43"/>
      <c r="S282" s="43"/>
      <c r="T282" s="43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62"/>
      <c r="AJ282" s="33"/>
      <c r="AK282" s="33"/>
      <c r="AL282" s="33"/>
      <c r="AM282" s="33"/>
      <c r="AN282" s="33"/>
      <c r="AO282" s="33"/>
      <c r="AP282" s="33"/>
      <c r="AQ282" s="62"/>
      <c r="AR282" s="33"/>
      <c r="AS282" s="62"/>
      <c r="AT282" s="33"/>
      <c r="AU282" s="33"/>
      <c r="AV282" s="33"/>
      <c r="AW282" s="33"/>
      <c r="AX282" s="33"/>
      <c r="AY282" s="33"/>
      <c r="AZ282" s="33"/>
      <c r="BA282" s="60"/>
      <c r="BB282" s="43"/>
      <c r="BC282" s="43"/>
      <c r="BD282" s="42"/>
      <c r="BE282" s="42"/>
      <c r="BF282" s="43"/>
      <c r="BG282" s="42"/>
      <c r="BH282" s="42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62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42"/>
      <c r="M283" s="42"/>
      <c r="N283" s="43"/>
      <c r="O283" s="42"/>
      <c r="P283" s="43"/>
      <c r="Q283" s="43"/>
      <c r="R283" s="43"/>
      <c r="S283" s="43"/>
      <c r="T283" s="43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62"/>
      <c r="AJ283" s="33"/>
      <c r="AK283" s="33"/>
      <c r="AL283" s="33"/>
      <c r="AM283" s="33"/>
      <c r="AN283" s="33"/>
      <c r="AO283" s="33"/>
      <c r="AP283" s="33"/>
      <c r="AQ283" s="62"/>
      <c r="AR283" s="33"/>
      <c r="AS283" s="62"/>
      <c r="AT283" s="33"/>
      <c r="AU283" s="33"/>
      <c r="AV283" s="33"/>
      <c r="AW283" s="33"/>
      <c r="AX283" s="33"/>
      <c r="AY283" s="33"/>
      <c r="AZ283" s="33"/>
      <c r="BA283" s="60"/>
      <c r="BB283" s="61"/>
      <c r="BC283" s="43"/>
      <c r="BD283" s="42"/>
      <c r="BE283" s="42"/>
      <c r="BF283" s="43"/>
      <c r="BG283" s="42"/>
      <c r="BH283" s="42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254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43"/>
      <c r="O284" s="43"/>
      <c r="P284" s="43"/>
      <c r="Q284" s="43"/>
      <c r="R284" s="43"/>
      <c r="S284" s="43"/>
      <c r="T284" s="43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62"/>
      <c r="AJ284" s="33"/>
      <c r="AK284" s="33"/>
      <c r="AL284" s="33"/>
      <c r="AM284" s="33"/>
      <c r="AN284" s="33"/>
      <c r="AO284" s="33"/>
      <c r="AP284" s="33"/>
      <c r="AQ284" s="62"/>
      <c r="AR284" s="33"/>
      <c r="AS284" s="62"/>
      <c r="AT284" s="33"/>
      <c r="AU284" s="33"/>
      <c r="AV284" s="33"/>
      <c r="AW284" s="33"/>
      <c r="AX284" s="33"/>
      <c r="AY284" s="33"/>
      <c r="AZ284" s="33"/>
      <c r="BA284" s="60"/>
      <c r="BB284" s="43"/>
      <c r="BC284" s="42"/>
      <c r="BD284" s="42"/>
      <c r="BE284" s="42"/>
      <c r="BF284" s="43"/>
      <c r="BG284" s="42"/>
      <c r="BH284" s="42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66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43"/>
      <c r="O285" s="42"/>
      <c r="P285" s="43"/>
      <c r="Q285" s="43"/>
      <c r="R285" s="43"/>
      <c r="S285" s="43"/>
      <c r="T285" s="43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62"/>
      <c r="AJ285" s="33"/>
      <c r="AK285" s="33"/>
      <c r="AL285" s="33"/>
      <c r="AM285" s="33"/>
      <c r="AN285" s="33"/>
      <c r="AO285" s="33"/>
      <c r="AP285" s="33"/>
      <c r="AQ285" s="62"/>
      <c r="AR285" s="33"/>
      <c r="AS285" s="62"/>
      <c r="AT285" s="33"/>
      <c r="AU285" s="33"/>
      <c r="AV285" s="33"/>
      <c r="AW285" s="33"/>
      <c r="AX285" s="33"/>
      <c r="AY285" s="33"/>
      <c r="AZ285" s="33"/>
      <c r="BA285" s="60"/>
      <c r="BB285" s="61"/>
      <c r="BC285" s="43"/>
      <c r="BD285" s="42"/>
      <c r="BE285" s="42"/>
      <c r="BF285" s="43"/>
      <c r="BG285" s="42"/>
      <c r="BH285" s="42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1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43"/>
      <c r="O286" s="42"/>
      <c r="P286" s="43"/>
      <c r="Q286" s="43"/>
      <c r="R286" s="42"/>
      <c r="S286" s="42"/>
      <c r="T286" s="43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62"/>
      <c r="AJ286" s="33"/>
      <c r="AK286" s="33"/>
      <c r="AL286" s="33"/>
      <c r="AM286" s="33"/>
      <c r="AN286" s="33"/>
      <c r="AO286" s="33"/>
      <c r="AP286" s="33"/>
      <c r="AQ286" s="62"/>
      <c r="AR286" s="33"/>
      <c r="AS286" s="62"/>
      <c r="AT286" s="33"/>
      <c r="AU286" s="33"/>
      <c r="AV286" s="33"/>
      <c r="AW286" s="33"/>
      <c r="AX286" s="33"/>
      <c r="AY286" s="33"/>
      <c r="AZ286" s="33"/>
      <c r="BA286" s="60"/>
      <c r="BB286" s="61"/>
      <c r="BC286" s="43"/>
      <c r="BD286" s="42"/>
      <c r="BE286" s="42"/>
      <c r="BF286" s="43"/>
      <c r="BG286" s="42"/>
      <c r="BH286" s="42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71" customFormat="1" ht="197.25" customHeight="1" x14ac:dyDescent="0.25">
      <c r="A287" s="17"/>
      <c r="B287" s="18"/>
      <c r="C287" s="19"/>
      <c r="D287" s="19"/>
      <c r="E287" s="66"/>
      <c r="F287" s="18"/>
      <c r="G287" s="18"/>
      <c r="H287" s="18"/>
      <c r="I287" s="18"/>
      <c r="J287" s="18"/>
      <c r="K287" s="64"/>
      <c r="L287" s="64"/>
      <c r="M287" s="64"/>
      <c r="N287" s="67"/>
      <c r="O287" s="67"/>
      <c r="P287" s="67"/>
      <c r="Q287" s="67"/>
      <c r="R287" s="67"/>
      <c r="S287" s="67"/>
      <c r="T287" s="67"/>
      <c r="U287" s="68"/>
      <c r="V287" s="68"/>
      <c r="W287" s="68"/>
      <c r="X287" s="68"/>
      <c r="Y287" s="68"/>
      <c r="Z287" s="68"/>
      <c r="AA287" s="68"/>
      <c r="AB287" s="68"/>
      <c r="AC287" s="68"/>
      <c r="AD287" s="68"/>
      <c r="AE287" s="68"/>
      <c r="AF287" s="68"/>
      <c r="AG287" s="68"/>
      <c r="AH287" s="68"/>
      <c r="AI287" s="68"/>
      <c r="AJ287" s="68"/>
      <c r="AK287" s="68"/>
      <c r="AL287" s="68"/>
      <c r="AM287" s="68"/>
      <c r="AN287" s="68"/>
      <c r="AO287" s="68"/>
      <c r="AP287" s="68"/>
      <c r="AQ287" s="68"/>
      <c r="AR287" s="68"/>
      <c r="AS287" s="68"/>
      <c r="AT287" s="68"/>
      <c r="AU287" s="68"/>
      <c r="AV287" s="68"/>
      <c r="AW287" s="68"/>
      <c r="AX287" s="68"/>
      <c r="AY287" s="68"/>
      <c r="AZ287" s="68"/>
      <c r="BA287" s="65"/>
      <c r="BB287" s="65"/>
      <c r="BC287" s="64"/>
      <c r="BD287" s="64"/>
      <c r="BE287" s="64"/>
      <c r="BF287" s="69"/>
      <c r="BG287" s="64"/>
      <c r="BH287" s="64"/>
      <c r="BI287" s="69"/>
      <c r="BJ287" s="68"/>
      <c r="BK287" s="68"/>
      <c r="BL287" s="17"/>
      <c r="BM287" s="68"/>
      <c r="BN287" s="68"/>
      <c r="BO287" s="35"/>
      <c r="BP287" s="28"/>
      <c r="BQ287" s="17"/>
      <c r="BR287" s="70"/>
    </row>
    <row r="288" spans="1:70" s="22" customFormat="1" ht="136.5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2"/>
      <c r="O288" s="42"/>
      <c r="P288" s="43"/>
      <c r="Q288" s="43"/>
      <c r="R288" s="43"/>
      <c r="S288" s="43"/>
      <c r="T288" s="42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60"/>
      <c r="BB288" s="60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43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2"/>
      <c r="O289" s="42"/>
      <c r="P289" s="43"/>
      <c r="Q289" s="43"/>
      <c r="R289" s="43"/>
      <c r="S289" s="43"/>
      <c r="T289" s="42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33"/>
      <c r="AJ289" s="33"/>
      <c r="AK289" s="33"/>
      <c r="AL289" s="33"/>
      <c r="AM289" s="33"/>
      <c r="AN289" s="33"/>
      <c r="AO289" s="33"/>
      <c r="AP289" s="33"/>
      <c r="AQ289" s="33"/>
      <c r="AR289" s="33"/>
      <c r="AS289" s="33"/>
      <c r="AT289" s="33"/>
      <c r="AU289" s="33"/>
      <c r="AV289" s="33"/>
      <c r="AW289" s="33"/>
      <c r="AX289" s="33"/>
      <c r="AY289" s="33"/>
      <c r="AZ289" s="33"/>
      <c r="BA289" s="60"/>
      <c r="BB289" s="42"/>
      <c r="BC289" s="42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243.7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42"/>
      <c r="O290" s="42"/>
      <c r="P290" s="43"/>
      <c r="Q290" s="43"/>
      <c r="R290" s="43"/>
      <c r="S290" s="43"/>
      <c r="T290" s="42"/>
      <c r="U290" s="33"/>
      <c r="V290" s="33"/>
      <c r="W290" s="33"/>
      <c r="X290" s="33"/>
      <c r="Y290" s="33"/>
      <c r="Z290" s="33"/>
      <c r="AA290" s="33"/>
      <c r="AB290" s="33"/>
      <c r="AC290" s="62"/>
      <c r="AD290" s="33"/>
      <c r="AE290" s="33"/>
      <c r="AF290" s="33"/>
      <c r="AG290" s="33"/>
      <c r="AH290" s="33"/>
      <c r="AI290" s="62"/>
      <c r="AJ290" s="33"/>
      <c r="AK290" s="33"/>
      <c r="AL290" s="33"/>
      <c r="AM290" s="33"/>
      <c r="AN290" s="33"/>
      <c r="AO290" s="33"/>
      <c r="AP290" s="33"/>
      <c r="AQ290" s="62"/>
      <c r="AR290" s="33"/>
      <c r="AS290" s="62"/>
      <c r="AT290" s="33"/>
      <c r="AU290" s="33"/>
      <c r="AV290" s="33"/>
      <c r="AW290" s="33"/>
      <c r="AX290" s="33"/>
      <c r="AY290" s="33"/>
      <c r="AZ290" s="33"/>
      <c r="BA290" s="60"/>
      <c r="BB290" s="60"/>
      <c r="BC290" s="42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79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60"/>
      <c r="N291" s="32"/>
      <c r="O291" s="31"/>
      <c r="P291" s="32"/>
      <c r="Q291" s="32"/>
      <c r="R291" s="32"/>
      <c r="S291" s="32"/>
      <c r="T291" s="32"/>
      <c r="U291" s="33"/>
      <c r="V291" s="33"/>
      <c r="W291" s="33"/>
      <c r="X291" s="33"/>
      <c r="Y291" s="33"/>
      <c r="Z291" s="33"/>
      <c r="AA291" s="33"/>
      <c r="AB291" s="33"/>
      <c r="AC291" s="62"/>
      <c r="AD291" s="33"/>
      <c r="AE291" s="42"/>
      <c r="AF291" s="52"/>
      <c r="AG291" s="52"/>
      <c r="AH291" s="33"/>
      <c r="AI291" s="60"/>
      <c r="AJ291" s="52"/>
      <c r="AK291" s="52"/>
      <c r="AL291" s="33"/>
      <c r="AM291" s="33"/>
      <c r="AN291" s="33"/>
      <c r="AO291" s="33"/>
      <c r="AP291" s="33"/>
      <c r="AQ291" s="60"/>
      <c r="AR291" s="52"/>
      <c r="AS291" s="60"/>
      <c r="AT291" s="52"/>
      <c r="AU291" s="33"/>
      <c r="AV291" s="33"/>
      <c r="AW291" s="33"/>
      <c r="AX291" s="33"/>
      <c r="AY291" s="42"/>
      <c r="AZ291" s="43"/>
      <c r="BA291" s="60"/>
      <c r="BB291" s="52"/>
      <c r="BC291" s="52"/>
      <c r="BD291" s="33"/>
      <c r="BE291" s="33"/>
      <c r="BF291" s="33"/>
      <c r="BG291" s="33"/>
      <c r="BH291" s="33"/>
      <c r="BI291" s="3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264.7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52"/>
      <c r="O292" s="52"/>
      <c r="P292" s="52"/>
      <c r="Q292" s="52"/>
      <c r="R292" s="52"/>
      <c r="S292" s="52"/>
      <c r="T292" s="52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33"/>
      <c r="AJ292" s="33"/>
      <c r="AK292" s="33"/>
      <c r="AL292" s="33"/>
      <c r="AM292" s="33"/>
      <c r="AN292" s="33"/>
      <c r="AO292" s="33"/>
      <c r="AP292" s="33"/>
      <c r="AQ292" s="33"/>
      <c r="AR292" s="33"/>
      <c r="AS292" s="33"/>
      <c r="AT292" s="33"/>
      <c r="AU292" s="33"/>
      <c r="AV292" s="33"/>
      <c r="AW292" s="33"/>
      <c r="AX292" s="33"/>
      <c r="AY292" s="33"/>
      <c r="AZ292" s="33"/>
      <c r="BA292" s="60"/>
      <c r="BB292" s="60"/>
      <c r="BC292" s="42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249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42"/>
      <c r="O293" s="42"/>
      <c r="P293" s="42"/>
      <c r="Q293" s="42"/>
      <c r="R293" s="42"/>
      <c r="S293" s="42"/>
      <c r="T293" s="42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33"/>
      <c r="AJ293" s="33"/>
      <c r="AK293" s="33"/>
      <c r="AL293" s="33"/>
      <c r="AM293" s="33"/>
      <c r="AN293" s="33"/>
      <c r="AO293" s="33"/>
      <c r="AP293" s="33"/>
      <c r="AQ293" s="33"/>
      <c r="AR293" s="33"/>
      <c r="AS293" s="33"/>
      <c r="AT293" s="33"/>
      <c r="AU293" s="33"/>
      <c r="AV293" s="33"/>
      <c r="AW293" s="33"/>
      <c r="AX293" s="33"/>
      <c r="AY293" s="33"/>
      <c r="AZ293" s="33"/>
      <c r="BA293" s="60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246.7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52"/>
      <c r="O294" s="52"/>
      <c r="P294" s="52"/>
      <c r="Q294" s="52"/>
      <c r="R294" s="52"/>
      <c r="S294" s="52"/>
      <c r="T294" s="52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42"/>
      <c r="AZ294" s="52"/>
      <c r="BA294" s="52"/>
      <c r="BB294" s="52"/>
      <c r="BC294" s="52"/>
      <c r="BD294" s="33"/>
      <c r="BE294" s="33"/>
      <c r="BF294" s="33"/>
      <c r="BG294" s="33"/>
      <c r="BH294" s="33"/>
      <c r="BI294" s="3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92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43"/>
      <c r="O295" s="42"/>
      <c r="P295" s="43"/>
      <c r="Q295" s="43"/>
      <c r="R295" s="43"/>
      <c r="S295" s="43"/>
      <c r="T295" s="43"/>
      <c r="U295" s="33"/>
      <c r="V295" s="33"/>
      <c r="W295" s="33"/>
      <c r="X295" s="33"/>
      <c r="Y295" s="33"/>
      <c r="Z295" s="33"/>
      <c r="AA295" s="33"/>
      <c r="AB295" s="33"/>
      <c r="AC295" s="42"/>
      <c r="AD295" s="43"/>
      <c r="AE295" s="43"/>
      <c r="AF295" s="52"/>
      <c r="AG295" s="52"/>
      <c r="AH295" s="33"/>
      <c r="AI295" s="60"/>
      <c r="AJ295" s="43"/>
      <c r="AK295" s="43"/>
      <c r="AL295" s="33"/>
      <c r="AM295" s="33"/>
      <c r="AN295" s="33"/>
      <c r="AO295" s="33"/>
      <c r="AP295" s="33"/>
      <c r="AQ295" s="60"/>
      <c r="AR295" s="43"/>
      <c r="AS295" s="60"/>
      <c r="AT295" s="43"/>
      <c r="AU295" s="33"/>
      <c r="AV295" s="33"/>
      <c r="AW295" s="33"/>
      <c r="AX295" s="33"/>
      <c r="AY295" s="42"/>
      <c r="AZ295" s="43"/>
      <c r="BA295" s="60"/>
      <c r="BB295" s="43"/>
      <c r="BC295" s="43"/>
      <c r="BD295" s="33"/>
      <c r="BE295" s="33"/>
      <c r="BF295" s="33"/>
      <c r="BG295" s="33"/>
      <c r="BH295" s="33"/>
      <c r="BI295" s="3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223.5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43"/>
      <c r="O296" s="42"/>
      <c r="P296" s="43"/>
      <c r="Q296" s="43"/>
      <c r="R296" s="43"/>
      <c r="S296" s="43"/>
      <c r="T296" s="43"/>
      <c r="U296" s="33"/>
      <c r="V296" s="33"/>
      <c r="W296" s="33"/>
      <c r="X296" s="33"/>
      <c r="Y296" s="33"/>
      <c r="Z296" s="33"/>
      <c r="AA296" s="33"/>
      <c r="AB296" s="33"/>
      <c r="AC296" s="62"/>
      <c r="AD296" s="33"/>
      <c r="AE296" s="42"/>
      <c r="AF296" s="52"/>
      <c r="AG296" s="52"/>
      <c r="AH296" s="33"/>
      <c r="AI296" s="60"/>
      <c r="AJ296" s="52"/>
      <c r="AK296" s="52"/>
      <c r="AL296" s="33"/>
      <c r="AM296" s="33"/>
      <c r="AN296" s="33"/>
      <c r="AO296" s="33"/>
      <c r="AP296" s="33"/>
      <c r="AQ296" s="60"/>
      <c r="AR296" s="52"/>
      <c r="AS296" s="60"/>
      <c r="AT296" s="52"/>
      <c r="AU296" s="33"/>
      <c r="AV296" s="33"/>
      <c r="AW296" s="33"/>
      <c r="AX296" s="33"/>
      <c r="AY296" s="42"/>
      <c r="AZ296" s="43"/>
      <c r="BA296" s="60"/>
      <c r="BB296" s="43"/>
      <c r="BC296" s="43"/>
      <c r="BD296" s="33"/>
      <c r="BE296" s="33"/>
      <c r="BF296" s="33"/>
      <c r="BG296" s="33"/>
      <c r="BH296" s="33"/>
      <c r="BI296" s="3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223.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60"/>
      <c r="N297" s="23"/>
      <c r="O297" s="20"/>
      <c r="P297" s="23"/>
      <c r="Q297" s="23"/>
      <c r="R297" s="23"/>
      <c r="S297" s="23"/>
      <c r="T297" s="23"/>
      <c r="U297" s="33"/>
      <c r="V297" s="33"/>
      <c r="W297" s="33"/>
      <c r="X297" s="33"/>
      <c r="Y297" s="33"/>
      <c r="Z297" s="33"/>
      <c r="AA297" s="33"/>
      <c r="AB297" s="33"/>
      <c r="AC297" s="62"/>
      <c r="AD297" s="33"/>
      <c r="AE297" s="42"/>
      <c r="AF297" s="52"/>
      <c r="AG297" s="52"/>
      <c r="AH297" s="33"/>
      <c r="AI297" s="60"/>
      <c r="AJ297" s="52"/>
      <c r="AK297" s="52"/>
      <c r="AL297" s="33"/>
      <c r="AM297" s="33"/>
      <c r="AN297" s="33"/>
      <c r="AO297" s="33"/>
      <c r="AP297" s="33"/>
      <c r="AQ297" s="60"/>
      <c r="AR297" s="52"/>
      <c r="AS297" s="60"/>
      <c r="AT297" s="52"/>
      <c r="AU297" s="33"/>
      <c r="AV297" s="33"/>
      <c r="AW297" s="33"/>
      <c r="AX297" s="33"/>
      <c r="AY297" s="42"/>
      <c r="AZ297" s="43"/>
      <c r="BA297" s="60"/>
      <c r="BB297" s="52"/>
      <c r="BC297" s="52"/>
      <c r="BD297" s="33"/>
      <c r="BE297" s="33"/>
      <c r="BF297" s="33"/>
      <c r="BG297" s="33"/>
      <c r="BH297" s="33"/>
      <c r="BI297" s="3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408.7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43"/>
      <c r="O298" s="43"/>
      <c r="P298" s="43"/>
      <c r="Q298" s="43"/>
      <c r="R298" s="43"/>
      <c r="S298" s="43"/>
      <c r="T298" s="43"/>
      <c r="U298" s="33"/>
      <c r="V298" s="33"/>
      <c r="W298" s="33"/>
      <c r="X298" s="33"/>
      <c r="Y298" s="33"/>
      <c r="Z298" s="33"/>
      <c r="AA298" s="33"/>
      <c r="AB298" s="33"/>
      <c r="AC298" s="62"/>
      <c r="AD298" s="33"/>
      <c r="AE298" s="42"/>
      <c r="AF298" s="52"/>
      <c r="AG298" s="52"/>
      <c r="AH298" s="33"/>
      <c r="AI298" s="60"/>
      <c r="AJ298" s="52"/>
      <c r="AK298" s="52"/>
      <c r="AL298" s="33"/>
      <c r="AM298" s="33"/>
      <c r="AN298" s="33"/>
      <c r="AO298" s="33"/>
      <c r="AP298" s="33"/>
      <c r="AQ298" s="60"/>
      <c r="AR298" s="52"/>
      <c r="AS298" s="60"/>
      <c r="AT298" s="52"/>
      <c r="AU298" s="33"/>
      <c r="AV298" s="33"/>
      <c r="AW298" s="33"/>
      <c r="AX298" s="33"/>
      <c r="AY298" s="42"/>
      <c r="AZ298" s="43"/>
      <c r="BA298" s="60"/>
      <c r="BB298" s="43"/>
      <c r="BC298" s="43"/>
      <c r="BD298" s="33"/>
      <c r="BE298" s="33"/>
      <c r="BF298" s="33"/>
      <c r="BG298" s="33"/>
      <c r="BH298" s="33"/>
      <c r="BI298" s="3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86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43"/>
      <c r="O299" s="42"/>
      <c r="P299" s="43"/>
      <c r="Q299" s="43"/>
      <c r="R299" s="43"/>
      <c r="S299" s="43"/>
      <c r="T299" s="43"/>
      <c r="U299" s="33"/>
      <c r="V299" s="33"/>
      <c r="W299" s="33"/>
      <c r="X299" s="33"/>
      <c r="Y299" s="33"/>
      <c r="Z299" s="33"/>
      <c r="AA299" s="33"/>
      <c r="AB299" s="33"/>
      <c r="AC299" s="62"/>
      <c r="AD299" s="33"/>
      <c r="AE299" s="42"/>
      <c r="AF299" s="52"/>
      <c r="AG299" s="52"/>
      <c r="AH299" s="33"/>
      <c r="AI299" s="60"/>
      <c r="AJ299" s="52"/>
      <c r="AK299" s="52"/>
      <c r="AL299" s="33"/>
      <c r="AM299" s="33"/>
      <c r="AN299" s="33"/>
      <c r="AO299" s="33"/>
      <c r="AP299" s="33"/>
      <c r="AQ299" s="60"/>
      <c r="AR299" s="52"/>
      <c r="AS299" s="60"/>
      <c r="AT299" s="52"/>
      <c r="AU299" s="33"/>
      <c r="AV299" s="33"/>
      <c r="AW299" s="33"/>
      <c r="AX299" s="33"/>
      <c r="AY299" s="42"/>
      <c r="AZ299" s="43"/>
      <c r="BA299" s="60"/>
      <c r="BB299" s="52"/>
      <c r="BC299" s="52"/>
      <c r="BD299" s="33"/>
      <c r="BE299" s="33"/>
      <c r="BF299" s="33"/>
      <c r="BG299" s="33"/>
      <c r="BH299" s="33"/>
      <c r="BI299" s="3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409.6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60"/>
      <c r="N300" s="32"/>
      <c r="O300" s="31"/>
      <c r="P300" s="32"/>
      <c r="Q300" s="32"/>
      <c r="R300" s="32"/>
      <c r="S300" s="32"/>
      <c r="T300" s="32"/>
      <c r="U300" s="33"/>
      <c r="V300" s="33"/>
      <c r="W300" s="33"/>
      <c r="X300" s="33"/>
      <c r="Y300" s="33"/>
      <c r="Z300" s="33"/>
      <c r="AA300" s="33"/>
      <c r="AB300" s="33"/>
      <c r="AC300" s="62"/>
      <c r="AD300" s="33"/>
      <c r="AE300" s="42"/>
      <c r="AF300" s="52"/>
      <c r="AG300" s="52"/>
      <c r="AH300" s="33"/>
      <c r="AI300" s="60"/>
      <c r="AJ300" s="52"/>
      <c r="AK300" s="52"/>
      <c r="AL300" s="33"/>
      <c r="AM300" s="33"/>
      <c r="AN300" s="33"/>
      <c r="AO300" s="33"/>
      <c r="AP300" s="33"/>
      <c r="AQ300" s="60"/>
      <c r="AR300" s="52"/>
      <c r="AS300" s="60"/>
      <c r="AT300" s="52"/>
      <c r="AU300" s="33"/>
      <c r="AV300" s="33"/>
      <c r="AW300" s="33"/>
      <c r="AX300" s="33"/>
      <c r="AY300" s="42"/>
      <c r="AZ300" s="43"/>
      <c r="BA300" s="60"/>
      <c r="BB300" s="52"/>
      <c r="BC300" s="52"/>
      <c r="BD300" s="33"/>
      <c r="BE300" s="33"/>
      <c r="BF300" s="33"/>
      <c r="BG300" s="33"/>
      <c r="BH300" s="33"/>
      <c r="BI300" s="3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216.7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60"/>
      <c r="N301" s="32"/>
      <c r="O301" s="31"/>
      <c r="P301" s="32"/>
      <c r="Q301" s="32"/>
      <c r="R301" s="32"/>
      <c r="S301" s="32"/>
      <c r="T301" s="32"/>
      <c r="U301" s="33"/>
      <c r="V301" s="33"/>
      <c r="W301" s="33"/>
      <c r="X301" s="33"/>
      <c r="Y301" s="33"/>
      <c r="Z301" s="33"/>
      <c r="AA301" s="33"/>
      <c r="AB301" s="33"/>
      <c r="AC301" s="62"/>
      <c r="AD301" s="33"/>
      <c r="AE301" s="42"/>
      <c r="AF301" s="52"/>
      <c r="AG301" s="52"/>
      <c r="AH301" s="33"/>
      <c r="AI301" s="60"/>
      <c r="AJ301" s="52"/>
      <c r="AK301" s="52"/>
      <c r="AL301" s="33"/>
      <c r="AM301" s="33"/>
      <c r="AN301" s="33"/>
      <c r="AO301" s="33"/>
      <c r="AP301" s="33"/>
      <c r="AQ301" s="60"/>
      <c r="AR301" s="52"/>
      <c r="AS301" s="60"/>
      <c r="AT301" s="52"/>
      <c r="AU301" s="33"/>
      <c r="AV301" s="33"/>
      <c r="AW301" s="33"/>
      <c r="AX301" s="33"/>
      <c r="AY301" s="42"/>
      <c r="AZ301" s="43"/>
      <c r="BA301" s="60"/>
      <c r="BB301" s="52"/>
      <c r="BC301" s="52"/>
      <c r="BD301" s="33"/>
      <c r="BE301" s="33"/>
      <c r="BF301" s="33"/>
      <c r="BG301" s="33"/>
      <c r="BH301" s="33"/>
      <c r="BI301" s="3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54.25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43"/>
      <c r="O302" s="42"/>
      <c r="P302" s="43"/>
      <c r="Q302" s="43"/>
      <c r="R302" s="43"/>
      <c r="S302" s="43"/>
      <c r="T302" s="43"/>
      <c r="U302" s="33"/>
      <c r="V302" s="33"/>
      <c r="W302" s="33"/>
      <c r="X302" s="33"/>
      <c r="Y302" s="33"/>
      <c r="Z302" s="33"/>
      <c r="AA302" s="33"/>
      <c r="AB302" s="33"/>
      <c r="AC302" s="60"/>
      <c r="AD302" s="52"/>
      <c r="AE302" s="52"/>
      <c r="AF302" s="33"/>
      <c r="AG302" s="33"/>
      <c r="AH302" s="33"/>
      <c r="AI302" s="60"/>
      <c r="AJ302" s="52"/>
      <c r="AK302" s="52"/>
      <c r="AL302" s="33"/>
      <c r="AM302" s="33"/>
      <c r="AN302" s="33"/>
      <c r="AO302" s="33"/>
      <c r="AP302" s="33"/>
      <c r="AQ302" s="60"/>
      <c r="AR302" s="52"/>
      <c r="AS302" s="60"/>
      <c r="AT302" s="52"/>
      <c r="AU302" s="33"/>
      <c r="AV302" s="33"/>
      <c r="AW302" s="33"/>
      <c r="AX302" s="33"/>
      <c r="AY302" s="42"/>
      <c r="AZ302" s="43"/>
      <c r="BA302" s="60"/>
      <c r="BB302" s="43"/>
      <c r="BC302" s="43"/>
      <c r="BD302" s="33"/>
      <c r="BE302" s="33"/>
      <c r="BF302" s="33"/>
      <c r="BG302" s="33"/>
      <c r="BH302" s="33"/>
      <c r="BI302" s="3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147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60"/>
      <c r="N303" s="23"/>
      <c r="O303" s="23"/>
      <c r="P303" s="23"/>
      <c r="Q303" s="23"/>
      <c r="R303" s="23"/>
      <c r="S303" s="23"/>
      <c r="T303" s="23"/>
      <c r="U303" s="33"/>
      <c r="V303" s="33"/>
      <c r="W303" s="33"/>
      <c r="X303" s="33"/>
      <c r="Y303" s="33"/>
      <c r="Z303" s="33"/>
      <c r="AA303" s="33"/>
      <c r="AB303" s="33"/>
      <c r="AC303" s="60"/>
      <c r="AD303" s="52"/>
      <c r="AE303" s="52"/>
      <c r="AF303" s="33"/>
      <c r="AG303" s="33"/>
      <c r="AH303" s="33"/>
      <c r="AI303" s="60"/>
      <c r="AJ303" s="52"/>
      <c r="AK303" s="52"/>
      <c r="AL303" s="33"/>
      <c r="AM303" s="33"/>
      <c r="AN303" s="33"/>
      <c r="AO303" s="33"/>
      <c r="AP303" s="33"/>
      <c r="AQ303" s="60"/>
      <c r="AR303" s="52"/>
      <c r="AS303" s="60"/>
      <c r="AT303" s="52"/>
      <c r="AU303" s="33"/>
      <c r="AV303" s="33"/>
      <c r="AW303" s="33"/>
      <c r="AX303" s="33"/>
      <c r="AY303" s="42"/>
      <c r="AZ303" s="43"/>
      <c r="BA303" s="60"/>
      <c r="BB303" s="52"/>
      <c r="BC303" s="52"/>
      <c r="BD303" s="33"/>
      <c r="BE303" s="33"/>
      <c r="BF303" s="33"/>
      <c r="BG303" s="33"/>
      <c r="BH303" s="33"/>
      <c r="BI303" s="3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244.5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43"/>
      <c r="O304" s="43"/>
      <c r="P304" s="43"/>
      <c r="Q304" s="43"/>
      <c r="R304" s="43"/>
      <c r="S304" s="43"/>
      <c r="T304" s="43"/>
      <c r="U304" s="33"/>
      <c r="V304" s="33"/>
      <c r="W304" s="33"/>
      <c r="X304" s="33"/>
      <c r="Y304" s="33"/>
      <c r="Z304" s="33"/>
      <c r="AA304" s="33"/>
      <c r="AB304" s="33"/>
      <c r="AC304" s="60"/>
      <c r="AD304" s="51"/>
      <c r="AE304" s="51"/>
      <c r="AF304" s="33"/>
      <c r="AG304" s="33"/>
      <c r="AH304" s="33"/>
      <c r="AI304" s="60"/>
      <c r="AJ304" s="51"/>
      <c r="AK304" s="51"/>
      <c r="AL304" s="33"/>
      <c r="AM304" s="33"/>
      <c r="AN304" s="33"/>
      <c r="AO304" s="33"/>
      <c r="AP304" s="33"/>
      <c r="AQ304" s="60"/>
      <c r="AR304" s="52"/>
      <c r="AS304" s="60"/>
      <c r="AT304" s="43"/>
      <c r="AU304" s="33"/>
      <c r="AV304" s="33"/>
      <c r="AW304" s="33"/>
      <c r="AX304" s="33"/>
      <c r="AY304" s="42"/>
      <c r="AZ304" s="43"/>
      <c r="BA304" s="60"/>
      <c r="BB304" s="43"/>
      <c r="BC304" s="43"/>
      <c r="BD304" s="33"/>
      <c r="BE304" s="42"/>
      <c r="BF304" s="43"/>
      <c r="BG304" s="42"/>
      <c r="BH304" s="33"/>
      <c r="BI304" s="3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244.5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43"/>
      <c r="O305" s="42"/>
      <c r="P305" s="43"/>
      <c r="Q305" s="43"/>
      <c r="R305" s="42"/>
      <c r="S305" s="43"/>
      <c r="T305" s="43"/>
      <c r="U305" s="33"/>
      <c r="V305" s="33"/>
      <c r="W305" s="33"/>
      <c r="X305" s="33"/>
      <c r="Y305" s="33"/>
      <c r="Z305" s="33"/>
      <c r="AA305" s="33"/>
      <c r="AB305" s="33"/>
      <c r="AC305" s="60"/>
      <c r="AD305" s="51"/>
      <c r="AE305" s="51"/>
      <c r="AF305" s="33"/>
      <c r="AG305" s="33"/>
      <c r="AH305" s="33"/>
      <c r="AI305" s="60"/>
      <c r="AJ305" s="51"/>
      <c r="AK305" s="51"/>
      <c r="AL305" s="33"/>
      <c r="AM305" s="33"/>
      <c r="AN305" s="33"/>
      <c r="AO305" s="33"/>
      <c r="AP305" s="33"/>
      <c r="AQ305" s="60"/>
      <c r="AR305" s="52"/>
      <c r="AS305" s="60"/>
      <c r="AT305" s="43"/>
      <c r="AU305" s="33"/>
      <c r="AV305" s="33"/>
      <c r="AW305" s="33"/>
      <c r="AX305" s="33"/>
      <c r="AY305" s="42"/>
      <c r="AZ305" s="43"/>
      <c r="BA305" s="60"/>
      <c r="BB305" s="43"/>
      <c r="BC305" s="43"/>
      <c r="BD305" s="33"/>
      <c r="BE305" s="33"/>
      <c r="BF305" s="33"/>
      <c r="BG305" s="33"/>
      <c r="BH305" s="33"/>
      <c r="BI305" s="3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244.5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42"/>
      <c r="O306" s="42"/>
      <c r="P306" s="42"/>
      <c r="Q306" s="42"/>
      <c r="R306" s="42"/>
      <c r="S306" s="42"/>
      <c r="T306" s="42"/>
      <c r="U306" s="33"/>
      <c r="V306" s="33"/>
      <c r="W306" s="33"/>
      <c r="X306" s="33"/>
      <c r="Y306" s="33"/>
      <c r="Z306" s="33"/>
      <c r="AA306" s="33"/>
      <c r="AB306" s="33"/>
      <c r="AC306" s="60"/>
      <c r="AD306" s="51"/>
      <c r="AE306" s="51"/>
      <c r="AF306" s="33"/>
      <c r="AG306" s="33"/>
      <c r="AH306" s="33"/>
      <c r="AI306" s="60"/>
      <c r="AJ306" s="51"/>
      <c r="AK306" s="51"/>
      <c r="AL306" s="33"/>
      <c r="AM306" s="33"/>
      <c r="AN306" s="33"/>
      <c r="AO306" s="33"/>
      <c r="AP306" s="33"/>
      <c r="AQ306" s="60"/>
      <c r="AR306" s="52"/>
      <c r="AS306" s="60"/>
      <c r="AT306" s="43"/>
      <c r="AU306" s="33"/>
      <c r="AV306" s="33"/>
      <c r="AW306" s="33"/>
      <c r="AX306" s="33"/>
      <c r="AY306" s="42"/>
      <c r="AZ306" s="43"/>
      <c r="BA306" s="60"/>
      <c r="BB306" s="43"/>
      <c r="BC306" s="43"/>
      <c r="BD306" s="33"/>
      <c r="BE306" s="42"/>
      <c r="BF306" s="43"/>
      <c r="BG306" s="43"/>
      <c r="BH306" s="33"/>
      <c r="BI306" s="3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244.5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23"/>
      <c r="O307" s="20"/>
      <c r="P307" s="23"/>
      <c r="Q307" s="23"/>
      <c r="R307" s="23"/>
      <c r="S307" s="23"/>
      <c r="T307" s="23"/>
      <c r="U307" s="33"/>
      <c r="V307" s="33"/>
      <c r="W307" s="33"/>
      <c r="X307" s="33"/>
      <c r="Y307" s="33"/>
      <c r="Z307" s="33"/>
      <c r="AA307" s="33"/>
      <c r="AB307" s="33"/>
      <c r="AC307" s="60"/>
      <c r="AD307" s="51"/>
      <c r="AE307" s="51"/>
      <c r="AF307" s="33"/>
      <c r="AG307" s="33"/>
      <c r="AH307" s="33"/>
      <c r="AI307" s="60"/>
      <c r="AJ307" s="51"/>
      <c r="AK307" s="51"/>
      <c r="AL307" s="33"/>
      <c r="AM307" s="33"/>
      <c r="AN307" s="33"/>
      <c r="AO307" s="33"/>
      <c r="AP307" s="33"/>
      <c r="AQ307" s="60"/>
      <c r="AR307" s="52"/>
      <c r="AS307" s="60"/>
      <c r="AT307" s="43"/>
      <c r="AU307" s="33"/>
      <c r="AV307" s="33"/>
      <c r="AW307" s="33"/>
      <c r="AX307" s="33"/>
      <c r="AY307" s="42"/>
      <c r="AZ307" s="43"/>
      <c r="BA307" s="60"/>
      <c r="BB307" s="43"/>
      <c r="BC307" s="43"/>
      <c r="BD307" s="33"/>
      <c r="BE307" s="33"/>
      <c r="BF307" s="33"/>
      <c r="BG307" s="33"/>
      <c r="BH307" s="33"/>
      <c r="BI307" s="3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8.7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43"/>
      <c r="O308" s="42"/>
      <c r="P308" s="42"/>
      <c r="Q308" s="42"/>
      <c r="R308" s="42"/>
      <c r="S308" s="42"/>
      <c r="T308" s="43"/>
      <c r="U308" s="33"/>
      <c r="V308" s="33"/>
      <c r="W308" s="33"/>
      <c r="X308" s="33"/>
      <c r="Y308" s="33"/>
      <c r="Z308" s="33"/>
      <c r="AA308" s="33"/>
      <c r="AB308" s="33"/>
      <c r="AC308" s="60"/>
      <c r="AD308" s="51"/>
      <c r="AE308" s="51"/>
      <c r="AF308" s="33"/>
      <c r="AG308" s="33"/>
      <c r="AH308" s="33"/>
      <c r="AI308" s="60"/>
      <c r="AJ308" s="51"/>
      <c r="AK308" s="51"/>
      <c r="AL308" s="33"/>
      <c r="AM308" s="33"/>
      <c r="AN308" s="33"/>
      <c r="AO308" s="33"/>
      <c r="AP308" s="33"/>
      <c r="AQ308" s="60"/>
      <c r="AR308" s="52"/>
      <c r="AS308" s="60"/>
      <c r="AT308" s="43"/>
      <c r="AU308" s="33"/>
      <c r="AV308" s="33"/>
      <c r="AW308" s="33"/>
      <c r="AX308" s="33"/>
      <c r="AY308" s="42"/>
      <c r="AZ308" s="43"/>
      <c r="BA308" s="60"/>
      <c r="BB308" s="43"/>
      <c r="BC308" s="42"/>
      <c r="BD308" s="33"/>
      <c r="BE308" s="33"/>
      <c r="BF308" s="33"/>
      <c r="BG308" s="33"/>
      <c r="BH308" s="33"/>
      <c r="BI308" s="3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246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43"/>
      <c r="O309" s="42"/>
      <c r="P309" s="43"/>
      <c r="Q309" s="43"/>
      <c r="R309" s="43"/>
      <c r="S309" s="43"/>
      <c r="T309" s="43"/>
      <c r="U309" s="33"/>
      <c r="V309" s="33"/>
      <c r="W309" s="33"/>
      <c r="X309" s="33"/>
      <c r="Y309" s="33"/>
      <c r="Z309" s="33"/>
      <c r="AA309" s="33"/>
      <c r="AB309" s="33"/>
      <c r="AC309" s="60"/>
      <c r="AD309" s="51"/>
      <c r="AE309" s="51"/>
      <c r="AF309" s="33"/>
      <c r="AG309" s="33"/>
      <c r="AH309" s="33"/>
      <c r="AI309" s="60"/>
      <c r="AJ309" s="51"/>
      <c r="AK309" s="51"/>
      <c r="AL309" s="33"/>
      <c r="AM309" s="33"/>
      <c r="AN309" s="33"/>
      <c r="AO309" s="33"/>
      <c r="AP309" s="33"/>
      <c r="AQ309" s="60"/>
      <c r="AR309" s="52"/>
      <c r="AS309" s="60"/>
      <c r="AT309" s="43"/>
      <c r="AU309" s="33"/>
      <c r="AV309" s="33"/>
      <c r="AW309" s="33"/>
      <c r="AX309" s="33"/>
      <c r="AY309" s="42"/>
      <c r="AZ309" s="43"/>
      <c r="BA309" s="60"/>
      <c r="BB309" s="43"/>
      <c r="BC309" s="42"/>
      <c r="BD309" s="33"/>
      <c r="BE309" s="42"/>
      <c r="BF309" s="43"/>
      <c r="BG309" s="43"/>
      <c r="BH309" s="33"/>
      <c r="BI309" s="3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258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23"/>
      <c r="O310" s="20"/>
      <c r="P310" s="23"/>
      <c r="Q310" s="23"/>
      <c r="R310" s="23"/>
      <c r="S310" s="23"/>
      <c r="T310" s="23"/>
      <c r="U310" s="33"/>
      <c r="V310" s="33"/>
      <c r="W310" s="33"/>
      <c r="X310" s="33"/>
      <c r="Y310" s="33"/>
      <c r="Z310" s="33"/>
      <c r="AA310" s="33"/>
      <c r="AB310" s="33"/>
      <c r="AC310" s="60"/>
      <c r="AD310" s="51"/>
      <c r="AE310" s="42"/>
      <c r="AF310" s="33"/>
      <c r="AG310" s="33"/>
      <c r="AH310" s="33"/>
      <c r="AI310" s="60"/>
      <c r="AJ310" s="51"/>
      <c r="AK310" s="42"/>
      <c r="AL310" s="33"/>
      <c r="AM310" s="33"/>
      <c r="AN310" s="33"/>
      <c r="AO310" s="33"/>
      <c r="AP310" s="33"/>
      <c r="AQ310" s="60"/>
      <c r="AR310" s="43"/>
      <c r="AS310" s="60"/>
      <c r="AT310" s="43"/>
      <c r="AU310" s="33"/>
      <c r="AV310" s="33"/>
      <c r="AW310" s="33"/>
      <c r="AX310" s="33"/>
      <c r="AY310" s="42"/>
      <c r="AZ310" s="43"/>
      <c r="BA310" s="60"/>
      <c r="BB310" s="43"/>
      <c r="BC310" s="42"/>
      <c r="BD310" s="33"/>
      <c r="BE310" s="33"/>
      <c r="BF310" s="33"/>
      <c r="BG310" s="33"/>
      <c r="BH310" s="33"/>
      <c r="BI310" s="3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01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60"/>
      <c r="N311" s="29"/>
      <c r="O311" s="29"/>
      <c r="P311" s="29"/>
      <c r="Q311" s="29"/>
      <c r="R311" s="29"/>
      <c r="S311" s="29"/>
      <c r="T311" s="29"/>
      <c r="U311" s="33"/>
      <c r="V311" s="33"/>
      <c r="W311" s="33"/>
      <c r="X311" s="33"/>
      <c r="Y311" s="33"/>
      <c r="Z311" s="33"/>
      <c r="AA311" s="33"/>
      <c r="AB311" s="33"/>
      <c r="AC311" s="60"/>
      <c r="AD311" s="51"/>
      <c r="AE311" s="42"/>
      <c r="AF311" s="33"/>
      <c r="AG311" s="33"/>
      <c r="AH311" s="33"/>
      <c r="AI311" s="60"/>
      <c r="AJ311" s="51"/>
      <c r="AK311" s="42"/>
      <c r="AL311" s="33"/>
      <c r="AM311" s="33"/>
      <c r="AN311" s="33"/>
      <c r="AO311" s="33"/>
      <c r="AP311" s="33"/>
      <c r="AQ311" s="60"/>
      <c r="AR311" s="43"/>
      <c r="AS311" s="60"/>
      <c r="AT311" s="43"/>
      <c r="AU311" s="33"/>
      <c r="AV311" s="33"/>
      <c r="AW311" s="33"/>
      <c r="AX311" s="33"/>
      <c r="AY311" s="42"/>
      <c r="AZ311" s="43"/>
      <c r="BA311" s="60"/>
      <c r="BB311" s="43"/>
      <c r="BC311" s="42"/>
      <c r="BD311" s="33"/>
      <c r="BE311" s="33"/>
      <c r="BF311" s="33"/>
      <c r="BG311" s="33"/>
      <c r="BH311" s="33"/>
      <c r="BI311" s="3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191.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3"/>
      <c r="O312" s="42"/>
      <c r="P312" s="43"/>
      <c r="Q312" s="43"/>
      <c r="R312" s="43"/>
      <c r="S312" s="43"/>
      <c r="T312" s="43"/>
      <c r="U312" s="33"/>
      <c r="V312" s="33"/>
      <c r="W312" s="33"/>
      <c r="X312" s="33"/>
      <c r="Y312" s="33"/>
      <c r="Z312" s="33"/>
      <c r="AA312" s="33"/>
      <c r="AB312" s="33"/>
      <c r="AC312" s="60"/>
      <c r="AD312" s="51"/>
      <c r="AE312" s="42"/>
      <c r="AF312" s="33"/>
      <c r="AG312" s="33"/>
      <c r="AH312" s="33"/>
      <c r="AI312" s="60"/>
      <c r="AJ312" s="51"/>
      <c r="AK312" s="42"/>
      <c r="AL312" s="33"/>
      <c r="AM312" s="33"/>
      <c r="AN312" s="33"/>
      <c r="AO312" s="33"/>
      <c r="AP312" s="33"/>
      <c r="AQ312" s="60"/>
      <c r="AR312" s="43"/>
      <c r="AS312" s="60"/>
      <c r="AT312" s="43"/>
      <c r="AU312" s="33"/>
      <c r="AV312" s="33"/>
      <c r="AW312" s="33"/>
      <c r="AX312" s="33"/>
      <c r="AY312" s="42"/>
      <c r="AZ312" s="43"/>
      <c r="BA312" s="60"/>
      <c r="BB312" s="43"/>
      <c r="BC312" s="43"/>
      <c r="BD312" s="33"/>
      <c r="BE312" s="33"/>
      <c r="BF312" s="33"/>
      <c r="BG312" s="33"/>
      <c r="BH312" s="33"/>
      <c r="BI312" s="3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191.2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60"/>
      <c r="N313" s="32"/>
      <c r="O313" s="31"/>
      <c r="P313" s="32"/>
      <c r="Q313" s="32"/>
      <c r="R313" s="32"/>
      <c r="S313" s="32"/>
      <c r="T313" s="32"/>
      <c r="U313" s="33"/>
      <c r="V313" s="33"/>
      <c r="W313" s="33"/>
      <c r="X313" s="33"/>
      <c r="Y313" s="33"/>
      <c r="Z313" s="33"/>
      <c r="AA313" s="33"/>
      <c r="AB313" s="33"/>
      <c r="AC313" s="60"/>
      <c r="AD313" s="51"/>
      <c r="AE313" s="42"/>
      <c r="AF313" s="33"/>
      <c r="AG313" s="33"/>
      <c r="AH313" s="33"/>
      <c r="AI313" s="60"/>
      <c r="AJ313" s="51"/>
      <c r="AK313" s="42"/>
      <c r="AL313" s="33"/>
      <c r="AM313" s="33"/>
      <c r="AN313" s="33"/>
      <c r="AO313" s="33"/>
      <c r="AP313" s="33"/>
      <c r="AQ313" s="60"/>
      <c r="AR313" s="43"/>
      <c r="AS313" s="60"/>
      <c r="AT313" s="43"/>
      <c r="AU313" s="33"/>
      <c r="AV313" s="33"/>
      <c r="AW313" s="33"/>
      <c r="AX313" s="33"/>
      <c r="AY313" s="42"/>
      <c r="AZ313" s="43"/>
      <c r="BA313" s="60"/>
      <c r="BB313" s="43"/>
      <c r="BC313" s="42"/>
      <c r="BD313" s="33"/>
      <c r="BE313" s="33"/>
      <c r="BF313" s="33"/>
      <c r="BG313" s="33"/>
      <c r="BH313" s="33"/>
      <c r="BI313" s="3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247.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60"/>
      <c r="N314" s="23"/>
      <c r="O314" s="23"/>
      <c r="P314" s="23"/>
      <c r="Q314" s="23"/>
      <c r="R314" s="23"/>
      <c r="S314" s="23"/>
      <c r="T314" s="2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62"/>
      <c r="AT314" s="33"/>
      <c r="AU314" s="33"/>
      <c r="AV314" s="33"/>
      <c r="AW314" s="33"/>
      <c r="AX314" s="33"/>
      <c r="AY314" s="42"/>
      <c r="AZ314" s="43"/>
      <c r="BA314" s="60"/>
      <c r="BB314" s="43"/>
      <c r="BC314" s="42"/>
      <c r="BD314" s="33"/>
      <c r="BE314" s="33"/>
      <c r="BF314" s="33"/>
      <c r="BG314" s="33"/>
      <c r="BH314" s="33"/>
      <c r="BI314" s="3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71.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60"/>
      <c r="N315" s="28"/>
      <c r="O315" s="18"/>
      <c r="P315" s="28"/>
      <c r="Q315" s="28"/>
      <c r="R315" s="28"/>
      <c r="S315" s="28"/>
      <c r="T315" s="2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F315" s="33"/>
      <c r="AG315" s="33"/>
      <c r="AH315" s="33"/>
      <c r="AI315" s="62"/>
      <c r="AJ315" s="33"/>
      <c r="AK315" s="33"/>
      <c r="AL315" s="33"/>
      <c r="AM315" s="33"/>
      <c r="AN315" s="33"/>
      <c r="AO315" s="33"/>
      <c r="AP315" s="33"/>
      <c r="AQ315" s="62"/>
      <c r="AR315" s="33"/>
      <c r="AS315" s="62"/>
      <c r="AT315" s="33"/>
      <c r="AU315" s="33"/>
      <c r="AV315" s="33"/>
      <c r="AW315" s="33"/>
      <c r="AX315" s="33"/>
      <c r="AY315" s="42"/>
      <c r="AZ315" s="43"/>
      <c r="BA315" s="60"/>
      <c r="BB315" s="43"/>
      <c r="BC315" s="42"/>
      <c r="BD315" s="33"/>
      <c r="BE315" s="33"/>
      <c r="BF315" s="33"/>
      <c r="BG315" s="33"/>
      <c r="BH315" s="33"/>
      <c r="BI315" s="3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61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60"/>
      <c r="N316" s="28"/>
      <c r="O316" s="18"/>
      <c r="P316" s="28"/>
      <c r="Q316" s="28"/>
      <c r="R316" s="28"/>
      <c r="S316" s="28"/>
      <c r="T316" s="2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F316" s="33"/>
      <c r="AG316" s="33"/>
      <c r="AH316" s="33"/>
      <c r="AI316" s="62"/>
      <c r="AJ316" s="33"/>
      <c r="AK316" s="33"/>
      <c r="AL316" s="33"/>
      <c r="AM316" s="33"/>
      <c r="AN316" s="33"/>
      <c r="AO316" s="33"/>
      <c r="AP316" s="33"/>
      <c r="AQ316" s="62"/>
      <c r="AR316" s="33"/>
      <c r="AS316" s="62"/>
      <c r="AT316" s="33"/>
      <c r="AU316" s="33"/>
      <c r="AV316" s="33"/>
      <c r="AW316" s="33"/>
      <c r="AX316" s="33"/>
      <c r="AY316" s="42"/>
      <c r="AZ316" s="43"/>
      <c r="BA316" s="60"/>
      <c r="BB316" s="43"/>
      <c r="BC316" s="42"/>
      <c r="BD316" s="33"/>
      <c r="BE316" s="33"/>
      <c r="BF316" s="33"/>
      <c r="BG316" s="33"/>
      <c r="BH316" s="33"/>
      <c r="BI316" s="3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04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42"/>
      <c r="O317" s="42"/>
      <c r="P317" s="42"/>
      <c r="Q317" s="42"/>
      <c r="R317" s="42"/>
      <c r="S317" s="42"/>
      <c r="T317" s="42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62"/>
      <c r="AJ317" s="33"/>
      <c r="AK317" s="33"/>
      <c r="AL317" s="33"/>
      <c r="AM317" s="33"/>
      <c r="AN317" s="33"/>
      <c r="AO317" s="33"/>
      <c r="AP317" s="33"/>
      <c r="AQ317" s="62"/>
      <c r="AR317" s="33"/>
      <c r="AS317" s="62"/>
      <c r="AT317" s="33"/>
      <c r="AU317" s="33"/>
      <c r="AV317" s="33"/>
      <c r="AW317" s="33"/>
      <c r="AX317" s="33"/>
      <c r="AY317" s="42"/>
      <c r="AZ317" s="43"/>
      <c r="BA317" s="60"/>
      <c r="BB317" s="42"/>
      <c r="BC317" s="42"/>
      <c r="BD317" s="33"/>
      <c r="BE317" s="33"/>
      <c r="BF317" s="33"/>
      <c r="BG317" s="33"/>
      <c r="BH317" s="33"/>
      <c r="BI317" s="3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204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60"/>
      <c r="N318" s="20"/>
      <c r="O318" s="20"/>
      <c r="P318" s="20"/>
      <c r="Q318" s="20"/>
      <c r="R318" s="20"/>
      <c r="S318" s="20"/>
      <c r="T318" s="20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62"/>
      <c r="AJ318" s="33"/>
      <c r="AK318" s="33"/>
      <c r="AL318" s="33"/>
      <c r="AM318" s="33"/>
      <c r="AN318" s="33"/>
      <c r="AO318" s="33"/>
      <c r="AP318" s="33"/>
      <c r="AQ318" s="62"/>
      <c r="AR318" s="33"/>
      <c r="AS318" s="62"/>
      <c r="AT318" s="33"/>
      <c r="AU318" s="33"/>
      <c r="AV318" s="33"/>
      <c r="AW318" s="33"/>
      <c r="AX318" s="33"/>
      <c r="AY318" s="42"/>
      <c r="AZ318" s="43"/>
      <c r="BA318" s="60"/>
      <c r="BB318" s="43"/>
      <c r="BC318" s="42"/>
      <c r="BD318" s="33"/>
      <c r="BE318" s="33"/>
      <c r="BF318" s="33"/>
      <c r="BG318" s="33"/>
      <c r="BH318" s="33"/>
      <c r="BI318" s="3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204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60"/>
      <c r="N319" s="28"/>
      <c r="O319" s="18"/>
      <c r="P319" s="28"/>
      <c r="Q319" s="28"/>
      <c r="R319" s="28"/>
      <c r="S319" s="28"/>
      <c r="T319" s="2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62"/>
      <c r="AJ319" s="33"/>
      <c r="AK319" s="33"/>
      <c r="AL319" s="33"/>
      <c r="AM319" s="33"/>
      <c r="AN319" s="33"/>
      <c r="AO319" s="33"/>
      <c r="AP319" s="33"/>
      <c r="AQ319" s="62"/>
      <c r="AR319" s="33"/>
      <c r="AS319" s="62"/>
      <c r="AT319" s="33"/>
      <c r="AU319" s="33"/>
      <c r="AV319" s="33"/>
      <c r="AW319" s="33"/>
      <c r="AX319" s="33"/>
      <c r="AY319" s="42"/>
      <c r="AZ319" s="43"/>
      <c r="BA319" s="60"/>
      <c r="BB319" s="43"/>
      <c r="BC319" s="42"/>
      <c r="BD319" s="33"/>
      <c r="BE319" s="33"/>
      <c r="BF319" s="33"/>
      <c r="BG319" s="33"/>
      <c r="BH319" s="33"/>
      <c r="BI319" s="3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283.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43"/>
      <c r="O320" s="42"/>
      <c r="P320" s="43"/>
      <c r="Q320" s="43"/>
      <c r="R320" s="43"/>
      <c r="S320" s="43"/>
      <c r="T320" s="43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62"/>
      <c r="AJ320" s="33"/>
      <c r="AK320" s="33"/>
      <c r="AL320" s="33"/>
      <c r="AM320" s="33"/>
      <c r="AN320" s="33"/>
      <c r="AO320" s="33"/>
      <c r="AP320" s="33"/>
      <c r="AQ320" s="62"/>
      <c r="AR320" s="33"/>
      <c r="AS320" s="62"/>
      <c r="AT320" s="33"/>
      <c r="AU320" s="33"/>
      <c r="AV320" s="33"/>
      <c r="AW320" s="33"/>
      <c r="AX320" s="33"/>
      <c r="AY320" s="42"/>
      <c r="AZ320" s="43"/>
      <c r="BA320" s="60"/>
      <c r="BB320" s="43"/>
      <c r="BC320" s="42"/>
      <c r="BD320" s="33"/>
      <c r="BE320" s="33"/>
      <c r="BF320" s="33"/>
      <c r="BG320" s="33"/>
      <c r="BH320" s="33"/>
      <c r="BI320" s="3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43"/>
      <c r="O321" s="42"/>
      <c r="P321" s="43"/>
      <c r="Q321" s="43"/>
      <c r="R321" s="43"/>
      <c r="S321" s="43"/>
      <c r="T321" s="43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42"/>
      <c r="AF321" s="43"/>
      <c r="AG321" s="43"/>
      <c r="AH321" s="33"/>
      <c r="AI321" s="60"/>
      <c r="AJ321" s="43"/>
      <c r="AK321" s="43"/>
      <c r="AL321" s="33"/>
      <c r="AM321" s="33"/>
      <c r="AN321" s="33"/>
      <c r="AO321" s="33"/>
      <c r="AP321" s="33"/>
      <c r="AQ321" s="60"/>
      <c r="AR321" s="43"/>
      <c r="AS321" s="60"/>
      <c r="AT321" s="43"/>
      <c r="AU321" s="33"/>
      <c r="AV321" s="33"/>
      <c r="AW321" s="33"/>
      <c r="AX321" s="33"/>
      <c r="AY321" s="42"/>
      <c r="AZ321" s="43"/>
      <c r="BA321" s="60"/>
      <c r="BB321" s="43"/>
      <c r="BC321" s="43"/>
      <c r="BD321" s="33"/>
      <c r="BE321" s="33"/>
      <c r="BF321" s="33"/>
      <c r="BG321" s="33"/>
      <c r="BH321" s="33"/>
      <c r="BI321" s="3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1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2"/>
      <c r="O322" s="31"/>
      <c r="P322" s="32"/>
      <c r="Q322" s="32"/>
      <c r="R322" s="32"/>
      <c r="S322" s="32"/>
      <c r="T322" s="32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62"/>
      <c r="AJ322" s="33"/>
      <c r="AK322" s="33"/>
      <c r="AL322" s="33"/>
      <c r="AM322" s="33"/>
      <c r="AN322" s="33"/>
      <c r="AO322" s="33"/>
      <c r="AP322" s="33"/>
      <c r="AQ322" s="62"/>
      <c r="AR322" s="33"/>
      <c r="AS322" s="62"/>
      <c r="AT322" s="33"/>
      <c r="AU322" s="33"/>
      <c r="AV322" s="33"/>
      <c r="AW322" s="33"/>
      <c r="AX322" s="33"/>
      <c r="AY322" s="42"/>
      <c r="AZ322" s="43"/>
      <c r="BA322" s="60"/>
      <c r="BB322" s="43"/>
      <c r="BC322" s="42"/>
      <c r="BD322" s="33"/>
      <c r="BE322" s="33"/>
      <c r="BF322" s="33"/>
      <c r="BG322" s="33"/>
      <c r="BH322" s="33"/>
      <c r="BI322" s="3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14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60"/>
      <c r="N323" s="32"/>
      <c r="O323" s="31"/>
      <c r="P323" s="32"/>
      <c r="Q323" s="32"/>
      <c r="R323" s="32"/>
      <c r="S323" s="32"/>
      <c r="T323" s="32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62"/>
      <c r="AJ323" s="33"/>
      <c r="AK323" s="33"/>
      <c r="AL323" s="33"/>
      <c r="AM323" s="33"/>
      <c r="AN323" s="33"/>
      <c r="AO323" s="33"/>
      <c r="AP323" s="33"/>
      <c r="AQ323" s="62"/>
      <c r="AR323" s="33"/>
      <c r="AS323" s="62"/>
      <c r="AT323" s="33"/>
      <c r="AU323" s="33"/>
      <c r="AV323" s="33"/>
      <c r="AW323" s="33"/>
      <c r="AX323" s="33"/>
      <c r="AY323" s="42"/>
      <c r="AZ323" s="43"/>
      <c r="BA323" s="60"/>
      <c r="BB323" s="43"/>
      <c r="BC323" s="42"/>
      <c r="BD323" s="33"/>
      <c r="BE323" s="33"/>
      <c r="BF323" s="33"/>
      <c r="BG323" s="33"/>
      <c r="BH323" s="33"/>
      <c r="BI323" s="3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14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60"/>
      <c r="N324" s="32"/>
      <c r="O324" s="31"/>
      <c r="P324" s="32"/>
      <c r="Q324" s="32"/>
      <c r="R324" s="32"/>
      <c r="S324" s="32"/>
      <c r="T324" s="32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62"/>
      <c r="AJ324" s="33"/>
      <c r="AK324" s="33"/>
      <c r="AL324" s="33"/>
      <c r="AM324" s="33"/>
      <c r="AN324" s="33"/>
      <c r="AO324" s="33"/>
      <c r="AP324" s="33"/>
      <c r="AQ324" s="62"/>
      <c r="AR324" s="33"/>
      <c r="AS324" s="62"/>
      <c r="AT324" s="33"/>
      <c r="AU324" s="33"/>
      <c r="AV324" s="33"/>
      <c r="AW324" s="33"/>
      <c r="AX324" s="33"/>
      <c r="AY324" s="42"/>
      <c r="AZ324" s="43"/>
      <c r="BA324" s="60"/>
      <c r="BB324" s="43"/>
      <c r="BC324" s="42"/>
      <c r="BD324" s="33"/>
      <c r="BE324" s="33"/>
      <c r="BF324" s="33"/>
      <c r="BG324" s="33"/>
      <c r="BH324" s="33"/>
      <c r="BI324" s="3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114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60"/>
      <c r="N325" s="32"/>
      <c r="O325" s="31"/>
      <c r="P325" s="32"/>
      <c r="Q325" s="32"/>
      <c r="R325" s="32"/>
      <c r="S325" s="32"/>
      <c r="T325" s="32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62"/>
      <c r="AJ325" s="33"/>
      <c r="AK325" s="33"/>
      <c r="AL325" s="33"/>
      <c r="AM325" s="33"/>
      <c r="AN325" s="33"/>
      <c r="AO325" s="33"/>
      <c r="AP325" s="33"/>
      <c r="AQ325" s="62"/>
      <c r="AR325" s="33"/>
      <c r="AS325" s="62"/>
      <c r="AT325" s="33"/>
      <c r="AU325" s="33"/>
      <c r="AV325" s="33"/>
      <c r="AW325" s="33"/>
      <c r="AX325" s="33"/>
      <c r="AY325" s="42"/>
      <c r="AZ325" s="43"/>
      <c r="BA325" s="60"/>
      <c r="BB325" s="43"/>
      <c r="BC325" s="42"/>
      <c r="BD325" s="33"/>
      <c r="BE325" s="33"/>
      <c r="BF325" s="33"/>
      <c r="BG325" s="33"/>
      <c r="BH325" s="33"/>
      <c r="BI325" s="3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14.7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60"/>
      <c r="N326" s="32"/>
      <c r="O326" s="31"/>
      <c r="P326" s="32"/>
      <c r="Q326" s="32"/>
      <c r="R326" s="32"/>
      <c r="S326" s="32"/>
      <c r="T326" s="3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62"/>
      <c r="AJ326" s="33"/>
      <c r="AK326" s="33"/>
      <c r="AL326" s="33"/>
      <c r="AM326" s="33"/>
      <c r="AN326" s="33"/>
      <c r="AO326" s="33"/>
      <c r="AP326" s="33"/>
      <c r="AQ326" s="62"/>
      <c r="AR326" s="33"/>
      <c r="AS326" s="62"/>
      <c r="AT326" s="33"/>
      <c r="AU326" s="33"/>
      <c r="AV326" s="33"/>
      <c r="AW326" s="33"/>
      <c r="AX326" s="33"/>
      <c r="AY326" s="42"/>
      <c r="AZ326" s="43"/>
      <c r="BA326" s="60"/>
      <c r="BB326" s="43"/>
      <c r="BC326" s="42"/>
      <c r="BD326" s="33"/>
      <c r="BE326" s="33"/>
      <c r="BF326" s="33"/>
      <c r="BG326" s="33"/>
      <c r="BH326" s="33"/>
      <c r="BI326" s="3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204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43"/>
      <c r="O327" s="42"/>
      <c r="P327" s="43"/>
      <c r="Q327" s="43"/>
      <c r="R327" s="43"/>
      <c r="S327" s="43"/>
      <c r="T327" s="43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62"/>
      <c r="AJ327" s="33"/>
      <c r="AK327" s="33"/>
      <c r="AL327" s="33"/>
      <c r="AM327" s="33"/>
      <c r="AN327" s="33"/>
      <c r="AO327" s="33"/>
      <c r="AP327" s="33"/>
      <c r="AQ327" s="62"/>
      <c r="AR327" s="33"/>
      <c r="AS327" s="62"/>
      <c r="AT327" s="33"/>
      <c r="AU327" s="33"/>
      <c r="AV327" s="33"/>
      <c r="AW327" s="33"/>
      <c r="AX327" s="33"/>
      <c r="AY327" s="42"/>
      <c r="AZ327" s="43"/>
      <c r="BA327" s="60"/>
      <c r="BB327" s="43"/>
      <c r="BC327" s="42"/>
      <c r="BD327" s="33"/>
      <c r="BE327" s="33"/>
      <c r="BF327" s="33"/>
      <c r="BG327" s="33"/>
      <c r="BH327" s="33"/>
      <c r="BI327" s="3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204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60"/>
      <c r="N328" s="28"/>
      <c r="O328" s="18"/>
      <c r="P328" s="28"/>
      <c r="Q328" s="28"/>
      <c r="R328" s="28"/>
      <c r="S328" s="28"/>
      <c r="T328" s="2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62"/>
      <c r="AJ328" s="33"/>
      <c r="AK328" s="33"/>
      <c r="AL328" s="33"/>
      <c r="AM328" s="33"/>
      <c r="AN328" s="33"/>
      <c r="AO328" s="33"/>
      <c r="AP328" s="33"/>
      <c r="AQ328" s="62"/>
      <c r="AR328" s="33"/>
      <c r="AS328" s="62"/>
      <c r="AT328" s="33"/>
      <c r="AU328" s="33"/>
      <c r="AV328" s="33"/>
      <c r="AW328" s="33"/>
      <c r="AX328" s="33"/>
      <c r="AY328" s="42"/>
      <c r="AZ328" s="43"/>
      <c r="BA328" s="60"/>
      <c r="BB328" s="43"/>
      <c r="BC328" s="42"/>
      <c r="BD328" s="33"/>
      <c r="BE328" s="33"/>
      <c r="BF328" s="33"/>
      <c r="BG328" s="33"/>
      <c r="BH328" s="33"/>
      <c r="BI328" s="3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216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42"/>
      <c r="O329" s="42"/>
      <c r="P329" s="42"/>
      <c r="Q329" s="42"/>
      <c r="R329" s="42"/>
      <c r="S329" s="42"/>
      <c r="T329" s="42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42"/>
      <c r="AH329" s="51"/>
      <c r="AI329" s="62"/>
      <c r="AJ329" s="33"/>
      <c r="AK329" s="33"/>
      <c r="AL329" s="33"/>
      <c r="AM329" s="33"/>
      <c r="AN329" s="33"/>
      <c r="AO329" s="33"/>
      <c r="AP329" s="33"/>
      <c r="AQ329" s="62"/>
      <c r="AR329" s="33"/>
      <c r="AS329" s="62"/>
      <c r="AT329" s="33"/>
      <c r="AU329" s="33"/>
      <c r="AV329" s="33"/>
      <c r="AW329" s="33"/>
      <c r="AX329" s="33"/>
      <c r="AY329" s="42"/>
      <c r="AZ329" s="51"/>
      <c r="BA329" s="60"/>
      <c r="BB329" s="51"/>
      <c r="BC329" s="42"/>
      <c r="BD329" s="33"/>
      <c r="BE329" s="33"/>
      <c r="BF329" s="33"/>
      <c r="BG329" s="33"/>
      <c r="BH329" s="33"/>
      <c r="BI329" s="3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158.25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51"/>
      <c r="O330" s="51"/>
      <c r="P330" s="51"/>
      <c r="Q330" s="51"/>
      <c r="R330" s="51"/>
      <c r="S330" s="51"/>
      <c r="T330" s="51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62"/>
      <c r="AJ330" s="33"/>
      <c r="AK330" s="33"/>
      <c r="AL330" s="33"/>
      <c r="AM330" s="33"/>
      <c r="AN330" s="33"/>
      <c r="AO330" s="33"/>
      <c r="AP330" s="33"/>
      <c r="AQ330" s="62"/>
      <c r="AR330" s="33"/>
      <c r="AS330" s="62"/>
      <c r="AT330" s="33"/>
      <c r="AU330" s="33"/>
      <c r="AV330" s="33"/>
      <c r="AW330" s="33"/>
      <c r="AX330" s="33"/>
      <c r="AY330" s="42"/>
      <c r="AZ330" s="43"/>
      <c r="BA330" s="60"/>
      <c r="BB330" s="43"/>
      <c r="BC330" s="42"/>
      <c r="BD330" s="33"/>
      <c r="BE330" s="33"/>
      <c r="BF330" s="33"/>
      <c r="BG330" s="33"/>
      <c r="BH330" s="33"/>
      <c r="BI330" s="3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51"/>
      <c r="O331" s="51"/>
      <c r="P331" s="51"/>
      <c r="Q331" s="51"/>
      <c r="R331" s="51"/>
      <c r="S331" s="51"/>
      <c r="T331" s="51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62"/>
      <c r="AJ331" s="33"/>
      <c r="AK331" s="33"/>
      <c r="AL331" s="33"/>
      <c r="AM331" s="33"/>
      <c r="AN331" s="33"/>
      <c r="AO331" s="33"/>
      <c r="AP331" s="33"/>
      <c r="AQ331" s="62"/>
      <c r="AR331" s="33"/>
      <c r="AS331" s="62"/>
      <c r="AT331" s="33"/>
      <c r="AU331" s="33"/>
      <c r="AV331" s="33"/>
      <c r="AW331" s="33"/>
      <c r="AX331" s="33"/>
      <c r="AY331" s="42"/>
      <c r="AZ331" s="43"/>
      <c r="BA331" s="60"/>
      <c r="BB331" s="43"/>
      <c r="BC331" s="42"/>
      <c r="BD331" s="33"/>
      <c r="BE331" s="33"/>
      <c r="BF331" s="33"/>
      <c r="BG331" s="33"/>
      <c r="BH331" s="33"/>
      <c r="BI331" s="3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56.5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43"/>
      <c r="O332" s="42"/>
      <c r="P332" s="43"/>
      <c r="Q332" s="43"/>
      <c r="R332" s="43"/>
      <c r="S332" s="43"/>
      <c r="T332" s="43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42"/>
      <c r="AF332" s="43"/>
      <c r="AG332" s="43"/>
      <c r="AH332" s="33"/>
      <c r="AI332" s="60"/>
      <c r="AJ332" s="43"/>
      <c r="AK332" s="43"/>
      <c r="AL332" s="33"/>
      <c r="AM332" s="33"/>
      <c r="AN332" s="33"/>
      <c r="AO332" s="33"/>
      <c r="AP332" s="33"/>
      <c r="AQ332" s="60"/>
      <c r="AR332" s="52"/>
      <c r="AS332" s="60"/>
      <c r="AT332" s="43"/>
      <c r="AU332" s="33"/>
      <c r="AV332" s="33"/>
      <c r="AW332" s="33"/>
      <c r="AX332" s="33"/>
      <c r="AY332" s="42"/>
      <c r="AZ332" s="43"/>
      <c r="BA332" s="60"/>
      <c r="BB332" s="43"/>
      <c r="BC332" s="43"/>
      <c r="BD332" s="33"/>
      <c r="BE332" s="33"/>
      <c r="BF332" s="33"/>
      <c r="BG332" s="33"/>
      <c r="BH332" s="33"/>
      <c r="BI332" s="3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53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4"/>
      <c r="O333" s="34"/>
      <c r="P333" s="34"/>
      <c r="Q333" s="34"/>
      <c r="R333" s="34"/>
      <c r="S333" s="34"/>
      <c r="T333" s="34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42"/>
      <c r="AF333" s="43"/>
      <c r="AG333" s="43"/>
      <c r="AH333" s="33"/>
      <c r="AI333" s="60"/>
      <c r="AJ333" s="43"/>
      <c r="AK333" s="43"/>
      <c r="AL333" s="33"/>
      <c r="AM333" s="33"/>
      <c r="AN333" s="33"/>
      <c r="AO333" s="33"/>
      <c r="AP333" s="33"/>
      <c r="AQ333" s="60"/>
      <c r="AR333" s="52"/>
      <c r="AS333" s="60"/>
      <c r="AT333" s="43"/>
      <c r="AU333" s="33"/>
      <c r="AV333" s="33"/>
      <c r="AW333" s="33"/>
      <c r="AX333" s="33"/>
      <c r="AY333" s="42"/>
      <c r="AZ333" s="43"/>
      <c r="BA333" s="60"/>
      <c r="BB333" s="43"/>
      <c r="BC333" s="42"/>
      <c r="BD333" s="33"/>
      <c r="BE333" s="33"/>
      <c r="BF333" s="33"/>
      <c r="BG333" s="33"/>
      <c r="BH333" s="33"/>
      <c r="BI333" s="3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64.2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60"/>
      <c r="N334" s="32"/>
      <c r="O334" s="31"/>
      <c r="P334" s="32"/>
      <c r="Q334" s="32"/>
      <c r="R334" s="32"/>
      <c r="S334" s="32"/>
      <c r="T334" s="32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42"/>
      <c r="AF334" s="43"/>
      <c r="AG334" s="43"/>
      <c r="AH334" s="33"/>
      <c r="AI334" s="60"/>
      <c r="AJ334" s="43"/>
      <c r="AK334" s="43"/>
      <c r="AL334" s="33"/>
      <c r="AM334" s="33"/>
      <c r="AN334" s="33"/>
      <c r="AO334" s="33"/>
      <c r="AP334" s="33"/>
      <c r="AQ334" s="60"/>
      <c r="AR334" s="52"/>
      <c r="AS334" s="60"/>
      <c r="AT334" s="43"/>
      <c r="AU334" s="33"/>
      <c r="AV334" s="33"/>
      <c r="AW334" s="33"/>
      <c r="AX334" s="33"/>
      <c r="AY334" s="42"/>
      <c r="AZ334" s="43"/>
      <c r="BA334" s="60"/>
      <c r="BB334" s="43"/>
      <c r="BC334" s="42"/>
      <c r="BD334" s="33"/>
      <c r="BE334" s="33"/>
      <c r="BF334" s="33"/>
      <c r="BG334" s="33"/>
      <c r="BH334" s="33"/>
      <c r="BI334" s="3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389.2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52"/>
      <c r="O335" s="52"/>
      <c r="P335" s="52"/>
      <c r="Q335" s="52"/>
      <c r="R335" s="52"/>
      <c r="S335" s="52"/>
      <c r="T335" s="5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42"/>
      <c r="AF335" s="52"/>
      <c r="AG335" s="52"/>
      <c r="AH335" s="33"/>
      <c r="AI335" s="60"/>
      <c r="AJ335" s="52"/>
      <c r="AK335" s="52"/>
      <c r="AL335" s="33"/>
      <c r="AM335" s="33"/>
      <c r="AN335" s="33"/>
      <c r="AO335" s="33"/>
      <c r="AP335" s="33"/>
      <c r="AQ335" s="60"/>
      <c r="AR335" s="52"/>
      <c r="AS335" s="60"/>
      <c r="AT335" s="52"/>
      <c r="AU335" s="33"/>
      <c r="AV335" s="33"/>
      <c r="AW335" s="33"/>
      <c r="AX335" s="33"/>
      <c r="AY335" s="42"/>
      <c r="AZ335" s="43"/>
      <c r="BA335" s="60"/>
      <c r="BB335" s="52"/>
      <c r="BC335" s="52"/>
      <c r="BD335" s="33"/>
      <c r="BE335" s="33"/>
      <c r="BF335" s="33"/>
      <c r="BG335" s="33"/>
      <c r="BH335" s="33"/>
      <c r="BI335" s="3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21.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52"/>
      <c r="O336" s="52"/>
      <c r="P336" s="52"/>
      <c r="Q336" s="52"/>
      <c r="R336" s="52"/>
      <c r="S336" s="52"/>
      <c r="T336" s="52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42"/>
      <c r="AF336" s="43"/>
      <c r="AG336" s="43"/>
      <c r="AH336" s="33"/>
      <c r="AI336" s="60"/>
      <c r="AJ336" s="43"/>
      <c r="AK336" s="43"/>
      <c r="AL336" s="33"/>
      <c r="AM336" s="33"/>
      <c r="AN336" s="33"/>
      <c r="AO336" s="33"/>
      <c r="AP336" s="33"/>
      <c r="AQ336" s="60"/>
      <c r="AR336" s="43"/>
      <c r="AS336" s="60"/>
      <c r="AT336" s="43"/>
      <c r="AU336" s="33"/>
      <c r="AV336" s="33"/>
      <c r="AW336" s="33"/>
      <c r="AX336" s="33"/>
      <c r="AY336" s="42"/>
      <c r="AZ336" s="43"/>
      <c r="BA336" s="60"/>
      <c r="BB336" s="43"/>
      <c r="BC336" s="43"/>
      <c r="BD336" s="33"/>
      <c r="BE336" s="33"/>
      <c r="BF336" s="33"/>
      <c r="BG336" s="33"/>
      <c r="BH336" s="33"/>
      <c r="BI336" s="3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121.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52"/>
      <c r="O337" s="52"/>
      <c r="P337" s="52"/>
      <c r="Q337" s="52"/>
      <c r="R337" s="52"/>
      <c r="S337" s="52"/>
      <c r="T337" s="52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42"/>
      <c r="AF337" s="43"/>
      <c r="AG337" s="43"/>
      <c r="AH337" s="33"/>
      <c r="AI337" s="60"/>
      <c r="AJ337" s="43"/>
      <c r="AK337" s="43"/>
      <c r="AL337" s="33"/>
      <c r="AM337" s="33"/>
      <c r="AN337" s="33"/>
      <c r="AO337" s="33"/>
      <c r="AP337" s="33"/>
      <c r="AQ337" s="60"/>
      <c r="AR337" s="43"/>
      <c r="AS337" s="60"/>
      <c r="AT337" s="43"/>
      <c r="AU337" s="33"/>
      <c r="AV337" s="33"/>
      <c r="AW337" s="33"/>
      <c r="AX337" s="33"/>
      <c r="AY337" s="42"/>
      <c r="AZ337" s="43"/>
      <c r="BA337" s="60"/>
      <c r="BB337" s="43"/>
      <c r="BC337" s="43"/>
      <c r="BD337" s="33"/>
      <c r="BE337" s="33"/>
      <c r="BF337" s="33"/>
      <c r="BG337" s="33"/>
      <c r="BH337" s="33"/>
      <c r="BI337" s="33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121.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52"/>
      <c r="O338" s="52"/>
      <c r="P338" s="52"/>
      <c r="Q338" s="52"/>
      <c r="R338" s="52"/>
      <c r="S338" s="52"/>
      <c r="T338" s="52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42"/>
      <c r="AF338" s="43"/>
      <c r="AG338" s="43"/>
      <c r="AH338" s="33"/>
      <c r="AI338" s="60"/>
      <c r="AJ338" s="43"/>
      <c r="AK338" s="43"/>
      <c r="AL338" s="33"/>
      <c r="AM338" s="33"/>
      <c r="AN338" s="33"/>
      <c r="AO338" s="33"/>
      <c r="AP338" s="33"/>
      <c r="AQ338" s="60"/>
      <c r="AR338" s="43"/>
      <c r="AS338" s="60"/>
      <c r="AT338" s="43"/>
      <c r="AU338" s="33"/>
      <c r="AV338" s="33"/>
      <c r="AW338" s="33"/>
      <c r="AX338" s="33"/>
      <c r="AY338" s="42"/>
      <c r="AZ338" s="43"/>
      <c r="BA338" s="60"/>
      <c r="BB338" s="43"/>
      <c r="BC338" s="43"/>
      <c r="BD338" s="33"/>
      <c r="BE338" s="33"/>
      <c r="BF338" s="33"/>
      <c r="BG338" s="33"/>
      <c r="BH338" s="33"/>
      <c r="BI338" s="3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21.5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52"/>
      <c r="O339" s="52"/>
      <c r="P339" s="52"/>
      <c r="Q339" s="52"/>
      <c r="R339" s="52"/>
      <c r="S339" s="52"/>
      <c r="T339" s="52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42"/>
      <c r="AF339" s="43"/>
      <c r="AG339" s="43"/>
      <c r="AH339" s="33"/>
      <c r="AI339" s="60"/>
      <c r="AJ339" s="43"/>
      <c r="AK339" s="43"/>
      <c r="AL339" s="33"/>
      <c r="AM339" s="33"/>
      <c r="AN339" s="33"/>
      <c r="AO339" s="33"/>
      <c r="AP339" s="33"/>
      <c r="AQ339" s="60"/>
      <c r="AR339" s="43"/>
      <c r="AS339" s="60"/>
      <c r="AT339" s="43"/>
      <c r="AU339" s="33"/>
      <c r="AV339" s="33"/>
      <c r="AW339" s="33"/>
      <c r="AX339" s="33"/>
      <c r="AY339" s="42"/>
      <c r="AZ339" s="43"/>
      <c r="BA339" s="60"/>
      <c r="BB339" s="43"/>
      <c r="BC339" s="43"/>
      <c r="BD339" s="33"/>
      <c r="BE339" s="33"/>
      <c r="BF339" s="33"/>
      <c r="BG339" s="33"/>
      <c r="BH339" s="33"/>
      <c r="BI339" s="3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21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52"/>
      <c r="O340" s="52"/>
      <c r="P340" s="52"/>
      <c r="Q340" s="52"/>
      <c r="R340" s="52"/>
      <c r="S340" s="52"/>
      <c r="T340" s="52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42"/>
      <c r="AF340" s="43"/>
      <c r="AG340" s="43"/>
      <c r="AH340" s="33"/>
      <c r="AI340" s="60"/>
      <c r="AJ340" s="43"/>
      <c r="AK340" s="43"/>
      <c r="AL340" s="33"/>
      <c r="AM340" s="33"/>
      <c r="AN340" s="33"/>
      <c r="AO340" s="33"/>
      <c r="AP340" s="33"/>
      <c r="AQ340" s="60"/>
      <c r="AR340" s="43"/>
      <c r="AS340" s="60"/>
      <c r="AT340" s="43"/>
      <c r="AU340" s="33"/>
      <c r="AV340" s="33"/>
      <c r="AW340" s="33"/>
      <c r="AX340" s="33"/>
      <c r="AY340" s="42"/>
      <c r="AZ340" s="43"/>
      <c r="BA340" s="60"/>
      <c r="BB340" s="43"/>
      <c r="BC340" s="43"/>
      <c r="BD340" s="33"/>
      <c r="BE340" s="33"/>
      <c r="BF340" s="33"/>
      <c r="BG340" s="33"/>
      <c r="BH340" s="33"/>
      <c r="BI340" s="3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409.6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3"/>
      <c r="O341" s="42"/>
      <c r="P341" s="43"/>
      <c r="Q341" s="43"/>
      <c r="R341" s="43"/>
      <c r="S341" s="43"/>
      <c r="T341" s="43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62"/>
      <c r="AJ341" s="33"/>
      <c r="AK341" s="33"/>
      <c r="AL341" s="33"/>
      <c r="AM341" s="33"/>
      <c r="AN341" s="33"/>
      <c r="AO341" s="33"/>
      <c r="AP341" s="33"/>
      <c r="AQ341" s="62"/>
      <c r="AR341" s="33"/>
      <c r="AS341" s="62"/>
      <c r="AT341" s="33"/>
      <c r="AU341" s="33"/>
      <c r="AV341" s="33"/>
      <c r="AW341" s="33"/>
      <c r="AX341" s="33"/>
      <c r="AY341" s="42"/>
      <c r="AZ341" s="43"/>
      <c r="BA341" s="60"/>
      <c r="BB341" s="43"/>
      <c r="BC341" s="42"/>
      <c r="BD341" s="33"/>
      <c r="BE341" s="33"/>
      <c r="BF341" s="33"/>
      <c r="BG341" s="33"/>
      <c r="BH341" s="33"/>
      <c r="BI341" s="3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409.6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42"/>
      <c r="M342" s="60"/>
      <c r="N342" s="63"/>
      <c r="O342" s="63"/>
      <c r="P342" s="63"/>
      <c r="Q342" s="63"/>
      <c r="R342" s="63"/>
      <c r="S342" s="63"/>
      <c r="T342" s="63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62"/>
      <c r="AJ342" s="33"/>
      <c r="AK342" s="33"/>
      <c r="AL342" s="33"/>
      <c r="AM342" s="33"/>
      <c r="AN342" s="33"/>
      <c r="AO342" s="33"/>
      <c r="AP342" s="33"/>
      <c r="AQ342" s="62"/>
      <c r="AR342" s="33"/>
      <c r="AS342" s="62"/>
      <c r="AT342" s="33"/>
      <c r="AU342" s="33"/>
      <c r="AV342" s="33"/>
      <c r="AW342" s="33"/>
      <c r="AX342" s="33"/>
      <c r="AY342" s="42"/>
      <c r="AZ342" s="43"/>
      <c r="BA342" s="60"/>
      <c r="BB342" s="43"/>
      <c r="BC342" s="42"/>
      <c r="BD342" s="33"/>
      <c r="BE342" s="33"/>
      <c r="BF342" s="33"/>
      <c r="BG342" s="33"/>
      <c r="BH342" s="33"/>
      <c r="BI342" s="3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409.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42"/>
      <c r="M343" s="42"/>
      <c r="N343" s="52"/>
      <c r="O343" s="52"/>
      <c r="P343" s="52"/>
      <c r="Q343" s="52"/>
      <c r="R343" s="52"/>
      <c r="S343" s="52"/>
      <c r="T343" s="5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62"/>
      <c r="AJ343" s="33"/>
      <c r="AK343" s="33"/>
      <c r="AL343" s="33"/>
      <c r="AM343" s="33"/>
      <c r="AN343" s="33"/>
      <c r="AO343" s="33"/>
      <c r="AP343" s="33"/>
      <c r="AQ343" s="62"/>
      <c r="AR343" s="33"/>
      <c r="AS343" s="62"/>
      <c r="AT343" s="33"/>
      <c r="AU343" s="33"/>
      <c r="AV343" s="33"/>
      <c r="AW343" s="33"/>
      <c r="AX343" s="33"/>
      <c r="AY343" s="42"/>
      <c r="AZ343" s="43"/>
      <c r="BA343" s="60"/>
      <c r="BB343" s="52"/>
      <c r="BC343" s="52"/>
      <c r="BD343" s="33"/>
      <c r="BE343" s="33"/>
      <c r="BF343" s="33"/>
      <c r="BG343" s="33"/>
      <c r="BH343" s="33"/>
      <c r="BI343" s="3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42"/>
      <c r="O344" s="42"/>
      <c r="P344" s="42"/>
      <c r="Q344" s="42"/>
      <c r="R344" s="42"/>
      <c r="S344" s="42"/>
      <c r="T344" s="42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60"/>
      <c r="BB344" s="42"/>
      <c r="BC344" s="42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71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42"/>
      <c r="O345" s="42"/>
      <c r="P345" s="42"/>
      <c r="Q345" s="42"/>
      <c r="R345" s="42"/>
      <c r="S345" s="42"/>
      <c r="T345" s="42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60"/>
      <c r="BB345" s="60"/>
      <c r="BC345" s="42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251.25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60"/>
      <c r="N346" s="28"/>
      <c r="O346" s="18"/>
      <c r="P346" s="28"/>
      <c r="Q346" s="28"/>
      <c r="R346" s="28"/>
      <c r="S346" s="28"/>
      <c r="T346" s="2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42"/>
      <c r="AF346" s="43"/>
      <c r="AG346" s="43"/>
      <c r="AH346" s="33"/>
      <c r="AI346" s="60"/>
      <c r="AJ346" s="43"/>
      <c r="AK346" s="43"/>
      <c r="AL346" s="33"/>
      <c r="AM346" s="33"/>
      <c r="AN346" s="33"/>
      <c r="AO346" s="33"/>
      <c r="AP346" s="33"/>
      <c r="AQ346" s="60"/>
      <c r="AR346" s="43"/>
      <c r="AS346" s="60"/>
      <c r="AT346" s="43"/>
      <c r="AU346" s="33"/>
      <c r="AV346" s="33"/>
      <c r="AW346" s="33"/>
      <c r="AX346" s="33"/>
      <c r="AY346" s="42"/>
      <c r="AZ346" s="43"/>
      <c r="BA346" s="60"/>
      <c r="BB346" s="43"/>
      <c r="BC346" s="43"/>
      <c r="BD346" s="33"/>
      <c r="BE346" s="33"/>
      <c r="BF346" s="33"/>
      <c r="BG346" s="33"/>
      <c r="BH346" s="33"/>
      <c r="BI346" s="3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409.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43"/>
      <c r="O347" s="42"/>
      <c r="P347" s="43"/>
      <c r="Q347" s="43"/>
      <c r="R347" s="43"/>
      <c r="S347" s="43"/>
      <c r="T347" s="43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42"/>
      <c r="AF347" s="43"/>
      <c r="AG347" s="43"/>
      <c r="AH347" s="33"/>
      <c r="AI347" s="60"/>
      <c r="AJ347" s="43"/>
      <c r="AK347" s="43"/>
      <c r="AL347" s="33"/>
      <c r="AM347" s="33"/>
      <c r="AN347" s="33"/>
      <c r="AO347" s="33"/>
      <c r="AP347" s="33"/>
      <c r="AQ347" s="60"/>
      <c r="AR347" s="43"/>
      <c r="AS347" s="60"/>
      <c r="AT347" s="43"/>
      <c r="AU347" s="33"/>
      <c r="AV347" s="33"/>
      <c r="AW347" s="33"/>
      <c r="AX347" s="33"/>
      <c r="AY347" s="42"/>
      <c r="AZ347" s="43"/>
      <c r="BA347" s="60"/>
      <c r="BB347" s="43"/>
      <c r="BC347" s="43"/>
      <c r="BD347" s="33"/>
      <c r="BE347" s="33"/>
      <c r="BF347" s="33"/>
      <c r="BG347" s="33"/>
      <c r="BH347" s="33"/>
      <c r="BI347" s="3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60"/>
      <c r="N348" s="32"/>
      <c r="O348" s="31"/>
      <c r="P348" s="32"/>
      <c r="Q348" s="32"/>
      <c r="R348" s="32"/>
      <c r="S348" s="32"/>
      <c r="T348" s="32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42"/>
      <c r="AF348" s="43"/>
      <c r="AG348" s="43"/>
      <c r="AH348" s="33"/>
      <c r="AI348" s="60"/>
      <c r="AJ348" s="43"/>
      <c r="AK348" s="43"/>
      <c r="AL348" s="33"/>
      <c r="AM348" s="33"/>
      <c r="AN348" s="33"/>
      <c r="AO348" s="33"/>
      <c r="AP348" s="33"/>
      <c r="AQ348" s="60"/>
      <c r="AR348" s="43"/>
      <c r="AS348" s="60"/>
      <c r="AT348" s="43"/>
      <c r="AU348" s="33"/>
      <c r="AV348" s="33"/>
      <c r="AW348" s="33"/>
      <c r="AX348" s="33"/>
      <c r="AY348" s="42"/>
      <c r="AZ348" s="43"/>
      <c r="BA348" s="60"/>
      <c r="BB348" s="43"/>
      <c r="BC348" s="43"/>
      <c r="BD348" s="33"/>
      <c r="BE348" s="33"/>
      <c r="BF348" s="33"/>
      <c r="BG348" s="33"/>
      <c r="BH348" s="33"/>
      <c r="BI348" s="3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198.7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60"/>
      <c r="N349" s="32"/>
      <c r="O349" s="31"/>
      <c r="P349" s="32"/>
      <c r="Q349" s="32"/>
      <c r="R349" s="32"/>
      <c r="S349" s="32"/>
      <c r="T349" s="32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62"/>
      <c r="AT349" s="33"/>
      <c r="AU349" s="33"/>
      <c r="AV349" s="33"/>
      <c r="AW349" s="33"/>
      <c r="AX349" s="33"/>
      <c r="AY349" s="42"/>
      <c r="AZ349" s="43"/>
      <c r="BA349" s="60"/>
      <c r="BB349" s="43"/>
      <c r="BC349" s="42"/>
      <c r="BD349" s="33"/>
      <c r="BE349" s="33"/>
      <c r="BF349" s="33"/>
      <c r="BG349" s="33"/>
      <c r="BH349" s="33"/>
      <c r="BI349" s="3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408.75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60"/>
      <c r="N350" s="32"/>
      <c r="O350" s="31"/>
      <c r="P350" s="32"/>
      <c r="Q350" s="32"/>
      <c r="R350" s="32"/>
      <c r="S350" s="32"/>
      <c r="T350" s="32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F350" s="33"/>
      <c r="AG350" s="33"/>
      <c r="AH350" s="33"/>
      <c r="AI350" s="62"/>
      <c r="AJ350" s="33"/>
      <c r="AK350" s="33"/>
      <c r="AL350" s="33"/>
      <c r="AM350" s="33"/>
      <c r="AN350" s="33"/>
      <c r="AO350" s="33"/>
      <c r="AP350" s="33"/>
      <c r="AQ350" s="62"/>
      <c r="AR350" s="33"/>
      <c r="AS350" s="62"/>
      <c r="AT350" s="33"/>
      <c r="AU350" s="33"/>
      <c r="AV350" s="33"/>
      <c r="AW350" s="33"/>
      <c r="AX350" s="33"/>
      <c r="AY350" s="42"/>
      <c r="AZ350" s="43"/>
      <c r="BA350" s="60"/>
      <c r="BB350" s="43"/>
      <c r="BC350" s="42"/>
      <c r="BD350" s="33"/>
      <c r="BE350" s="33"/>
      <c r="BF350" s="33"/>
      <c r="BG350" s="33"/>
      <c r="BH350" s="33"/>
      <c r="BI350" s="3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254.25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60"/>
      <c r="N351" s="32"/>
      <c r="O351" s="31"/>
      <c r="P351" s="32"/>
      <c r="Q351" s="32"/>
      <c r="R351" s="32"/>
      <c r="S351" s="32"/>
      <c r="T351" s="32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F351" s="33"/>
      <c r="AG351" s="33"/>
      <c r="AH351" s="33"/>
      <c r="AI351" s="62"/>
      <c r="AJ351" s="33"/>
      <c r="AK351" s="33"/>
      <c r="AL351" s="33"/>
      <c r="AM351" s="33"/>
      <c r="AN351" s="33"/>
      <c r="AO351" s="33"/>
      <c r="AP351" s="33"/>
      <c r="AQ351" s="62"/>
      <c r="AR351" s="33"/>
      <c r="AS351" s="62"/>
      <c r="AT351" s="33"/>
      <c r="AU351" s="33"/>
      <c r="AV351" s="33"/>
      <c r="AW351" s="33"/>
      <c r="AX351" s="33"/>
      <c r="AY351" s="42"/>
      <c r="AZ351" s="43"/>
      <c r="BA351" s="60"/>
      <c r="BB351" s="43"/>
      <c r="BC351" s="42"/>
      <c r="BD351" s="33"/>
      <c r="BE351" s="33"/>
      <c r="BF351" s="33"/>
      <c r="BG351" s="33"/>
      <c r="BH351" s="33"/>
      <c r="BI351" s="3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61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52"/>
      <c r="O352" s="52"/>
      <c r="P352" s="52"/>
      <c r="Q352" s="52"/>
      <c r="R352" s="52"/>
      <c r="S352" s="52"/>
      <c r="T352" s="52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62"/>
      <c r="AJ352" s="33"/>
      <c r="AK352" s="33"/>
      <c r="AL352" s="33"/>
      <c r="AM352" s="33"/>
      <c r="AN352" s="33"/>
      <c r="AO352" s="33"/>
      <c r="AP352" s="33"/>
      <c r="AQ352" s="62"/>
      <c r="AR352" s="33"/>
      <c r="AS352" s="62"/>
      <c r="AT352" s="33"/>
      <c r="AU352" s="33"/>
      <c r="AV352" s="33"/>
      <c r="AW352" s="33"/>
      <c r="AX352" s="33"/>
      <c r="AY352" s="42"/>
      <c r="AZ352" s="43"/>
      <c r="BA352" s="60"/>
      <c r="BB352" s="43"/>
      <c r="BC352" s="42"/>
      <c r="BD352" s="33"/>
      <c r="BE352" s="33"/>
      <c r="BF352" s="33"/>
      <c r="BG352" s="33"/>
      <c r="BH352" s="33"/>
      <c r="BI352" s="3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9.25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2"/>
      <c r="O353" s="31"/>
      <c r="P353" s="32"/>
      <c r="Q353" s="32"/>
      <c r="R353" s="32"/>
      <c r="S353" s="32"/>
      <c r="T353" s="32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62"/>
      <c r="AJ353" s="33"/>
      <c r="AK353" s="33"/>
      <c r="AL353" s="33"/>
      <c r="AM353" s="33"/>
      <c r="AN353" s="33"/>
      <c r="AO353" s="33"/>
      <c r="AP353" s="33"/>
      <c r="AQ353" s="62"/>
      <c r="AR353" s="33"/>
      <c r="AS353" s="62"/>
      <c r="AT353" s="33"/>
      <c r="AU353" s="33"/>
      <c r="AV353" s="33"/>
      <c r="AW353" s="33"/>
      <c r="AX353" s="33"/>
      <c r="AY353" s="42"/>
      <c r="AZ353" s="43"/>
      <c r="BA353" s="60"/>
      <c r="BB353" s="43"/>
      <c r="BC353" s="42"/>
      <c r="BD353" s="33"/>
      <c r="BE353" s="33"/>
      <c r="BF353" s="33"/>
      <c r="BG353" s="33"/>
      <c r="BH353" s="33"/>
      <c r="BI353" s="3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49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60"/>
      <c r="N354" s="32"/>
      <c r="O354" s="31"/>
      <c r="P354" s="32"/>
      <c r="Q354" s="32"/>
      <c r="R354" s="32"/>
      <c r="S354" s="32"/>
      <c r="T354" s="32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62"/>
      <c r="AJ354" s="33"/>
      <c r="AK354" s="33"/>
      <c r="AL354" s="33"/>
      <c r="AM354" s="33"/>
      <c r="AN354" s="33"/>
      <c r="AO354" s="33"/>
      <c r="AP354" s="33"/>
      <c r="AQ354" s="62"/>
      <c r="AR354" s="33"/>
      <c r="AS354" s="62"/>
      <c r="AT354" s="33"/>
      <c r="AU354" s="33"/>
      <c r="AV354" s="33"/>
      <c r="AW354" s="33"/>
      <c r="AX354" s="33"/>
      <c r="AY354" s="42"/>
      <c r="AZ354" s="43"/>
      <c r="BA354" s="60"/>
      <c r="BB354" s="43"/>
      <c r="BC354" s="42"/>
      <c r="BD354" s="33"/>
      <c r="BE354" s="33"/>
      <c r="BF354" s="33"/>
      <c r="BG354" s="33"/>
      <c r="BH354" s="33"/>
      <c r="BI354" s="3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49.25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60"/>
      <c r="N355" s="34"/>
      <c r="O355" s="34"/>
      <c r="P355" s="34"/>
      <c r="Q355" s="34"/>
      <c r="R355" s="34"/>
      <c r="S355" s="34"/>
      <c r="T355" s="32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62"/>
      <c r="AJ355" s="33"/>
      <c r="AK355" s="33"/>
      <c r="AL355" s="33"/>
      <c r="AM355" s="33"/>
      <c r="AN355" s="33"/>
      <c r="AO355" s="33"/>
      <c r="AP355" s="33"/>
      <c r="AQ355" s="62"/>
      <c r="AR355" s="33"/>
      <c r="AS355" s="62"/>
      <c r="AT355" s="33"/>
      <c r="AU355" s="33"/>
      <c r="AV355" s="33"/>
      <c r="AW355" s="33"/>
      <c r="AX355" s="33"/>
      <c r="AY355" s="42"/>
      <c r="AZ355" s="43"/>
      <c r="BA355" s="60"/>
      <c r="BB355" s="43"/>
      <c r="BC355" s="42"/>
      <c r="BD355" s="33"/>
      <c r="BE355" s="33"/>
      <c r="BF355" s="33"/>
      <c r="BG355" s="33"/>
      <c r="BH355" s="33"/>
      <c r="BI355" s="3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49.25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60"/>
      <c r="N356" s="32"/>
      <c r="O356" s="31"/>
      <c r="P356" s="32"/>
      <c r="Q356" s="32"/>
      <c r="R356" s="32"/>
      <c r="S356" s="32"/>
      <c r="T356" s="32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62"/>
      <c r="AJ356" s="33"/>
      <c r="AK356" s="33"/>
      <c r="AL356" s="33"/>
      <c r="AM356" s="33"/>
      <c r="AN356" s="33"/>
      <c r="AO356" s="33"/>
      <c r="AP356" s="33"/>
      <c r="AQ356" s="62"/>
      <c r="AR356" s="33"/>
      <c r="AS356" s="62"/>
      <c r="AT356" s="33"/>
      <c r="AU356" s="33"/>
      <c r="AV356" s="33"/>
      <c r="AW356" s="33"/>
      <c r="AX356" s="33"/>
      <c r="AY356" s="42"/>
      <c r="AZ356" s="43"/>
      <c r="BA356" s="60"/>
      <c r="BB356" s="43"/>
      <c r="BC356" s="42"/>
      <c r="BD356" s="33"/>
      <c r="BE356" s="33"/>
      <c r="BF356" s="33"/>
      <c r="BG356" s="33"/>
      <c r="BH356" s="33"/>
      <c r="BI356" s="3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149.25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60"/>
      <c r="N357" s="32"/>
      <c r="O357" s="31"/>
      <c r="P357" s="32"/>
      <c r="Q357" s="32"/>
      <c r="R357" s="32"/>
      <c r="S357" s="32"/>
      <c r="T357" s="32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33"/>
      <c r="AF357" s="33"/>
      <c r="AG357" s="33"/>
      <c r="AH357" s="33"/>
      <c r="AI357" s="62"/>
      <c r="AJ357" s="33"/>
      <c r="AK357" s="33"/>
      <c r="AL357" s="33"/>
      <c r="AM357" s="33"/>
      <c r="AN357" s="33"/>
      <c r="AO357" s="33"/>
      <c r="AP357" s="33"/>
      <c r="AQ357" s="62"/>
      <c r="AR357" s="33"/>
      <c r="AS357" s="62"/>
      <c r="AT357" s="33"/>
      <c r="AU357" s="33"/>
      <c r="AV357" s="33"/>
      <c r="AW357" s="33"/>
      <c r="AX357" s="33"/>
      <c r="AY357" s="42"/>
      <c r="AZ357" s="43"/>
      <c r="BA357" s="60"/>
      <c r="BB357" s="43"/>
      <c r="BC357" s="42"/>
      <c r="BD357" s="33"/>
      <c r="BE357" s="33"/>
      <c r="BF357" s="33"/>
      <c r="BG357" s="33"/>
      <c r="BH357" s="33"/>
      <c r="BI357" s="3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267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42"/>
      <c r="O358" s="42"/>
      <c r="P358" s="42"/>
      <c r="Q358" s="42"/>
      <c r="R358" s="42"/>
      <c r="S358" s="42"/>
      <c r="T358" s="42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62"/>
      <c r="AJ358" s="33"/>
      <c r="AK358" s="33"/>
      <c r="AL358" s="33"/>
      <c r="AM358" s="33"/>
      <c r="AN358" s="33"/>
      <c r="AO358" s="33"/>
      <c r="AP358" s="33"/>
      <c r="AQ358" s="62"/>
      <c r="AR358" s="33"/>
      <c r="AS358" s="62"/>
      <c r="AT358" s="33"/>
      <c r="AU358" s="33"/>
      <c r="AV358" s="33"/>
      <c r="AW358" s="33"/>
      <c r="AX358" s="33"/>
      <c r="AY358" s="42"/>
      <c r="AZ358" s="43"/>
      <c r="BA358" s="60"/>
      <c r="BB358" s="43"/>
      <c r="BC358" s="43"/>
      <c r="BD358" s="33"/>
      <c r="BE358" s="33"/>
      <c r="BF358" s="33"/>
      <c r="BG358" s="42"/>
      <c r="BH358" s="43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54.5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42"/>
      <c r="O359" s="42"/>
      <c r="P359" s="42"/>
      <c r="Q359" s="42"/>
      <c r="R359" s="42"/>
      <c r="S359" s="42"/>
      <c r="T359" s="42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62"/>
      <c r="AJ359" s="33"/>
      <c r="AK359" s="33"/>
      <c r="AL359" s="33"/>
      <c r="AM359" s="33"/>
      <c r="AN359" s="33"/>
      <c r="AO359" s="33"/>
      <c r="AP359" s="33"/>
      <c r="AQ359" s="62"/>
      <c r="AR359" s="33"/>
      <c r="AS359" s="62"/>
      <c r="AT359" s="33"/>
      <c r="AU359" s="33"/>
      <c r="AV359" s="33"/>
      <c r="AW359" s="33"/>
      <c r="AX359" s="33"/>
      <c r="AY359" s="42"/>
      <c r="AZ359" s="43"/>
      <c r="BA359" s="60"/>
      <c r="BB359" s="51"/>
      <c r="BC359" s="52"/>
      <c r="BD359" s="33"/>
      <c r="BE359" s="33"/>
      <c r="BF359" s="33"/>
      <c r="BG359" s="33"/>
      <c r="BH359" s="33"/>
      <c r="BI359" s="3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44.75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42"/>
      <c r="O360" s="42"/>
      <c r="P360" s="42"/>
      <c r="Q360" s="42"/>
      <c r="R360" s="42"/>
      <c r="S360" s="42"/>
      <c r="T360" s="42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62"/>
      <c r="AJ360" s="33"/>
      <c r="AK360" s="33"/>
      <c r="AL360" s="33"/>
      <c r="AM360" s="33"/>
      <c r="AN360" s="33"/>
      <c r="AO360" s="33"/>
      <c r="AP360" s="33"/>
      <c r="AQ360" s="62"/>
      <c r="AR360" s="33"/>
      <c r="AS360" s="62"/>
      <c r="AT360" s="33"/>
      <c r="AU360" s="33"/>
      <c r="AV360" s="33"/>
      <c r="AW360" s="33"/>
      <c r="AX360" s="33"/>
      <c r="AY360" s="42"/>
      <c r="AZ360" s="43"/>
      <c r="BA360" s="60"/>
      <c r="BB360" s="51"/>
      <c r="BC360" s="52"/>
      <c r="BD360" s="33"/>
      <c r="BE360" s="33"/>
      <c r="BF360" s="33"/>
      <c r="BG360" s="33"/>
      <c r="BH360" s="33"/>
      <c r="BI360" s="3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409.6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42"/>
      <c r="O361" s="42"/>
      <c r="P361" s="42"/>
      <c r="Q361" s="42"/>
      <c r="R361" s="42"/>
      <c r="S361" s="42"/>
      <c r="T361" s="42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62"/>
      <c r="AJ361" s="33"/>
      <c r="AK361" s="33"/>
      <c r="AL361" s="33"/>
      <c r="AM361" s="33"/>
      <c r="AN361" s="33"/>
      <c r="AO361" s="33"/>
      <c r="AP361" s="33"/>
      <c r="AQ361" s="62"/>
      <c r="AR361" s="33"/>
      <c r="AS361" s="62"/>
      <c r="AT361" s="33"/>
      <c r="AU361" s="33"/>
      <c r="AV361" s="33"/>
      <c r="AW361" s="33"/>
      <c r="AX361" s="33"/>
      <c r="AY361" s="42"/>
      <c r="AZ361" s="42"/>
      <c r="BA361" s="42"/>
      <c r="BB361" s="43"/>
      <c r="BC361" s="42"/>
      <c r="BD361" s="33"/>
      <c r="BE361" s="33"/>
      <c r="BF361" s="33"/>
      <c r="BG361" s="33"/>
      <c r="BH361" s="33"/>
      <c r="BI361" s="3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25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42"/>
      <c r="O362" s="42"/>
      <c r="P362" s="42"/>
      <c r="Q362" s="42"/>
      <c r="R362" s="42"/>
      <c r="S362" s="42"/>
      <c r="T362" s="42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62"/>
      <c r="AJ362" s="33"/>
      <c r="AK362" s="33"/>
      <c r="AL362" s="33"/>
      <c r="AM362" s="33"/>
      <c r="AN362" s="33"/>
      <c r="AO362" s="33"/>
      <c r="AP362" s="33"/>
      <c r="AQ362" s="62"/>
      <c r="AR362" s="33"/>
      <c r="AS362" s="62"/>
      <c r="AT362" s="33"/>
      <c r="AU362" s="33"/>
      <c r="AV362" s="33"/>
      <c r="AW362" s="33"/>
      <c r="AX362" s="33"/>
      <c r="AY362" s="42"/>
      <c r="AZ362" s="43"/>
      <c r="BA362" s="60"/>
      <c r="BB362" s="43"/>
      <c r="BC362" s="42"/>
      <c r="BD362" s="33"/>
      <c r="BE362" s="33"/>
      <c r="BF362" s="33"/>
      <c r="BG362" s="33"/>
      <c r="BH362" s="33"/>
      <c r="BI362" s="3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220.5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52"/>
      <c r="O363" s="52"/>
      <c r="P363" s="52"/>
      <c r="Q363" s="52"/>
      <c r="R363" s="52"/>
      <c r="S363" s="52"/>
      <c r="T363" s="52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62"/>
      <c r="AJ363" s="33"/>
      <c r="AK363" s="33"/>
      <c r="AL363" s="33"/>
      <c r="AM363" s="33"/>
      <c r="AN363" s="33"/>
      <c r="AO363" s="33"/>
      <c r="AP363" s="33"/>
      <c r="AQ363" s="62"/>
      <c r="AR363" s="33"/>
      <c r="AS363" s="62"/>
      <c r="AT363" s="33"/>
      <c r="AU363" s="33"/>
      <c r="AV363" s="33"/>
      <c r="AW363" s="33"/>
      <c r="AX363" s="33"/>
      <c r="AY363" s="42"/>
      <c r="AZ363" s="43"/>
      <c r="BA363" s="60"/>
      <c r="BB363" s="52"/>
      <c r="BC363" s="52"/>
      <c r="BD363" s="33"/>
      <c r="BE363" s="33"/>
      <c r="BF363" s="33"/>
      <c r="BG363" s="33"/>
      <c r="BH363" s="33"/>
      <c r="BI363" s="3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220.5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42"/>
      <c r="N364" s="42"/>
      <c r="O364" s="42"/>
      <c r="P364" s="42"/>
      <c r="Q364" s="42"/>
      <c r="R364" s="42"/>
      <c r="S364" s="42"/>
      <c r="T364" s="42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62"/>
      <c r="AJ364" s="33"/>
      <c r="AK364" s="33"/>
      <c r="AL364" s="33"/>
      <c r="AM364" s="33"/>
      <c r="AN364" s="33"/>
      <c r="AO364" s="33"/>
      <c r="AP364" s="33"/>
      <c r="AQ364" s="62"/>
      <c r="AR364" s="33"/>
      <c r="AS364" s="62"/>
      <c r="AT364" s="33"/>
      <c r="AU364" s="33"/>
      <c r="AV364" s="33"/>
      <c r="AW364" s="33"/>
      <c r="AX364" s="33"/>
      <c r="AY364" s="42"/>
      <c r="AZ364" s="43"/>
      <c r="BA364" s="60"/>
      <c r="BB364" s="42"/>
      <c r="BC364" s="42"/>
      <c r="BD364" s="33"/>
      <c r="BE364" s="33"/>
      <c r="BF364" s="33"/>
      <c r="BG364" s="33"/>
      <c r="BH364" s="33"/>
      <c r="BI364" s="3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220.5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42"/>
      <c r="O365" s="42"/>
      <c r="P365" s="42"/>
      <c r="Q365" s="42"/>
      <c r="R365" s="42"/>
      <c r="S365" s="42"/>
      <c r="T365" s="42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62"/>
      <c r="AJ365" s="33"/>
      <c r="AK365" s="33"/>
      <c r="AL365" s="33"/>
      <c r="AM365" s="33"/>
      <c r="AN365" s="33"/>
      <c r="AO365" s="33"/>
      <c r="AP365" s="33"/>
      <c r="AQ365" s="62"/>
      <c r="AR365" s="33"/>
      <c r="AS365" s="62"/>
      <c r="AT365" s="33"/>
      <c r="AU365" s="33"/>
      <c r="AV365" s="33"/>
      <c r="AW365" s="33"/>
      <c r="AX365" s="33"/>
      <c r="AY365" s="42"/>
      <c r="AZ365" s="43"/>
      <c r="BA365" s="60"/>
      <c r="BB365" s="43"/>
      <c r="BC365" s="42"/>
      <c r="BD365" s="33"/>
      <c r="BE365" s="33"/>
      <c r="BF365" s="33"/>
      <c r="BG365" s="33"/>
      <c r="BH365" s="33"/>
      <c r="BI365" s="33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409.5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52"/>
      <c r="O366" s="52"/>
      <c r="P366" s="52"/>
      <c r="Q366" s="52"/>
      <c r="R366" s="52"/>
      <c r="S366" s="52"/>
      <c r="T366" s="52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42"/>
      <c r="AF366" s="52"/>
      <c r="AG366" s="52"/>
      <c r="AH366" s="33"/>
      <c r="AI366" s="60"/>
      <c r="AJ366" s="52"/>
      <c r="AK366" s="52"/>
      <c r="AL366" s="33"/>
      <c r="AM366" s="33"/>
      <c r="AN366" s="33"/>
      <c r="AO366" s="33"/>
      <c r="AP366" s="33"/>
      <c r="AQ366" s="60"/>
      <c r="AR366" s="52"/>
      <c r="AS366" s="60"/>
      <c r="AT366" s="52"/>
      <c r="AU366" s="33"/>
      <c r="AV366" s="33"/>
      <c r="AW366" s="33"/>
      <c r="AX366" s="33"/>
      <c r="AY366" s="42"/>
      <c r="AZ366" s="43"/>
      <c r="BA366" s="60"/>
      <c r="BB366" s="52"/>
      <c r="BC366" s="52"/>
      <c r="BD366" s="33"/>
      <c r="BE366" s="33"/>
      <c r="BF366" s="33"/>
      <c r="BG366" s="33"/>
      <c r="BH366" s="33"/>
      <c r="BI366" s="3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44.75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52"/>
      <c r="O367" s="52"/>
      <c r="P367" s="52"/>
      <c r="Q367" s="52"/>
      <c r="R367" s="52"/>
      <c r="S367" s="52"/>
      <c r="T367" s="52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42"/>
      <c r="AF367" s="52"/>
      <c r="AG367" s="52"/>
      <c r="AH367" s="33"/>
      <c r="AI367" s="60"/>
      <c r="AJ367" s="52"/>
      <c r="AK367" s="52"/>
      <c r="AL367" s="33"/>
      <c r="AM367" s="33"/>
      <c r="AN367" s="33"/>
      <c r="AO367" s="33"/>
      <c r="AP367" s="33"/>
      <c r="AQ367" s="60"/>
      <c r="AR367" s="52"/>
      <c r="AS367" s="60"/>
      <c r="AT367" s="52"/>
      <c r="AU367" s="33"/>
      <c r="AV367" s="33"/>
      <c r="AW367" s="33"/>
      <c r="AX367" s="33"/>
      <c r="AY367" s="42"/>
      <c r="AZ367" s="43"/>
      <c r="BA367" s="60"/>
      <c r="BB367" s="52"/>
      <c r="BC367" s="52"/>
      <c r="BD367" s="33"/>
      <c r="BE367" s="33"/>
      <c r="BF367" s="33"/>
      <c r="BG367" s="33"/>
      <c r="BH367" s="33"/>
      <c r="BI367" s="3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144.7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52"/>
      <c r="O368" s="52"/>
      <c r="P368" s="52"/>
      <c r="Q368" s="52"/>
      <c r="R368" s="52"/>
      <c r="S368" s="52"/>
      <c r="T368" s="52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52"/>
      <c r="AG368" s="52"/>
      <c r="AH368" s="33"/>
      <c r="AI368" s="60"/>
      <c r="AJ368" s="52"/>
      <c r="AK368" s="52"/>
      <c r="AL368" s="33"/>
      <c r="AM368" s="33"/>
      <c r="AN368" s="33"/>
      <c r="AO368" s="33"/>
      <c r="AP368" s="33"/>
      <c r="AQ368" s="60"/>
      <c r="AR368" s="52"/>
      <c r="AS368" s="60"/>
      <c r="AT368" s="52"/>
      <c r="AU368" s="33"/>
      <c r="AV368" s="33"/>
      <c r="AW368" s="33"/>
      <c r="AX368" s="33"/>
      <c r="AY368" s="42"/>
      <c r="AZ368" s="43"/>
      <c r="BA368" s="60"/>
      <c r="BB368" s="52"/>
      <c r="BC368" s="52"/>
      <c r="BD368" s="33"/>
      <c r="BE368" s="33"/>
      <c r="BF368" s="33"/>
      <c r="BG368" s="33"/>
      <c r="BH368" s="33"/>
      <c r="BI368" s="3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44.75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52"/>
      <c r="O369" s="52"/>
      <c r="P369" s="52"/>
      <c r="Q369" s="52"/>
      <c r="R369" s="52"/>
      <c r="S369" s="52"/>
      <c r="T369" s="52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42"/>
      <c r="AF369" s="52"/>
      <c r="AG369" s="52"/>
      <c r="AH369" s="33"/>
      <c r="AI369" s="60"/>
      <c r="AJ369" s="52"/>
      <c r="AK369" s="52"/>
      <c r="AL369" s="33"/>
      <c r="AM369" s="33"/>
      <c r="AN369" s="33"/>
      <c r="AO369" s="33"/>
      <c r="AP369" s="33"/>
      <c r="AQ369" s="60"/>
      <c r="AR369" s="52"/>
      <c r="AS369" s="60"/>
      <c r="AT369" s="52"/>
      <c r="AU369" s="33"/>
      <c r="AV369" s="33"/>
      <c r="AW369" s="33"/>
      <c r="AX369" s="33"/>
      <c r="AY369" s="42"/>
      <c r="AZ369" s="43"/>
      <c r="BA369" s="60"/>
      <c r="BB369" s="52"/>
      <c r="BC369" s="52"/>
      <c r="BD369" s="33"/>
      <c r="BE369" s="33"/>
      <c r="BF369" s="33"/>
      <c r="BG369" s="33"/>
      <c r="BH369" s="33"/>
      <c r="BI369" s="3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44.75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52"/>
      <c r="O370" s="52"/>
      <c r="P370" s="52"/>
      <c r="Q370" s="52"/>
      <c r="R370" s="52"/>
      <c r="S370" s="52"/>
      <c r="T370" s="52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42"/>
      <c r="AF370" s="52"/>
      <c r="AG370" s="52"/>
      <c r="AH370" s="33"/>
      <c r="AI370" s="60"/>
      <c r="AJ370" s="52"/>
      <c r="AK370" s="52"/>
      <c r="AL370" s="33"/>
      <c r="AM370" s="33"/>
      <c r="AN370" s="33"/>
      <c r="AO370" s="33"/>
      <c r="AP370" s="33"/>
      <c r="AQ370" s="60"/>
      <c r="AR370" s="52"/>
      <c r="AS370" s="60"/>
      <c r="AT370" s="52"/>
      <c r="AU370" s="33"/>
      <c r="AV370" s="33"/>
      <c r="AW370" s="33"/>
      <c r="AX370" s="33"/>
      <c r="AY370" s="42"/>
      <c r="AZ370" s="43"/>
      <c r="BA370" s="60"/>
      <c r="BB370" s="52"/>
      <c r="BC370" s="52"/>
      <c r="BD370" s="33"/>
      <c r="BE370" s="33"/>
      <c r="BF370" s="33"/>
      <c r="BG370" s="33"/>
      <c r="BH370" s="33"/>
      <c r="BI370" s="3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44.75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52"/>
      <c r="O371" s="52"/>
      <c r="P371" s="52"/>
      <c r="Q371" s="52"/>
      <c r="R371" s="52"/>
      <c r="S371" s="52"/>
      <c r="T371" s="52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42"/>
      <c r="AF371" s="52"/>
      <c r="AG371" s="52"/>
      <c r="AH371" s="33"/>
      <c r="AI371" s="57"/>
      <c r="AJ371" s="52"/>
      <c r="AK371" s="52"/>
      <c r="AL371" s="33"/>
      <c r="AM371" s="33"/>
      <c r="AN371" s="33"/>
      <c r="AO371" s="33"/>
      <c r="AP371" s="33"/>
      <c r="AQ371" s="57"/>
      <c r="AR371" s="52"/>
      <c r="AS371" s="57"/>
      <c r="AT371" s="52"/>
      <c r="AU371" s="33"/>
      <c r="AV371" s="33"/>
      <c r="AW371" s="33"/>
      <c r="AX371" s="33"/>
      <c r="AY371" s="42"/>
      <c r="AZ371" s="43"/>
      <c r="BA371" s="57"/>
      <c r="BB371" s="52"/>
      <c r="BC371" s="52"/>
      <c r="BD371" s="33"/>
      <c r="BE371" s="33"/>
      <c r="BF371" s="33"/>
      <c r="BG371" s="33"/>
      <c r="BH371" s="33"/>
      <c r="BI371" s="3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409.5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52"/>
      <c r="O372" s="52"/>
      <c r="P372" s="52"/>
      <c r="Q372" s="52"/>
      <c r="R372" s="52"/>
      <c r="S372" s="52"/>
      <c r="T372" s="52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58"/>
      <c r="AJ372" s="33"/>
      <c r="AK372" s="33"/>
      <c r="AL372" s="33"/>
      <c r="AM372" s="33"/>
      <c r="AN372" s="33"/>
      <c r="AO372" s="33"/>
      <c r="AP372" s="33"/>
      <c r="AQ372" s="58"/>
      <c r="AR372" s="33"/>
      <c r="AS372" s="58"/>
      <c r="AT372" s="33"/>
      <c r="AU372" s="33"/>
      <c r="AV372" s="33"/>
      <c r="AW372" s="33"/>
      <c r="AX372" s="33"/>
      <c r="AY372" s="42"/>
      <c r="AZ372" s="43"/>
      <c r="BA372" s="57"/>
      <c r="BB372" s="51"/>
      <c r="BC372" s="52"/>
      <c r="BD372" s="33"/>
      <c r="BE372" s="33"/>
      <c r="BF372" s="33"/>
      <c r="BG372" s="33"/>
      <c r="BH372" s="33"/>
      <c r="BI372" s="3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408.75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42"/>
      <c r="N373" s="42"/>
      <c r="O373" s="42"/>
      <c r="P373" s="42"/>
      <c r="Q373" s="42"/>
      <c r="R373" s="42"/>
      <c r="S373" s="42"/>
      <c r="T373" s="42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58"/>
      <c r="AJ373" s="33"/>
      <c r="AK373" s="33"/>
      <c r="AL373" s="33"/>
      <c r="AM373" s="33"/>
      <c r="AN373" s="33"/>
      <c r="AO373" s="33"/>
      <c r="AP373" s="33"/>
      <c r="AQ373" s="58"/>
      <c r="AR373" s="33"/>
      <c r="AS373" s="58"/>
      <c r="AT373" s="33"/>
      <c r="AU373" s="33"/>
      <c r="AV373" s="33"/>
      <c r="AW373" s="33"/>
      <c r="AX373" s="33"/>
      <c r="AY373" s="42"/>
      <c r="AZ373" s="43"/>
      <c r="BA373" s="57"/>
      <c r="BB373" s="42"/>
      <c r="BC373" s="42"/>
      <c r="BD373" s="33"/>
      <c r="BE373" s="33"/>
      <c r="BF373" s="33"/>
      <c r="BG373" s="33"/>
      <c r="BH373" s="33"/>
      <c r="BI373" s="3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46.25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42"/>
      <c r="N374" s="42"/>
      <c r="O374" s="42"/>
      <c r="P374" s="42"/>
      <c r="Q374" s="42"/>
      <c r="R374" s="42"/>
      <c r="S374" s="42"/>
      <c r="T374" s="42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58"/>
      <c r="AJ374" s="33"/>
      <c r="AK374" s="33"/>
      <c r="AL374" s="33"/>
      <c r="AM374" s="33"/>
      <c r="AN374" s="33"/>
      <c r="AO374" s="33"/>
      <c r="AP374" s="33"/>
      <c r="AQ374" s="58"/>
      <c r="AR374" s="33"/>
      <c r="AS374" s="58"/>
      <c r="AT374" s="33"/>
      <c r="AU374" s="33"/>
      <c r="AV374" s="33"/>
      <c r="AW374" s="33"/>
      <c r="AX374" s="33"/>
      <c r="AY374" s="42"/>
      <c r="AZ374" s="43"/>
      <c r="BA374" s="57"/>
      <c r="BB374" s="51"/>
      <c r="BC374" s="52"/>
      <c r="BD374" s="33"/>
      <c r="BE374" s="33"/>
      <c r="BF374" s="33"/>
      <c r="BG374" s="33"/>
      <c r="BH374" s="33"/>
      <c r="BI374" s="3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408.75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42"/>
      <c r="O375" s="42"/>
      <c r="P375" s="42"/>
      <c r="Q375" s="42"/>
      <c r="R375" s="42"/>
      <c r="S375" s="42"/>
      <c r="T375" s="42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58"/>
      <c r="AJ375" s="33"/>
      <c r="AK375" s="33"/>
      <c r="AL375" s="33"/>
      <c r="AM375" s="33"/>
      <c r="AN375" s="33"/>
      <c r="AO375" s="33"/>
      <c r="AP375" s="33"/>
      <c r="AQ375" s="58"/>
      <c r="AR375" s="33"/>
      <c r="AS375" s="58"/>
      <c r="AT375" s="33"/>
      <c r="AU375" s="33"/>
      <c r="AV375" s="33"/>
      <c r="AW375" s="33"/>
      <c r="AX375" s="33"/>
      <c r="AY375" s="42"/>
      <c r="AZ375" s="43"/>
      <c r="BA375" s="57"/>
      <c r="BB375" s="42"/>
      <c r="BC375" s="42"/>
      <c r="BD375" s="33"/>
      <c r="BE375" s="33"/>
      <c r="BF375" s="33"/>
      <c r="BG375" s="33"/>
      <c r="BH375" s="33"/>
      <c r="BI375" s="3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56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42"/>
      <c r="O376" s="42"/>
      <c r="P376" s="42"/>
      <c r="Q376" s="42"/>
      <c r="R376" s="42"/>
      <c r="S376" s="42"/>
      <c r="T376" s="42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58"/>
      <c r="AJ376" s="33"/>
      <c r="AK376" s="33"/>
      <c r="AL376" s="33"/>
      <c r="AM376" s="33"/>
      <c r="AN376" s="33"/>
      <c r="AO376" s="33"/>
      <c r="AP376" s="33"/>
      <c r="AQ376" s="58"/>
      <c r="AR376" s="33"/>
      <c r="AS376" s="58"/>
      <c r="AT376" s="33"/>
      <c r="AU376" s="33"/>
      <c r="AV376" s="33"/>
      <c r="AW376" s="33"/>
      <c r="AX376" s="33"/>
      <c r="AY376" s="42"/>
      <c r="AZ376" s="43"/>
      <c r="BA376" s="57"/>
      <c r="BB376" s="51"/>
      <c r="BC376" s="52"/>
      <c r="BD376" s="33"/>
      <c r="BE376" s="33"/>
      <c r="BF376" s="33"/>
      <c r="BG376" s="33"/>
      <c r="BH376" s="33"/>
      <c r="BI376" s="3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3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52"/>
      <c r="O377" s="52"/>
      <c r="P377" s="52"/>
      <c r="Q377" s="52"/>
      <c r="R377" s="52"/>
      <c r="S377" s="52"/>
      <c r="T377" s="52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58"/>
      <c r="AJ377" s="33"/>
      <c r="AK377" s="33"/>
      <c r="AL377" s="33"/>
      <c r="AM377" s="33"/>
      <c r="AN377" s="33"/>
      <c r="AO377" s="33"/>
      <c r="AP377" s="33"/>
      <c r="AQ377" s="58"/>
      <c r="AR377" s="33"/>
      <c r="AS377" s="58"/>
      <c r="AT377" s="33"/>
      <c r="AU377" s="33"/>
      <c r="AV377" s="33"/>
      <c r="AW377" s="33"/>
      <c r="AX377" s="33"/>
      <c r="AY377" s="42"/>
      <c r="AZ377" s="43"/>
      <c r="BA377" s="57"/>
      <c r="BB377" s="52"/>
      <c r="BC377" s="52"/>
      <c r="BD377" s="33"/>
      <c r="BE377" s="33"/>
      <c r="BF377" s="33"/>
      <c r="BG377" s="33"/>
      <c r="BH377" s="33"/>
      <c r="BI377" s="3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3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52"/>
      <c r="O378" s="52"/>
      <c r="P378" s="52"/>
      <c r="Q378" s="52"/>
      <c r="R378" s="52"/>
      <c r="S378" s="52"/>
      <c r="T378" s="52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58"/>
      <c r="AJ378" s="33"/>
      <c r="AK378" s="33"/>
      <c r="AL378" s="33"/>
      <c r="AM378" s="33"/>
      <c r="AN378" s="33"/>
      <c r="AO378" s="33"/>
      <c r="AP378" s="33"/>
      <c r="AQ378" s="58"/>
      <c r="AR378" s="33"/>
      <c r="AS378" s="58"/>
      <c r="AT378" s="33"/>
      <c r="AU378" s="33"/>
      <c r="AV378" s="33"/>
      <c r="AW378" s="33"/>
      <c r="AX378" s="33"/>
      <c r="AY378" s="42"/>
      <c r="AZ378" s="43"/>
      <c r="BA378" s="57"/>
      <c r="BB378" s="51"/>
      <c r="BC378" s="52"/>
      <c r="BD378" s="33"/>
      <c r="BE378" s="33"/>
      <c r="BF378" s="33"/>
      <c r="BG378" s="33"/>
      <c r="BH378" s="33"/>
      <c r="BI378" s="3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246.75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42"/>
      <c r="N379" s="43"/>
      <c r="O379" s="42"/>
      <c r="P379" s="43"/>
      <c r="Q379" s="43"/>
      <c r="R379" s="43"/>
      <c r="S379" s="43"/>
      <c r="T379" s="43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58"/>
      <c r="AJ379" s="33"/>
      <c r="AK379" s="33"/>
      <c r="AL379" s="33"/>
      <c r="AM379" s="33"/>
      <c r="AN379" s="33"/>
      <c r="AO379" s="33"/>
      <c r="AP379" s="33"/>
      <c r="AQ379" s="58"/>
      <c r="AR379" s="33"/>
      <c r="AS379" s="58"/>
      <c r="AT379" s="33"/>
      <c r="AU379" s="33"/>
      <c r="AV379" s="33"/>
      <c r="AW379" s="33"/>
      <c r="AX379" s="33"/>
      <c r="AY379" s="42"/>
      <c r="AZ379" s="43"/>
      <c r="BA379" s="57"/>
      <c r="BB379" s="43"/>
      <c r="BC379" s="43"/>
      <c r="BD379" s="33"/>
      <c r="BE379" s="33"/>
      <c r="BF379" s="33"/>
      <c r="BG379" s="33"/>
      <c r="BH379" s="33"/>
      <c r="BI379" s="3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84.5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42"/>
      <c r="N380" s="34"/>
      <c r="O380" s="34"/>
      <c r="P380" s="34"/>
      <c r="Q380" s="34"/>
      <c r="R380" s="34"/>
      <c r="S380" s="34"/>
      <c r="T380" s="34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58"/>
      <c r="AJ380" s="33"/>
      <c r="AK380" s="33"/>
      <c r="AL380" s="33"/>
      <c r="AM380" s="33"/>
      <c r="AN380" s="33"/>
      <c r="AO380" s="33"/>
      <c r="AP380" s="33"/>
      <c r="AQ380" s="58"/>
      <c r="AR380" s="33"/>
      <c r="AS380" s="58"/>
      <c r="AT380" s="33"/>
      <c r="AU380" s="33"/>
      <c r="AV380" s="33"/>
      <c r="AW380" s="33"/>
      <c r="AX380" s="33"/>
      <c r="AY380" s="42"/>
      <c r="AZ380" s="43"/>
      <c r="BA380" s="56"/>
      <c r="BB380" s="59"/>
      <c r="BC380" s="52"/>
      <c r="BD380" s="33"/>
      <c r="BE380" s="33"/>
      <c r="BF380" s="33"/>
      <c r="BG380" s="33"/>
      <c r="BH380" s="33"/>
      <c r="BI380" s="33"/>
      <c r="BJ380" s="33"/>
      <c r="BK380" s="44"/>
      <c r="BL380" s="24"/>
      <c r="BM380" s="33"/>
      <c r="BN380" s="33"/>
      <c r="BO380" s="34"/>
      <c r="BP380" s="23"/>
      <c r="BQ380" s="24"/>
      <c r="BR380" s="25"/>
    </row>
    <row r="381" spans="1:70" s="22" customFormat="1" ht="184.5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57"/>
      <c r="N381" s="32"/>
      <c r="O381" s="31"/>
      <c r="P381" s="32"/>
      <c r="Q381" s="32"/>
      <c r="R381" s="32"/>
      <c r="S381" s="32"/>
      <c r="T381" s="32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58"/>
      <c r="AJ381" s="33"/>
      <c r="AK381" s="33"/>
      <c r="AL381" s="33"/>
      <c r="AM381" s="33"/>
      <c r="AN381" s="33"/>
      <c r="AO381" s="33"/>
      <c r="AP381" s="33"/>
      <c r="AQ381" s="58"/>
      <c r="AR381" s="33"/>
      <c r="AS381" s="58"/>
      <c r="AT381" s="33"/>
      <c r="AU381" s="33"/>
      <c r="AV381" s="33"/>
      <c r="AW381" s="33"/>
      <c r="AX381" s="33"/>
      <c r="AY381" s="42"/>
      <c r="AZ381" s="43"/>
      <c r="BA381" s="56"/>
      <c r="BB381" s="59"/>
      <c r="BC381" s="52"/>
      <c r="BD381" s="33"/>
      <c r="BE381" s="33"/>
      <c r="BF381" s="33"/>
      <c r="BG381" s="33"/>
      <c r="BH381" s="33"/>
      <c r="BI381" s="33"/>
      <c r="BJ381" s="33"/>
      <c r="BK381" s="44"/>
      <c r="BL381" s="24"/>
      <c r="BM381" s="33"/>
      <c r="BN381" s="33"/>
      <c r="BO381" s="34"/>
      <c r="BP381" s="23"/>
      <c r="BQ381" s="24"/>
      <c r="BR381" s="25"/>
    </row>
    <row r="382" spans="1:70" s="22" customFormat="1" ht="184.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2"/>
      <c r="O382" s="42"/>
      <c r="P382" s="42"/>
      <c r="Q382" s="42"/>
      <c r="R382" s="42"/>
      <c r="S382" s="42"/>
      <c r="T382" s="42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58"/>
      <c r="AJ382" s="33"/>
      <c r="AK382" s="33"/>
      <c r="AL382" s="33"/>
      <c r="AM382" s="33"/>
      <c r="AN382" s="33"/>
      <c r="AO382" s="33"/>
      <c r="AP382" s="33"/>
      <c r="AQ382" s="58"/>
      <c r="AR382" s="33"/>
      <c r="AS382" s="58"/>
      <c r="AT382" s="33"/>
      <c r="AU382" s="33"/>
      <c r="AV382" s="33"/>
      <c r="AW382" s="33"/>
      <c r="AX382" s="33"/>
      <c r="AY382" s="42"/>
      <c r="AZ382" s="43"/>
      <c r="BA382" s="57"/>
      <c r="BB382" s="42"/>
      <c r="BC382" s="42"/>
      <c r="BD382" s="33"/>
      <c r="BE382" s="33"/>
      <c r="BF382" s="33"/>
      <c r="BG382" s="33"/>
      <c r="BH382" s="33"/>
      <c r="BI382" s="3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84.5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2"/>
      <c r="O383" s="42"/>
      <c r="P383" s="42"/>
      <c r="Q383" s="42"/>
      <c r="R383" s="42"/>
      <c r="S383" s="42"/>
      <c r="T383" s="42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58"/>
      <c r="AJ383" s="33"/>
      <c r="AK383" s="33"/>
      <c r="AL383" s="33"/>
      <c r="AM383" s="33"/>
      <c r="AN383" s="33"/>
      <c r="AO383" s="33"/>
      <c r="AP383" s="33"/>
      <c r="AQ383" s="58"/>
      <c r="AR383" s="33"/>
      <c r="AS383" s="58"/>
      <c r="AT383" s="33"/>
      <c r="AU383" s="33"/>
      <c r="AV383" s="33"/>
      <c r="AW383" s="33"/>
      <c r="AX383" s="33"/>
      <c r="AY383" s="42"/>
      <c r="AZ383" s="43"/>
      <c r="BA383" s="56"/>
      <c r="BB383" s="59"/>
      <c r="BC383" s="42"/>
      <c r="BD383" s="33"/>
      <c r="BE383" s="33"/>
      <c r="BF383" s="33"/>
      <c r="BG383" s="33"/>
      <c r="BH383" s="33"/>
      <c r="BI383" s="33"/>
      <c r="BJ383" s="33"/>
      <c r="BK383" s="44"/>
      <c r="BL383" s="24"/>
      <c r="BM383" s="33"/>
      <c r="BN383" s="33"/>
      <c r="BO383" s="34"/>
      <c r="BP383" s="23"/>
      <c r="BQ383" s="24"/>
      <c r="BR383" s="25"/>
    </row>
    <row r="384" spans="1:70" s="22" customFormat="1" ht="189.7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51"/>
      <c r="O384" s="51"/>
      <c r="P384" s="51"/>
      <c r="Q384" s="51"/>
      <c r="R384" s="51"/>
      <c r="S384" s="51"/>
      <c r="T384" s="51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58"/>
      <c r="AJ384" s="33"/>
      <c r="AK384" s="33"/>
      <c r="AL384" s="33"/>
      <c r="AM384" s="33"/>
      <c r="AN384" s="33"/>
      <c r="AO384" s="33"/>
      <c r="AP384" s="33"/>
      <c r="AQ384" s="58"/>
      <c r="AR384" s="33"/>
      <c r="AS384" s="58"/>
      <c r="AT384" s="33"/>
      <c r="AU384" s="33"/>
      <c r="AV384" s="33"/>
      <c r="AW384" s="33"/>
      <c r="AX384" s="33"/>
      <c r="AY384" s="42"/>
      <c r="AZ384" s="43"/>
      <c r="BA384" s="56"/>
      <c r="BB384" s="59"/>
      <c r="BC384" s="42"/>
      <c r="BD384" s="33"/>
      <c r="BE384" s="33"/>
      <c r="BF384" s="33"/>
      <c r="BG384" s="33"/>
      <c r="BH384" s="33"/>
      <c r="BI384" s="33"/>
      <c r="BJ384" s="33"/>
      <c r="BK384" s="44"/>
      <c r="BL384" s="24"/>
      <c r="BM384" s="33"/>
      <c r="BN384" s="33"/>
      <c r="BO384" s="34"/>
      <c r="BP384" s="23"/>
      <c r="BQ384" s="24"/>
      <c r="BR384" s="25"/>
    </row>
    <row r="385" spans="1:70" s="22" customFormat="1" ht="18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2"/>
      <c r="O385" s="42"/>
      <c r="P385" s="42"/>
      <c r="Q385" s="42"/>
      <c r="R385" s="42"/>
      <c r="S385" s="42"/>
      <c r="T385" s="42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58"/>
      <c r="AJ385" s="33"/>
      <c r="AK385" s="33"/>
      <c r="AL385" s="33"/>
      <c r="AM385" s="33"/>
      <c r="AN385" s="33"/>
      <c r="AO385" s="33"/>
      <c r="AP385" s="33"/>
      <c r="AQ385" s="58"/>
      <c r="AR385" s="33"/>
      <c r="AS385" s="58"/>
      <c r="AT385" s="33"/>
      <c r="AU385" s="33"/>
      <c r="AV385" s="33"/>
      <c r="AW385" s="33"/>
      <c r="AX385" s="33"/>
      <c r="AY385" s="42"/>
      <c r="AZ385" s="43"/>
      <c r="BA385" s="57"/>
      <c r="BB385" s="42"/>
      <c r="BC385" s="42"/>
      <c r="BD385" s="33"/>
      <c r="BE385" s="33"/>
      <c r="BF385" s="33"/>
      <c r="BG385" s="42"/>
      <c r="BH385" s="43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184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2"/>
      <c r="O386" s="42"/>
      <c r="P386" s="42"/>
      <c r="Q386" s="42"/>
      <c r="R386" s="42"/>
      <c r="S386" s="42"/>
      <c r="T386" s="42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33"/>
      <c r="AF386" s="33"/>
      <c r="AG386" s="33"/>
      <c r="AH386" s="33"/>
      <c r="AI386" s="58"/>
      <c r="AJ386" s="33"/>
      <c r="AK386" s="33"/>
      <c r="AL386" s="33"/>
      <c r="AM386" s="33"/>
      <c r="AN386" s="33"/>
      <c r="AO386" s="33"/>
      <c r="AP386" s="33"/>
      <c r="AQ386" s="58"/>
      <c r="AR386" s="33"/>
      <c r="AS386" s="58"/>
      <c r="AT386" s="33"/>
      <c r="AU386" s="33"/>
      <c r="AV386" s="33"/>
      <c r="AW386" s="33"/>
      <c r="AX386" s="33"/>
      <c r="AY386" s="42"/>
      <c r="AZ386" s="43"/>
      <c r="BA386" s="49"/>
      <c r="BB386" s="59"/>
      <c r="BC386" s="42"/>
      <c r="BD386" s="33"/>
      <c r="BE386" s="33"/>
      <c r="BF386" s="33"/>
      <c r="BG386" s="42"/>
      <c r="BH386" s="43"/>
      <c r="BI386" s="43"/>
      <c r="BJ386" s="33"/>
      <c r="BK386" s="44"/>
      <c r="BL386" s="24"/>
      <c r="BM386" s="33"/>
      <c r="BN386" s="33"/>
      <c r="BO386" s="34"/>
      <c r="BP386" s="23"/>
      <c r="BQ386" s="24"/>
      <c r="BR386" s="25"/>
    </row>
    <row r="387" spans="1:70" s="22" customFormat="1" ht="184.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52"/>
      <c r="O387" s="52"/>
      <c r="P387" s="52"/>
      <c r="Q387" s="52"/>
      <c r="R387" s="52"/>
      <c r="S387" s="52"/>
      <c r="T387" s="52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58"/>
      <c r="AJ387" s="33"/>
      <c r="AK387" s="33"/>
      <c r="AL387" s="33"/>
      <c r="AM387" s="33"/>
      <c r="AN387" s="33"/>
      <c r="AO387" s="33"/>
      <c r="AP387" s="33"/>
      <c r="AQ387" s="58"/>
      <c r="AR387" s="33"/>
      <c r="AS387" s="58"/>
      <c r="AT387" s="33"/>
      <c r="AU387" s="33"/>
      <c r="AV387" s="33"/>
      <c r="AW387" s="33"/>
      <c r="AX387" s="33"/>
      <c r="AY387" s="42"/>
      <c r="AZ387" s="43"/>
      <c r="BA387" s="57"/>
      <c r="BB387" s="52"/>
      <c r="BC387" s="52"/>
      <c r="BD387" s="33"/>
      <c r="BE387" s="33"/>
      <c r="BF387" s="33"/>
      <c r="BG387" s="33"/>
      <c r="BH387" s="33"/>
      <c r="BI387" s="3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84.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52"/>
      <c r="O388" s="52"/>
      <c r="P388" s="52"/>
      <c r="Q388" s="52"/>
      <c r="R388" s="52"/>
      <c r="S388" s="52"/>
      <c r="T388" s="52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58"/>
      <c r="AJ388" s="33"/>
      <c r="AK388" s="33"/>
      <c r="AL388" s="33"/>
      <c r="AM388" s="33"/>
      <c r="AN388" s="33"/>
      <c r="AO388" s="33"/>
      <c r="AP388" s="33"/>
      <c r="AQ388" s="58"/>
      <c r="AR388" s="33"/>
      <c r="AS388" s="58"/>
      <c r="AT388" s="33"/>
      <c r="AU388" s="33"/>
      <c r="AV388" s="33"/>
      <c r="AW388" s="33"/>
      <c r="AX388" s="33"/>
      <c r="AY388" s="42"/>
      <c r="AZ388" s="43"/>
      <c r="BA388" s="57"/>
      <c r="BB388" s="43"/>
      <c r="BC388" s="42"/>
      <c r="BD388" s="33"/>
      <c r="BE388" s="33"/>
      <c r="BF388" s="33"/>
      <c r="BG388" s="33"/>
      <c r="BH388" s="33"/>
      <c r="BI388" s="3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84.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42"/>
      <c r="L389" s="42"/>
      <c r="M389" s="42"/>
      <c r="N389" s="52"/>
      <c r="O389" s="52"/>
      <c r="P389" s="52"/>
      <c r="Q389" s="52"/>
      <c r="R389" s="52"/>
      <c r="S389" s="52"/>
      <c r="T389" s="52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58"/>
      <c r="AJ389" s="33"/>
      <c r="AK389" s="33"/>
      <c r="AL389" s="33"/>
      <c r="AM389" s="33"/>
      <c r="AN389" s="33"/>
      <c r="AO389" s="33"/>
      <c r="AP389" s="33"/>
      <c r="AQ389" s="58"/>
      <c r="AR389" s="33"/>
      <c r="AS389" s="58"/>
      <c r="AT389" s="33"/>
      <c r="AU389" s="33"/>
      <c r="AV389" s="33"/>
      <c r="AW389" s="33"/>
      <c r="AX389" s="33"/>
      <c r="AY389" s="42"/>
      <c r="AZ389" s="43"/>
      <c r="BA389" s="57"/>
      <c r="BB389" s="52"/>
      <c r="BC389" s="52"/>
      <c r="BD389" s="33"/>
      <c r="BE389" s="33"/>
      <c r="BF389" s="33"/>
      <c r="BG389" s="33"/>
      <c r="BH389" s="33"/>
      <c r="BI389" s="3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84.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52"/>
      <c r="O390" s="52"/>
      <c r="P390" s="52"/>
      <c r="Q390" s="52"/>
      <c r="R390" s="52"/>
      <c r="S390" s="52"/>
      <c r="T390" s="52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58"/>
      <c r="AJ390" s="33"/>
      <c r="AK390" s="33"/>
      <c r="AL390" s="33"/>
      <c r="AM390" s="33"/>
      <c r="AN390" s="33"/>
      <c r="AO390" s="33"/>
      <c r="AP390" s="33"/>
      <c r="AQ390" s="58"/>
      <c r="AR390" s="33"/>
      <c r="AS390" s="58"/>
      <c r="AT390" s="33"/>
      <c r="AU390" s="33"/>
      <c r="AV390" s="33"/>
      <c r="AW390" s="33"/>
      <c r="AX390" s="33"/>
      <c r="AY390" s="42"/>
      <c r="AZ390" s="43"/>
      <c r="BA390" s="57"/>
      <c r="BB390" s="43"/>
      <c r="BC390" s="42"/>
      <c r="BD390" s="33"/>
      <c r="BE390" s="33"/>
      <c r="BF390" s="33"/>
      <c r="BG390" s="33"/>
      <c r="BH390" s="33"/>
      <c r="BI390" s="3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12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57"/>
      <c r="BB391" s="43"/>
      <c r="BC391" s="43"/>
      <c r="BD391" s="33"/>
      <c r="BE391" s="33"/>
      <c r="BF391" s="33"/>
      <c r="BG391" s="33"/>
      <c r="BH391" s="33"/>
      <c r="BI391" s="3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409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33"/>
      <c r="AJ392" s="33"/>
      <c r="AK392" s="33"/>
      <c r="AL392" s="33"/>
      <c r="AM392" s="33"/>
      <c r="AN392" s="33"/>
      <c r="AO392" s="33"/>
      <c r="AP392" s="33"/>
      <c r="AQ392" s="33"/>
      <c r="AR392" s="33"/>
      <c r="AS392" s="33"/>
      <c r="AT392" s="33"/>
      <c r="AU392" s="33"/>
      <c r="AV392" s="33"/>
      <c r="AW392" s="33"/>
      <c r="AX392" s="33"/>
      <c r="AY392" s="33"/>
      <c r="AZ392" s="33"/>
      <c r="BA392" s="57"/>
      <c r="BB392" s="43"/>
      <c r="BC392" s="43"/>
      <c r="BD392" s="33"/>
      <c r="BE392" s="33"/>
      <c r="BF392" s="33"/>
      <c r="BG392" s="33"/>
      <c r="BH392" s="33"/>
      <c r="BI392" s="3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186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57"/>
      <c r="N393" s="32"/>
      <c r="O393" s="31"/>
      <c r="P393" s="32"/>
      <c r="Q393" s="32"/>
      <c r="R393" s="32"/>
      <c r="S393" s="32"/>
      <c r="T393" s="32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33"/>
      <c r="AF393" s="33"/>
      <c r="AG393" s="33"/>
      <c r="AH393" s="33"/>
      <c r="AI393" s="33"/>
      <c r="AJ393" s="33"/>
      <c r="AK393" s="33"/>
      <c r="AL393" s="33"/>
      <c r="AM393" s="33"/>
      <c r="AN393" s="33"/>
      <c r="AO393" s="33"/>
      <c r="AP393" s="33"/>
      <c r="AQ393" s="33"/>
      <c r="AR393" s="33"/>
      <c r="AS393" s="33"/>
      <c r="AT393" s="33"/>
      <c r="AU393" s="33"/>
      <c r="AV393" s="33"/>
      <c r="AW393" s="33"/>
      <c r="AX393" s="33"/>
      <c r="AY393" s="33"/>
      <c r="AZ393" s="33"/>
      <c r="BA393" s="58"/>
      <c r="BB393" s="33"/>
      <c r="BC393" s="33"/>
      <c r="BD393" s="33"/>
      <c r="BE393" s="33"/>
      <c r="BF393" s="33"/>
      <c r="BG393" s="33"/>
      <c r="BH393" s="33"/>
      <c r="BI393" s="3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222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42"/>
      <c r="O394" s="42"/>
      <c r="P394" s="42"/>
      <c r="Q394" s="42"/>
      <c r="R394" s="42"/>
      <c r="S394" s="42"/>
      <c r="T394" s="42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33"/>
      <c r="AF394" s="33"/>
      <c r="AG394" s="33"/>
      <c r="AH394" s="33"/>
      <c r="AI394" s="33"/>
      <c r="AJ394" s="33"/>
      <c r="AK394" s="33"/>
      <c r="AL394" s="33"/>
      <c r="AM394" s="33"/>
      <c r="AN394" s="33"/>
      <c r="AO394" s="33"/>
      <c r="AP394" s="33"/>
      <c r="AQ394" s="33"/>
      <c r="AR394" s="33"/>
      <c r="AS394" s="33"/>
      <c r="AT394" s="33"/>
      <c r="AU394" s="33"/>
      <c r="AV394" s="33"/>
      <c r="AW394" s="33"/>
      <c r="AX394" s="33"/>
      <c r="AY394" s="33"/>
      <c r="AZ394" s="33"/>
      <c r="BA394" s="57"/>
      <c r="BB394" s="43"/>
      <c r="BC394" s="43"/>
      <c r="BD394" s="33"/>
      <c r="BE394" s="33"/>
      <c r="BF394" s="33"/>
      <c r="BG394" s="33"/>
      <c r="BH394" s="33"/>
      <c r="BI394" s="42"/>
      <c r="BJ394" s="43"/>
      <c r="BK394" s="43"/>
      <c r="BL394" s="24"/>
      <c r="BM394" s="33"/>
      <c r="BN394" s="33"/>
      <c r="BO394" s="34"/>
      <c r="BP394" s="23"/>
      <c r="BQ394" s="24"/>
      <c r="BR394" s="25"/>
    </row>
    <row r="395" spans="1:70" s="22" customFormat="1" ht="22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42"/>
      <c r="O395" s="42"/>
      <c r="P395" s="43"/>
      <c r="Q395" s="43"/>
      <c r="R395" s="43"/>
      <c r="S395" s="43"/>
      <c r="T395" s="43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58"/>
      <c r="BB395" s="33"/>
      <c r="BC395" s="33"/>
      <c r="BD395" s="33"/>
      <c r="BE395" s="33"/>
      <c r="BF395" s="33"/>
      <c r="BG395" s="33"/>
      <c r="BH395" s="33"/>
      <c r="BI395" s="3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222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42"/>
      <c r="O396" s="42"/>
      <c r="P396" s="43"/>
      <c r="Q396" s="43"/>
      <c r="R396" s="43"/>
      <c r="S396" s="43"/>
      <c r="T396" s="43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58"/>
      <c r="BB396" s="33"/>
      <c r="BC396" s="33"/>
      <c r="BD396" s="33"/>
      <c r="BE396" s="33"/>
      <c r="BF396" s="33"/>
      <c r="BG396" s="33"/>
      <c r="BH396" s="33"/>
      <c r="BI396" s="3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257.2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43"/>
      <c r="O397" s="42"/>
      <c r="P397" s="43"/>
      <c r="Q397" s="43"/>
      <c r="R397" s="43"/>
      <c r="S397" s="43"/>
      <c r="T397" s="43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57"/>
      <c r="BB397" s="43"/>
      <c r="BC397" s="43"/>
      <c r="BD397" s="33"/>
      <c r="BE397" s="33"/>
      <c r="BF397" s="33"/>
      <c r="BG397" s="33"/>
      <c r="BH397" s="33"/>
      <c r="BI397" s="3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82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57"/>
      <c r="N398" s="32"/>
      <c r="O398" s="31"/>
      <c r="P398" s="32"/>
      <c r="Q398" s="32"/>
      <c r="R398" s="32"/>
      <c r="S398" s="32"/>
      <c r="T398" s="32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58"/>
      <c r="BB398" s="33"/>
      <c r="BC398" s="33"/>
      <c r="BD398" s="33"/>
      <c r="BE398" s="33"/>
      <c r="BF398" s="33"/>
      <c r="BG398" s="33"/>
      <c r="BH398" s="33"/>
      <c r="BI398" s="3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29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52"/>
      <c r="O399" s="52"/>
      <c r="P399" s="52"/>
      <c r="Q399" s="52"/>
      <c r="R399" s="52"/>
      <c r="S399" s="52"/>
      <c r="T399" s="52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58"/>
      <c r="BB399" s="33"/>
      <c r="BC399" s="33"/>
      <c r="BD399" s="33"/>
      <c r="BE399" s="33"/>
      <c r="BF399" s="33"/>
      <c r="BG399" s="33"/>
      <c r="BH399" s="33"/>
      <c r="BI399" s="3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409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42"/>
      <c r="N400" s="43"/>
      <c r="O400" s="42"/>
      <c r="P400" s="43"/>
      <c r="Q400" s="43"/>
      <c r="R400" s="43"/>
      <c r="S400" s="43"/>
      <c r="T400" s="4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42"/>
      <c r="AF400" s="43"/>
      <c r="AG400" s="43"/>
      <c r="AH400" s="43"/>
      <c r="AI400" s="57"/>
      <c r="AJ400" s="43"/>
      <c r="AK400" s="43"/>
      <c r="AL400" s="33"/>
      <c r="AM400" s="33"/>
      <c r="AN400" s="33"/>
      <c r="AO400" s="33"/>
      <c r="AP400" s="33"/>
      <c r="AQ400" s="57"/>
      <c r="AR400" s="43"/>
      <c r="AS400" s="57"/>
      <c r="AT400" s="43"/>
      <c r="AU400" s="33"/>
      <c r="AV400" s="33"/>
      <c r="AW400" s="33"/>
      <c r="AX400" s="33"/>
      <c r="AY400" s="42"/>
      <c r="AZ400" s="43"/>
      <c r="BA400" s="57"/>
      <c r="BB400" s="43"/>
      <c r="BC400" s="43"/>
      <c r="BD400" s="33"/>
      <c r="BE400" s="33"/>
      <c r="BF400" s="33"/>
      <c r="BG400" s="33"/>
      <c r="BH400" s="33"/>
      <c r="BI400" s="3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41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32"/>
      <c r="O401" s="31"/>
      <c r="P401" s="32"/>
      <c r="Q401" s="32"/>
      <c r="R401" s="32"/>
      <c r="S401" s="32"/>
      <c r="T401" s="32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42"/>
      <c r="AH401" s="43"/>
      <c r="AI401" s="4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3"/>
      <c r="BA401" s="57"/>
      <c r="BB401" s="43"/>
      <c r="BC401" s="43"/>
      <c r="BD401" s="33"/>
      <c r="BE401" s="33"/>
      <c r="BF401" s="33"/>
      <c r="BG401" s="33"/>
      <c r="BH401" s="33"/>
      <c r="BI401" s="3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41.7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57"/>
      <c r="N402" s="32"/>
      <c r="O402" s="31"/>
      <c r="P402" s="32"/>
      <c r="Q402" s="32"/>
      <c r="R402" s="32"/>
      <c r="S402" s="32"/>
      <c r="T402" s="3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42"/>
      <c r="AH402" s="43"/>
      <c r="AI402" s="43"/>
      <c r="AJ402" s="33"/>
      <c r="AK402" s="33"/>
      <c r="AL402" s="33"/>
      <c r="AM402" s="33"/>
      <c r="AN402" s="33"/>
      <c r="AO402" s="33"/>
      <c r="AP402" s="33"/>
      <c r="AQ402" s="33"/>
      <c r="AR402" s="33"/>
      <c r="AS402" s="33"/>
      <c r="AT402" s="33"/>
      <c r="AU402" s="33"/>
      <c r="AV402" s="33"/>
      <c r="AW402" s="33"/>
      <c r="AX402" s="33"/>
      <c r="AY402" s="42"/>
      <c r="AZ402" s="43"/>
      <c r="BA402" s="57"/>
      <c r="BB402" s="43"/>
      <c r="BC402" s="43"/>
      <c r="BD402" s="33"/>
      <c r="BE402" s="33"/>
      <c r="BF402" s="33"/>
      <c r="BG402" s="33"/>
      <c r="BH402" s="33"/>
      <c r="BI402" s="3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41.7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57"/>
      <c r="N403" s="34"/>
      <c r="O403" s="34"/>
      <c r="P403" s="34"/>
      <c r="Q403" s="34"/>
      <c r="R403" s="34"/>
      <c r="S403" s="34"/>
      <c r="T403" s="32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42"/>
      <c r="AH403" s="43"/>
      <c r="AI403" s="43"/>
      <c r="AJ403" s="33"/>
      <c r="AK403" s="33"/>
      <c r="AL403" s="33"/>
      <c r="AM403" s="33"/>
      <c r="AN403" s="33"/>
      <c r="AO403" s="33"/>
      <c r="AP403" s="33"/>
      <c r="AQ403" s="33"/>
      <c r="AR403" s="33"/>
      <c r="AS403" s="33"/>
      <c r="AT403" s="33"/>
      <c r="AU403" s="33"/>
      <c r="AV403" s="33"/>
      <c r="AW403" s="33"/>
      <c r="AX403" s="33"/>
      <c r="AY403" s="42"/>
      <c r="AZ403" s="43"/>
      <c r="BA403" s="57"/>
      <c r="BB403" s="43"/>
      <c r="BC403" s="43"/>
      <c r="BD403" s="33"/>
      <c r="BE403" s="33"/>
      <c r="BF403" s="33"/>
      <c r="BG403" s="33"/>
      <c r="BH403" s="33"/>
      <c r="BI403" s="3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41.7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57"/>
      <c r="N404" s="32"/>
      <c r="O404" s="31"/>
      <c r="P404" s="32"/>
      <c r="Q404" s="32"/>
      <c r="R404" s="32"/>
      <c r="S404" s="32"/>
      <c r="T404" s="32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42"/>
      <c r="AH404" s="43"/>
      <c r="AI404" s="4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42"/>
      <c r="AZ404" s="43"/>
      <c r="BA404" s="57"/>
      <c r="BB404" s="43"/>
      <c r="BC404" s="43"/>
      <c r="BD404" s="33"/>
      <c r="BE404" s="33"/>
      <c r="BF404" s="33"/>
      <c r="BG404" s="33"/>
      <c r="BH404" s="33"/>
      <c r="BI404" s="33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41.7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57"/>
      <c r="N405" s="32"/>
      <c r="O405" s="31"/>
      <c r="P405" s="32"/>
      <c r="Q405" s="32"/>
      <c r="R405" s="32"/>
      <c r="S405" s="32"/>
      <c r="T405" s="32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42"/>
      <c r="AH405" s="43"/>
      <c r="AI405" s="43"/>
      <c r="AJ405" s="33"/>
      <c r="AK405" s="33"/>
      <c r="AL405" s="33"/>
      <c r="AM405" s="33"/>
      <c r="AN405" s="33"/>
      <c r="AO405" s="33"/>
      <c r="AP405" s="33"/>
      <c r="AQ405" s="33"/>
      <c r="AR405" s="33"/>
      <c r="AS405" s="33"/>
      <c r="AT405" s="33"/>
      <c r="AU405" s="33"/>
      <c r="AV405" s="33"/>
      <c r="AW405" s="33"/>
      <c r="AX405" s="33"/>
      <c r="AY405" s="42"/>
      <c r="AZ405" s="43"/>
      <c r="BA405" s="57"/>
      <c r="BB405" s="43"/>
      <c r="BC405" s="43"/>
      <c r="BD405" s="33"/>
      <c r="BE405" s="33"/>
      <c r="BF405" s="33"/>
      <c r="BG405" s="33"/>
      <c r="BH405" s="33"/>
      <c r="BI405" s="3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201.7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3"/>
      <c r="O406" s="42"/>
      <c r="P406" s="43"/>
      <c r="Q406" s="43"/>
      <c r="R406" s="43"/>
      <c r="S406" s="43"/>
      <c r="T406" s="43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57"/>
      <c r="BB406" s="43"/>
      <c r="BC406" s="43"/>
      <c r="BD406" s="33"/>
      <c r="BE406" s="33"/>
      <c r="BF406" s="33"/>
      <c r="BG406" s="33"/>
      <c r="BH406" s="33"/>
      <c r="BI406" s="3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0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57"/>
      <c r="N407" s="32"/>
      <c r="O407" s="31"/>
      <c r="P407" s="32"/>
      <c r="Q407" s="32"/>
      <c r="R407" s="32"/>
      <c r="S407" s="32"/>
      <c r="T407" s="3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33"/>
      <c r="AZ407" s="33"/>
      <c r="BA407" s="58"/>
      <c r="BB407" s="33"/>
      <c r="BC407" s="33"/>
      <c r="BD407" s="33"/>
      <c r="BE407" s="33"/>
      <c r="BF407" s="33"/>
      <c r="BG407" s="33"/>
      <c r="BH407" s="33"/>
      <c r="BI407" s="33"/>
      <c r="BJ407" s="33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0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3"/>
      <c r="O408" s="42"/>
      <c r="P408" s="43"/>
      <c r="Q408" s="43"/>
      <c r="R408" s="43"/>
      <c r="S408" s="43"/>
      <c r="T408" s="43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46"/>
      <c r="BB408" s="43"/>
      <c r="BC408" s="43"/>
      <c r="BD408" s="33"/>
      <c r="BE408" s="33"/>
      <c r="BF408" s="33"/>
      <c r="BG408" s="33"/>
      <c r="BH408" s="33"/>
      <c r="BI408" s="33"/>
      <c r="BJ408" s="33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201.7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6"/>
      <c r="N409" s="32"/>
      <c r="O409" s="31"/>
      <c r="P409" s="32"/>
      <c r="Q409" s="32"/>
      <c r="R409" s="32"/>
      <c r="S409" s="32"/>
      <c r="T409" s="32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33"/>
      <c r="AZ409" s="33"/>
      <c r="BA409" s="45"/>
      <c r="BB409" s="33"/>
      <c r="BC409" s="33"/>
      <c r="BD409" s="33"/>
      <c r="BE409" s="33"/>
      <c r="BF409" s="33"/>
      <c r="BG409" s="33"/>
      <c r="BH409" s="33"/>
      <c r="BI409" s="3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409.6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2"/>
      <c r="P410" s="42"/>
      <c r="Q410" s="42"/>
      <c r="R410" s="42"/>
      <c r="S410" s="42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33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33"/>
      <c r="AZ410" s="33"/>
      <c r="BA410" s="45"/>
      <c r="BB410" s="33"/>
      <c r="BC410" s="33"/>
      <c r="BD410" s="33"/>
      <c r="BE410" s="33"/>
      <c r="BF410" s="33"/>
      <c r="BG410" s="33"/>
      <c r="BH410" s="33"/>
      <c r="BI410" s="3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201.75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2"/>
      <c r="P411" s="42"/>
      <c r="Q411" s="42"/>
      <c r="R411" s="42"/>
      <c r="S411" s="42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33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33"/>
      <c r="AZ411" s="33"/>
      <c r="BA411" s="45"/>
      <c r="BB411" s="33"/>
      <c r="BC411" s="33"/>
      <c r="BD411" s="33"/>
      <c r="BE411" s="33"/>
      <c r="BF411" s="33"/>
      <c r="BG411" s="33"/>
      <c r="BH411" s="33"/>
      <c r="BI411" s="3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201.75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3"/>
      <c r="O412" s="42"/>
      <c r="P412" s="43"/>
      <c r="Q412" s="43"/>
      <c r="R412" s="43"/>
      <c r="S412" s="43"/>
      <c r="T412" s="43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42"/>
      <c r="AH412" s="43"/>
      <c r="AI412" s="43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42"/>
      <c r="AZ412" s="43"/>
      <c r="BA412" s="46"/>
      <c r="BB412" s="43"/>
      <c r="BC412" s="43"/>
      <c r="BD412" s="33"/>
      <c r="BE412" s="33"/>
      <c r="BF412" s="33"/>
      <c r="BG412" s="33"/>
      <c r="BH412" s="33"/>
      <c r="BI412" s="3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201.75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2"/>
      <c r="P413" s="32"/>
      <c r="Q413" s="32"/>
      <c r="R413" s="32"/>
      <c r="S413" s="32"/>
      <c r="T413" s="32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33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45"/>
      <c r="BB413" s="33"/>
      <c r="BC413" s="33"/>
      <c r="BD413" s="33"/>
      <c r="BE413" s="33"/>
      <c r="BF413" s="33"/>
      <c r="BG413" s="33"/>
      <c r="BH413" s="33"/>
      <c r="BI413" s="3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201.7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2"/>
      <c r="P414" s="42"/>
      <c r="Q414" s="42"/>
      <c r="R414" s="42"/>
      <c r="S414" s="42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33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33"/>
      <c r="AZ414" s="33"/>
      <c r="BA414" s="45"/>
      <c r="BB414" s="33"/>
      <c r="BC414" s="33"/>
      <c r="BD414" s="33"/>
      <c r="BE414" s="33"/>
      <c r="BF414" s="33"/>
      <c r="BG414" s="33"/>
      <c r="BH414" s="33"/>
      <c r="BI414" s="3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201.7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6"/>
      <c r="N415" s="32"/>
      <c r="O415" s="31"/>
      <c r="P415" s="32"/>
      <c r="Q415" s="32"/>
      <c r="R415" s="32"/>
      <c r="S415" s="32"/>
      <c r="T415" s="3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33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45"/>
      <c r="BB415" s="33"/>
      <c r="BC415" s="33"/>
      <c r="BD415" s="33"/>
      <c r="BE415" s="33"/>
      <c r="BF415" s="33"/>
      <c r="BG415" s="33"/>
      <c r="BH415" s="33"/>
      <c r="BI415" s="3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259.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52"/>
      <c r="O416" s="52"/>
      <c r="P416" s="52"/>
      <c r="Q416" s="52"/>
      <c r="R416" s="52"/>
      <c r="S416" s="52"/>
      <c r="T416" s="52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33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46"/>
      <c r="BB416" s="52"/>
      <c r="BC416" s="52"/>
      <c r="BD416" s="33"/>
      <c r="BE416" s="33"/>
      <c r="BF416" s="33"/>
      <c r="BG416" s="42"/>
      <c r="BH416" s="51"/>
      <c r="BI416" s="52"/>
      <c r="BJ416" s="33"/>
      <c r="BK416" s="44"/>
      <c r="BL416" s="24"/>
      <c r="BM416" s="33"/>
      <c r="BN416" s="33"/>
      <c r="BO416" s="34"/>
      <c r="BP416" s="23"/>
      <c r="BQ416" s="24"/>
      <c r="BR416" s="25"/>
    </row>
    <row r="417" spans="1:70" s="22" customFormat="1" ht="244.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2"/>
      <c r="O417" s="42"/>
      <c r="P417" s="52"/>
      <c r="Q417" s="52"/>
      <c r="R417" s="52"/>
      <c r="S417" s="52"/>
      <c r="T417" s="52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33"/>
      <c r="AF417" s="33"/>
      <c r="AG417" s="33"/>
      <c r="AH417" s="33"/>
      <c r="AI417" s="33"/>
      <c r="AJ417" s="33"/>
      <c r="AK417" s="33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46"/>
      <c r="BB417" s="55"/>
      <c r="BC417" s="52"/>
      <c r="BD417" s="33"/>
      <c r="BE417" s="33"/>
      <c r="BF417" s="33"/>
      <c r="BG417" s="42"/>
      <c r="BH417" s="51"/>
      <c r="BI417" s="52"/>
      <c r="BJ417" s="33"/>
      <c r="BK417" s="44"/>
      <c r="BL417" s="24"/>
      <c r="BM417" s="33"/>
      <c r="BN417" s="33"/>
      <c r="BO417" s="34"/>
      <c r="BP417" s="23"/>
      <c r="BQ417" s="24"/>
      <c r="BR417" s="25"/>
    </row>
    <row r="418" spans="1:70" s="22" customFormat="1" ht="219.7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51"/>
      <c r="O418" s="51"/>
      <c r="P418" s="51"/>
      <c r="Q418" s="51"/>
      <c r="R418" s="51"/>
      <c r="S418" s="51"/>
      <c r="T418" s="51"/>
      <c r="U418" s="33"/>
      <c r="V418" s="33"/>
      <c r="W418" s="33"/>
      <c r="X418" s="33"/>
      <c r="Y418" s="33"/>
      <c r="Z418" s="33"/>
      <c r="AA418" s="33"/>
      <c r="AB418" s="33"/>
      <c r="AC418" s="33"/>
      <c r="AD418" s="33"/>
      <c r="AE418" s="33"/>
      <c r="AF418" s="33"/>
      <c r="AG418" s="33"/>
      <c r="AH418" s="33"/>
      <c r="AI418" s="33"/>
      <c r="AJ418" s="33"/>
      <c r="AK418" s="33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49"/>
      <c r="BB418" s="50"/>
      <c r="BC418" s="47"/>
      <c r="BD418" s="33"/>
      <c r="BE418" s="33"/>
      <c r="BF418" s="33"/>
      <c r="BG418" s="33"/>
      <c r="BH418" s="33"/>
      <c r="BI418" s="33"/>
      <c r="BJ418" s="33"/>
      <c r="BK418" s="44"/>
      <c r="BL418" s="24"/>
      <c r="BM418" s="33"/>
      <c r="BN418" s="33"/>
      <c r="BO418" s="34"/>
      <c r="BP418" s="23"/>
      <c r="BQ418" s="24"/>
      <c r="BR418" s="25"/>
    </row>
    <row r="419" spans="1:70" s="22" customFormat="1" ht="219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52"/>
      <c r="O419" s="52"/>
      <c r="P419" s="52"/>
      <c r="Q419" s="52"/>
      <c r="R419" s="52"/>
      <c r="S419" s="52"/>
      <c r="T419" s="52"/>
      <c r="U419" s="33"/>
      <c r="V419" s="33"/>
      <c r="W419" s="33"/>
      <c r="X419" s="33"/>
      <c r="Y419" s="33"/>
      <c r="Z419" s="33"/>
      <c r="AA419" s="33"/>
      <c r="AB419" s="33"/>
      <c r="AC419" s="33"/>
      <c r="AD419" s="33"/>
      <c r="AE419" s="33"/>
      <c r="AF419" s="33"/>
      <c r="AG419" s="33"/>
      <c r="AH419" s="33"/>
      <c r="AI419" s="33"/>
      <c r="AJ419" s="33"/>
      <c r="AK419" s="33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46"/>
      <c r="BB419" s="52"/>
      <c r="BC419" s="52"/>
      <c r="BD419" s="33"/>
      <c r="BE419" s="33"/>
      <c r="BF419" s="33"/>
      <c r="BG419" s="33"/>
      <c r="BH419" s="33"/>
      <c r="BI419" s="33"/>
      <c r="BJ419" s="33"/>
      <c r="BK419" s="44"/>
      <c r="BL419" s="24"/>
      <c r="BM419" s="33"/>
      <c r="BN419" s="33"/>
      <c r="BO419" s="34"/>
      <c r="BP419" s="23"/>
      <c r="BQ419" s="24"/>
      <c r="BR419" s="25"/>
    </row>
    <row r="420" spans="1:70" s="22" customFormat="1" ht="219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42"/>
      <c r="N420" s="52"/>
      <c r="O420" s="52"/>
      <c r="P420" s="52"/>
      <c r="Q420" s="52"/>
      <c r="R420" s="52"/>
      <c r="S420" s="52"/>
      <c r="T420" s="52"/>
      <c r="U420" s="33"/>
      <c r="V420" s="33"/>
      <c r="W420" s="33"/>
      <c r="X420" s="33"/>
      <c r="Y420" s="33"/>
      <c r="Z420" s="33"/>
      <c r="AA420" s="33"/>
      <c r="AB420" s="33"/>
      <c r="AC420" s="33"/>
      <c r="AD420" s="33"/>
      <c r="AE420" s="33"/>
      <c r="AF420" s="33"/>
      <c r="AG420" s="33"/>
      <c r="AH420" s="33"/>
      <c r="AI420" s="33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49"/>
      <c r="BB420" s="50"/>
      <c r="BC420" s="47"/>
      <c r="BD420" s="33"/>
      <c r="BE420" s="33"/>
      <c r="BF420" s="33"/>
      <c r="BG420" s="33"/>
      <c r="BH420" s="33"/>
      <c r="BI420" s="33"/>
      <c r="BJ420" s="33"/>
      <c r="BK420" s="44"/>
      <c r="BL420" s="24"/>
      <c r="BM420" s="33"/>
      <c r="BN420" s="33"/>
      <c r="BO420" s="34"/>
      <c r="BP420" s="23"/>
      <c r="BQ420" s="24"/>
      <c r="BR420" s="25"/>
    </row>
    <row r="421" spans="1:70" s="22" customFormat="1" ht="409.6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42"/>
      <c r="N421" s="52"/>
      <c r="O421" s="52"/>
      <c r="P421" s="52"/>
      <c r="Q421" s="52"/>
      <c r="R421" s="52"/>
      <c r="S421" s="52"/>
      <c r="T421" s="52"/>
      <c r="U421" s="33"/>
      <c r="V421" s="33"/>
      <c r="W421" s="33"/>
      <c r="X421" s="33"/>
      <c r="Y421" s="33"/>
      <c r="Z421" s="33"/>
      <c r="AA421" s="33"/>
      <c r="AB421" s="33"/>
      <c r="AC421" s="33"/>
      <c r="AD421" s="33"/>
      <c r="AE421" s="33"/>
      <c r="AF421" s="33"/>
      <c r="AG421" s="33"/>
      <c r="AH421" s="33"/>
      <c r="AI421" s="33"/>
      <c r="AJ421" s="33"/>
      <c r="AK421" s="33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46"/>
      <c r="BB421" s="52"/>
      <c r="BC421" s="42"/>
      <c r="BD421" s="33"/>
      <c r="BE421" s="33"/>
      <c r="BF421" s="33"/>
      <c r="BG421" s="33"/>
      <c r="BH421" s="33"/>
      <c r="BI421" s="33"/>
      <c r="BJ421" s="33"/>
      <c r="BK421" s="44"/>
      <c r="BL421" s="24"/>
      <c r="BM421" s="33"/>
      <c r="BN421" s="33"/>
      <c r="BO421" s="34"/>
      <c r="BP421" s="23"/>
      <c r="BQ421" s="24"/>
      <c r="BR421" s="25"/>
    </row>
    <row r="422" spans="1:70" s="22" customFormat="1" ht="409.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52"/>
      <c r="O422" s="52"/>
      <c r="P422" s="52"/>
      <c r="Q422" s="52"/>
      <c r="R422" s="52"/>
      <c r="S422" s="52"/>
      <c r="T422" s="52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42"/>
      <c r="AF422" s="52"/>
      <c r="AG422" s="52"/>
      <c r="AH422" s="33"/>
      <c r="AI422" s="46"/>
      <c r="AJ422" s="52"/>
      <c r="AK422" s="52"/>
      <c r="AL422" s="33"/>
      <c r="AM422" s="33"/>
      <c r="AN422" s="33"/>
      <c r="AO422" s="33"/>
      <c r="AP422" s="33"/>
      <c r="AQ422" s="46"/>
      <c r="AR422" s="52"/>
      <c r="AS422" s="46"/>
      <c r="AT422" s="52"/>
      <c r="AU422" s="33"/>
      <c r="AV422" s="33"/>
      <c r="AW422" s="33"/>
      <c r="AX422" s="33"/>
      <c r="AY422" s="33"/>
      <c r="AZ422" s="33"/>
      <c r="BA422" s="46"/>
      <c r="BB422" s="52"/>
      <c r="BC422" s="52"/>
      <c r="BD422" s="33"/>
      <c r="BE422" s="33"/>
      <c r="BF422" s="33"/>
      <c r="BG422" s="33"/>
      <c r="BH422" s="33"/>
      <c r="BI422" s="33"/>
      <c r="BJ422" s="33"/>
      <c r="BK422" s="44"/>
      <c r="BL422" s="24"/>
      <c r="BM422" s="33"/>
      <c r="BN422" s="33"/>
      <c r="BO422" s="34"/>
      <c r="BP422" s="23"/>
      <c r="BQ422" s="24"/>
      <c r="BR422" s="25"/>
    </row>
    <row r="423" spans="1:70" s="22" customFormat="1" ht="137.25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52"/>
      <c r="O423" s="52"/>
      <c r="P423" s="52"/>
      <c r="Q423" s="52"/>
      <c r="R423" s="52"/>
      <c r="S423" s="52"/>
      <c r="T423" s="5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49"/>
      <c r="BB423" s="50"/>
      <c r="BC423" s="47"/>
      <c r="BD423" s="33"/>
      <c r="BE423" s="33"/>
      <c r="BF423" s="33"/>
      <c r="BG423" s="33"/>
      <c r="BH423" s="33"/>
      <c r="BI423" s="33"/>
      <c r="BJ423" s="33"/>
      <c r="BK423" s="44"/>
      <c r="BL423" s="24"/>
      <c r="BM423" s="33"/>
      <c r="BN423" s="33"/>
      <c r="BO423" s="34"/>
      <c r="BP423" s="23"/>
      <c r="BQ423" s="24"/>
      <c r="BR423" s="25"/>
    </row>
    <row r="424" spans="1:70" s="22" customFormat="1" ht="137.25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52"/>
      <c r="O424" s="52"/>
      <c r="P424" s="52"/>
      <c r="Q424" s="52"/>
      <c r="R424" s="52"/>
      <c r="S424" s="52"/>
      <c r="T424" s="52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49"/>
      <c r="BB424" s="50"/>
      <c r="BC424" s="47"/>
      <c r="BD424" s="33"/>
      <c r="BE424" s="33"/>
      <c r="BF424" s="33"/>
      <c r="BG424" s="33"/>
      <c r="BH424" s="33"/>
      <c r="BI424" s="33"/>
      <c r="BJ424" s="33"/>
      <c r="BK424" s="44"/>
      <c r="BL424" s="24"/>
      <c r="BM424" s="33"/>
      <c r="BN424" s="33"/>
      <c r="BO424" s="34"/>
      <c r="BP424" s="23"/>
      <c r="BQ424" s="24"/>
      <c r="BR424" s="25"/>
    </row>
    <row r="425" spans="1:70" s="22" customFormat="1" ht="137.2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52"/>
      <c r="O425" s="52"/>
      <c r="P425" s="52"/>
      <c r="Q425" s="52"/>
      <c r="R425" s="52"/>
      <c r="S425" s="52"/>
      <c r="T425" s="5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49"/>
      <c r="BB425" s="50"/>
      <c r="BC425" s="47"/>
      <c r="BD425" s="33"/>
      <c r="BE425" s="33"/>
      <c r="BF425" s="33"/>
      <c r="BG425" s="33"/>
      <c r="BH425" s="33"/>
      <c r="BI425" s="33"/>
      <c r="BJ425" s="33"/>
      <c r="BK425" s="44"/>
      <c r="BL425" s="24"/>
      <c r="BM425" s="33"/>
      <c r="BN425" s="33"/>
      <c r="BO425" s="34"/>
      <c r="BP425" s="23"/>
      <c r="BQ425" s="24"/>
      <c r="BR425" s="25"/>
    </row>
    <row r="426" spans="1:70" s="22" customFormat="1" ht="137.2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52"/>
      <c r="O426" s="52"/>
      <c r="P426" s="52"/>
      <c r="Q426" s="52"/>
      <c r="R426" s="52"/>
      <c r="S426" s="52"/>
      <c r="T426" s="52"/>
      <c r="U426" s="33"/>
      <c r="V426" s="33"/>
      <c r="W426" s="33"/>
      <c r="X426" s="33"/>
      <c r="Y426" s="33"/>
      <c r="Z426" s="33"/>
      <c r="AA426" s="33"/>
      <c r="AB426" s="33"/>
      <c r="AC426" s="33"/>
      <c r="AD426" s="33"/>
      <c r="AE426" s="33"/>
      <c r="AF426" s="33"/>
      <c r="AG426" s="33"/>
      <c r="AH426" s="33"/>
      <c r="AI426" s="33"/>
      <c r="AJ426" s="33"/>
      <c r="AK426" s="33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49"/>
      <c r="BB426" s="50"/>
      <c r="BC426" s="47"/>
      <c r="BD426" s="33"/>
      <c r="BE426" s="33"/>
      <c r="BF426" s="33"/>
      <c r="BG426" s="33"/>
      <c r="BH426" s="33"/>
      <c r="BI426" s="33"/>
      <c r="BJ426" s="33"/>
      <c r="BK426" s="44"/>
      <c r="BL426" s="24"/>
      <c r="BM426" s="33"/>
      <c r="BN426" s="33"/>
      <c r="BO426" s="34"/>
      <c r="BP426" s="23"/>
      <c r="BQ426" s="24"/>
      <c r="BR426" s="25"/>
    </row>
    <row r="427" spans="1:70" s="22" customFormat="1" ht="137.2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42"/>
      <c r="N427" s="52"/>
      <c r="O427" s="52"/>
      <c r="P427" s="52"/>
      <c r="Q427" s="52"/>
      <c r="R427" s="52"/>
      <c r="S427" s="52"/>
      <c r="T427" s="52"/>
      <c r="U427" s="33"/>
      <c r="V427" s="33"/>
      <c r="W427" s="33"/>
      <c r="X427" s="33"/>
      <c r="Y427" s="33"/>
      <c r="Z427" s="33"/>
      <c r="AA427" s="33"/>
      <c r="AB427" s="33"/>
      <c r="AC427" s="33"/>
      <c r="AD427" s="33"/>
      <c r="AE427" s="33"/>
      <c r="AF427" s="33"/>
      <c r="AG427" s="33"/>
      <c r="AH427" s="33"/>
      <c r="AI427" s="33"/>
      <c r="AJ427" s="33"/>
      <c r="AK427" s="33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49"/>
      <c r="BB427" s="50"/>
      <c r="BC427" s="47"/>
      <c r="BD427" s="33"/>
      <c r="BE427" s="33"/>
      <c r="BF427" s="33"/>
      <c r="BG427" s="33"/>
      <c r="BH427" s="33"/>
      <c r="BI427" s="33"/>
      <c r="BJ427" s="33"/>
      <c r="BK427" s="44"/>
      <c r="BL427" s="24"/>
      <c r="BM427" s="33"/>
      <c r="BN427" s="33"/>
      <c r="BO427" s="34"/>
      <c r="BP427" s="23"/>
      <c r="BQ427" s="24"/>
      <c r="BR427" s="25"/>
    </row>
    <row r="428" spans="1:70" s="22" customFormat="1" ht="291.75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52"/>
      <c r="O428" s="52"/>
      <c r="P428" s="52"/>
      <c r="Q428" s="52"/>
      <c r="R428" s="52"/>
      <c r="S428" s="52"/>
      <c r="T428" s="52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33"/>
      <c r="AF428" s="33"/>
      <c r="AG428" s="33"/>
      <c r="AH428" s="33"/>
      <c r="AI428" s="33"/>
      <c r="AJ428" s="33"/>
      <c r="AK428" s="33"/>
      <c r="AL428" s="33"/>
      <c r="AM428" s="33"/>
      <c r="AN428" s="33"/>
      <c r="AO428" s="33"/>
      <c r="AP428" s="33"/>
      <c r="AQ428" s="33"/>
      <c r="AR428" s="33"/>
      <c r="AS428" s="33"/>
      <c r="AT428" s="33"/>
      <c r="AU428" s="33"/>
      <c r="AV428" s="33"/>
      <c r="AW428" s="33"/>
      <c r="AX428" s="33"/>
      <c r="AY428" s="42"/>
      <c r="AZ428" s="38"/>
      <c r="BA428" s="46"/>
      <c r="BB428" s="52"/>
      <c r="BC428" s="42"/>
      <c r="BD428" s="43"/>
      <c r="BE428" s="33"/>
      <c r="BF428" s="33"/>
      <c r="BG428" s="33"/>
      <c r="BH428" s="33"/>
      <c r="BI428" s="3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291.75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52"/>
      <c r="O429" s="52"/>
      <c r="P429" s="52"/>
      <c r="Q429" s="52"/>
      <c r="R429" s="52"/>
      <c r="S429" s="52"/>
      <c r="T429" s="52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42"/>
      <c r="AZ429" s="38"/>
      <c r="BA429" s="46"/>
      <c r="BB429" s="48"/>
      <c r="BC429" s="42"/>
      <c r="BD429" s="43"/>
      <c r="BE429" s="33"/>
      <c r="BF429" s="33"/>
      <c r="BG429" s="33"/>
      <c r="BH429" s="33"/>
      <c r="BI429" s="3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97.25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2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46"/>
      <c r="BB430" s="42"/>
      <c r="BC430" s="42"/>
      <c r="BD430" s="33"/>
      <c r="BE430" s="33"/>
      <c r="BF430" s="33"/>
      <c r="BG430" s="33"/>
      <c r="BH430" s="33"/>
      <c r="BI430" s="33"/>
      <c r="BJ430" s="33"/>
      <c r="BK430" s="44"/>
      <c r="BL430" s="24"/>
      <c r="BM430" s="33"/>
      <c r="BN430" s="33"/>
      <c r="BO430" s="34"/>
      <c r="BP430" s="23"/>
      <c r="BQ430" s="24"/>
      <c r="BR430" s="25"/>
    </row>
    <row r="431" spans="1:70" s="22" customFormat="1" ht="197.25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2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56"/>
      <c r="BB431" s="47"/>
      <c r="BC431" s="47"/>
      <c r="BD431" s="33"/>
      <c r="BE431" s="33"/>
      <c r="BF431" s="33"/>
      <c r="BG431" s="33"/>
      <c r="BH431" s="33"/>
      <c r="BI431" s="33"/>
      <c r="BJ431" s="33"/>
      <c r="BK431" s="44"/>
      <c r="BL431" s="24"/>
      <c r="BM431" s="33"/>
      <c r="BN431" s="33"/>
      <c r="BO431" s="34"/>
      <c r="BP431" s="23"/>
      <c r="BQ431" s="24"/>
      <c r="BR431" s="25"/>
    </row>
    <row r="432" spans="1:70" s="22" customFormat="1" ht="279.75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53"/>
      <c r="O432" s="53"/>
      <c r="P432" s="53"/>
      <c r="Q432" s="53"/>
      <c r="R432" s="53"/>
      <c r="S432" s="53"/>
      <c r="T432" s="5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46"/>
      <c r="BB432" s="51"/>
      <c r="BC432" s="51"/>
      <c r="BD432" s="33"/>
      <c r="BE432" s="33"/>
      <c r="BF432" s="33"/>
      <c r="BG432" s="33"/>
      <c r="BH432" s="33"/>
      <c r="BI432" s="3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2" s="22" customFormat="1" ht="171.7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46"/>
      <c r="BB433" s="43"/>
      <c r="BC433" s="43"/>
      <c r="BD433" s="33"/>
      <c r="BE433" s="33"/>
      <c r="BF433" s="33"/>
      <c r="BG433" s="33"/>
      <c r="BH433" s="33"/>
      <c r="BI433" s="3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2" s="22" customFormat="1" ht="12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3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54"/>
      <c r="BB434" s="52"/>
      <c r="BC434" s="52"/>
      <c r="BD434" s="33"/>
      <c r="BE434" s="33"/>
      <c r="BF434" s="33"/>
      <c r="BG434" s="33"/>
      <c r="BH434" s="33"/>
      <c r="BI434" s="33"/>
      <c r="BJ434" s="33"/>
      <c r="BK434" s="44"/>
      <c r="BL434" s="24"/>
      <c r="BM434" s="33"/>
      <c r="BN434" s="33"/>
      <c r="BO434" s="34"/>
      <c r="BP434" s="23"/>
      <c r="BQ434" s="24"/>
      <c r="BR434" s="25"/>
    </row>
    <row r="435" spans="1:72" s="22" customFormat="1" ht="187.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52"/>
      <c r="N435" s="52"/>
      <c r="O435" s="52"/>
      <c r="P435" s="52"/>
      <c r="Q435" s="52"/>
      <c r="R435" s="52"/>
      <c r="S435" s="52"/>
      <c r="T435" s="52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46"/>
      <c r="BB435" s="43"/>
      <c r="BC435" s="43"/>
      <c r="BD435" s="33"/>
      <c r="BE435" s="33"/>
      <c r="BF435" s="33"/>
      <c r="BG435" s="33"/>
      <c r="BH435" s="33"/>
      <c r="BI435" s="33"/>
      <c r="BJ435" s="34"/>
      <c r="BK435" s="34"/>
      <c r="BL435" s="24"/>
      <c r="BM435" s="21"/>
      <c r="BN435" s="21"/>
      <c r="BO435" s="21"/>
      <c r="BP435" s="21"/>
      <c r="BQ435" s="23"/>
      <c r="BR435" s="24"/>
      <c r="BS435" s="25"/>
      <c r="BT435" s="30"/>
    </row>
    <row r="436" spans="1:72" s="22" customFormat="1" ht="187.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6"/>
      <c r="N436" s="32"/>
      <c r="O436" s="31"/>
      <c r="P436" s="32"/>
      <c r="Q436" s="32"/>
      <c r="R436" s="32"/>
      <c r="S436" s="32"/>
      <c r="T436" s="32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33"/>
      <c r="BB436" s="33"/>
      <c r="BC436" s="33"/>
      <c r="BD436" s="33"/>
      <c r="BE436" s="33"/>
      <c r="BF436" s="33"/>
      <c r="BG436" s="33"/>
      <c r="BH436" s="33"/>
      <c r="BI436" s="33"/>
      <c r="BJ436" s="34"/>
      <c r="BK436" s="34"/>
      <c r="BL436" s="24"/>
      <c r="BM436" s="25"/>
      <c r="BN436" s="21"/>
      <c r="BO436" s="21"/>
      <c r="BP436" s="21"/>
      <c r="BQ436" s="23"/>
      <c r="BR436" s="24"/>
      <c r="BS436" s="25"/>
      <c r="BT436" s="30"/>
    </row>
    <row r="437" spans="1:72" s="22" customFormat="1" ht="409.6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4"/>
      <c r="AS437" s="33"/>
      <c r="AT437" s="34"/>
      <c r="AU437" s="33"/>
      <c r="AV437" s="33"/>
      <c r="AW437" s="33"/>
      <c r="AX437" s="33"/>
      <c r="AY437" s="33"/>
      <c r="AZ437" s="33"/>
      <c r="BA437" s="33"/>
      <c r="BB437" s="33"/>
      <c r="BC437" s="33"/>
      <c r="BD437" s="33"/>
      <c r="BE437" s="33"/>
      <c r="BF437" s="33"/>
      <c r="BG437" s="33"/>
      <c r="BH437" s="33"/>
      <c r="BI437" s="33"/>
      <c r="BJ437" s="34"/>
      <c r="BK437" s="34"/>
      <c r="BL437" s="24"/>
      <c r="BM437" s="25"/>
      <c r="BN437" s="21"/>
      <c r="BO437" s="21"/>
      <c r="BP437" s="21"/>
      <c r="BQ437" s="23"/>
      <c r="BR437" s="24"/>
      <c r="BS437" s="25"/>
      <c r="BT437" s="30"/>
    </row>
    <row r="438" spans="1:72" s="22" customFormat="1" ht="409.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3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46"/>
      <c r="BB438" s="43"/>
      <c r="BC438" s="43"/>
      <c r="BD438" s="33"/>
      <c r="BE438" s="33"/>
      <c r="BF438" s="33"/>
      <c r="BG438" s="33"/>
      <c r="BH438" s="33"/>
      <c r="BI438" s="33"/>
      <c r="BJ438" s="34"/>
      <c r="BK438" s="34"/>
      <c r="BL438" s="24"/>
      <c r="BM438" s="25"/>
      <c r="BN438" s="21"/>
      <c r="BO438" s="21"/>
      <c r="BP438" s="21"/>
      <c r="BQ438" s="23"/>
      <c r="BR438" s="24"/>
      <c r="BS438" s="25"/>
      <c r="BT438" s="30"/>
    </row>
    <row r="439" spans="1:72" s="22" customFormat="1" ht="194.25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6"/>
      <c r="N439" s="32"/>
      <c r="O439" s="31"/>
      <c r="P439" s="32"/>
      <c r="Q439" s="32"/>
      <c r="R439" s="32"/>
      <c r="S439" s="32"/>
      <c r="T439" s="32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33"/>
      <c r="BB439" s="33"/>
      <c r="BC439" s="33"/>
      <c r="BD439" s="33"/>
      <c r="BE439" s="33"/>
      <c r="BF439" s="33"/>
      <c r="BG439" s="33"/>
      <c r="BH439" s="33"/>
      <c r="BI439" s="33"/>
      <c r="BJ439" s="34"/>
      <c r="BK439" s="34"/>
      <c r="BL439" s="24"/>
      <c r="BM439" s="25"/>
      <c r="BN439" s="36"/>
      <c r="BO439" s="36"/>
      <c r="BP439" s="36"/>
      <c r="BQ439" s="40"/>
      <c r="BR439" s="26"/>
      <c r="BS439" s="36"/>
      <c r="BT439" s="30"/>
    </row>
    <row r="440" spans="1:72" s="22" customFormat="1" ht="219.7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31"/>
      <c r="L440" s="31"/>
      <c r="M440" s="31"/>
      <c r="N440" s="31"/>
      <c r="O440" s="31"/>
      <c r="P440" s="31"/>
      <c r="Q440" s="31"/>
      <c r="R440" s="31"/>
      <c r="S440" s="31"/>
      <c r="T440" s="31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33"/>
      <c r="AJ440" s="33"/>
      <c r="AK440" s="33"/>
      <c r="AL440" s="33"/>
      <c r="AM440" s="33"/>
      <c r="AN440" s="33"/>
      <c r="AO440" s="33"/>
      <c r="AP440" s="33"/>
      <c r="AQ440" s="33"/>
      <c r="AR440" s="33"/>
      <c r="AS440" s="33"/>
      <c r="AT440" s="33"/>
      <c r="AU440" s="33"/>
      <c r="AV440" s="33"/>
      <c r="AW440" s="33"/>
      <c r="AX440" s="33"/>
      <c r="AY440" s="33"/>
      <c r="AZ440" s="33"/>
      <c r="BA440" s="33"/>
      <c r="BB440" s="21"/>
      <c r="BC440" s="21"/>
      <c r="BD440" s="21"/>
      <c r="BE440" s="21"/>
      <c r="BF440" s="21"/>
      <c r="BG440" s="21"/>
      <c r="BH440" s="21"/>
      <c r="BI440" s="21"/>
      <c r="BJ440" s="21"/>
      <c r="BK440" s="23"/>
      <c r="BL440" s="24"/>
      <c r="BM440" s="25"/>
      <c r="BN440" s="36"/>
      <c r="BO440" s="36"/>
      <c r="BP440" s="36"/>
      <c r="BQ440" s="40"/>
      <c r="BR440" s="26"/>
      <c r="BS440" s="36"/>
      <c r="BT440" s="30"/>
    </row>
    <row r="441" spans="1:72" s="22" customFormat="1" ht="198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31"/>
      <c r="L441" s="6"/>
      <c r="M441" s="33"/>
      <c r="N441" s="41"/>
      <c r="O441" s="41"/>
      <c r="P441" s="41"/>
      <c r="Q441" s="41"/>
      <c r="R441" s="41"/>
      <c r="S441" s="41"/>
      <c r="T441" s="41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33"/>
      <c r="AJ441" s="33"/>
      <c r="AK441" s="33"/>
      <c r="AL441" s="33"/>
      <c r="AM441" s="33"/>
      <c r="AN441" s="33"/>
      <c r="AO441" s="33"/>
      <c r="AP441" s="33"/>
      <c r="AQ441" s="33"/>
      <c r="AR441" s="33"/>
      <c r="AS441" s="33"/>
      <c r="AT441" s="33"/>
      <c r="AU441" s="33"/>
      <c r="AV441" s="33"/>
      <c r="AW441" s="33"/>
      <c r="AX441" s="33"/>
      <c r="AY441" s="33"/>
      <c r="AZ441" s="33"/>
      <c r="BA441" s="33"/>
      <c r="BB441" s="33"/>
      <c r="BC441" s="33"/>
      <c r="BD441" s="33"/>
      <c r="BE441" s="33"/>
      <c r="BF441" s="33"/>
      <c r="BG441" s="33"/>
      <c r="BH441" s="33"/>
      <c r="BI441" s="33"/>
      <c r="BJ441" s="34"/>
      <c r="BK441" s="29"/>
      <c r="BL441" s="24"/>
      <c r="BM441" s="25"/>
      <c r="BN441" s="21"/>
      <c r="BO441" s="21"/>
      <c r="BP441" s="21"/>
      <c r="BQ441" s="23"/>
      <c r="BR441" s="24"/>
      <c r="BS441" s="25"/>
      <c r="BT441" s="30"/>
    </row>
    <row r="442" spans="1:72" s="22" customFormat="1" ht="198.7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31"/>
      <c r="L442" s="6"/>
      <c r="M442" s="33"/>
      <c r="N442" s="34"/>
      <c r="O442" s="34"/>
      <c r="P442" s="34"/>
      <c r="Q442" s="34"/>
      <c r="R442" s="34"/>
      <c r="S442" s="34"/>
      <c r="T442" s="34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33"/>
      <c r="AJ442" s="33"/>
      <c r="AK442" s="33"/>
      <c r="AL442" s="33"/>
      <c r="AM442" s="33"/>
      <c r="AN442" s="33"/>
      <c r="AO442" s="33"/>
      <c r="AP442" s="33"/>
      <c r="AQ442" s="33"/>
      <c r="AR442" s="33"/>
      <c r="AS442" s="33"/>
      <c r="AT442" s="33"/>
      <c r="AU442" s="33"/>
      <c r="AV442" s="33"/>
      <c r="AW442" s="33"/>
      <c r="AX442" s="33"/>
      <c r="AY442" s="33"/>
      <c r="AZ442" s="33"/>
      <c r="BA442" s="33"/>
      <c r="BB442" s="33"/>
      <c r="BC442" s="33"/>
      <c r="BD442" s="33"/>
      <c r="BE442" s="33"/>
      <c r="BF442" s="33"/>
      <c r="BG442" s="33"/>
      <c r="BH442" s="33"/>
      <c r="BI442" s="33"/>
      <c r="BJ442" s="34"/>
      <c r="BK442" s="29"/>
      <c r="BL442" s="24"/>
      <c r="BM442" s="25"/>
      <c r="BN442" s="21"/>
      <c r="BO442" s="21"/>
      <c r="BP442" s="21"/>
      <c r="BQ442" s="23"/>
      <c r="BR442" s="24"/>
      <c r="BS442" s="25"/>
      <c r="BT442" s="30"/>
    </row>
    <row r="443" spans="1:72" s="22" customFormat="1" ht="198.7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31"/>
      <c r="L443" s="6"/>
      <c r="M443" s="33"/>
      <c r="N443" s="32"/>
      <c r="O443" s="31"/>
      <c r="P443" s="32"/>
      <c r="Q443" s="32"/>
      <c r="R443" s="32"/>
      <c r="S443" s="32"/>
      <c r="T443" s="32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33"/>
      <c r="AJ443" s="33"/>
      <c r="AK443" s="33"/>
      <c r="AL443" s="33"/>
      <c r="AM443" s="33"/>
      <c r="AN443" s="33"/>
      <c r="AO443" s="33"/>
      <c r="AP443" s="33"/>
      <c r="AQ443" s="33"/>
      <c r="AR443" s="33"/>
      <c r="AS443" s="33"/>
      <c r="AT443" s="33"/>
      <c r="AU443" s="33"/>
      <c r="AV443" s="33"/>
      <c r="AW443" s="33"/>
      <c r="AX443" s="33"/>
      <c r="AY443" s="33"/>
      <c r="AZ443" s="33"/>
      <c r="BA443" s="33"/>
      <c r="BB443" s="33"/>
      <c r="BC443" s="33"/>
      <c r="BD443" s="33"/>
      <c r="BE443" s="33"/>
      <c r="BF443" s="33"/>
      <c r="BG443" s="33"/>
      <c r="BH443" s="33"/>
      <c r="BI443" s="33"/>
      <c r="BJ443" s="34"/>
      <c r="BK443" s="29"/>
      <c r="BL443" s="24"/>
      <c r="BM443" s="25"/>
      <c r="BN443" s="21"/>
      <c r="BO443" s="21"/>
      <c r="BP443" s="21"/>
      <c r="BQ443" s="23"/>
      <c r="BR443" s="24"/>
      <c r="BS443" s="25"/>
      <c r="BT443" s="30"/>
    </row>
    <row r="444" spans="1:72" s="22" customFormat="1" ht="146.2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31"/>
      <c r="L444" s="6"/>
      <c r="M444" s="33"/>
      <c r="N444" s="32"/>
      <c r="O444" s="31"/>
      <c r="P444" s="32"/>
      <c r="Q444" s="32"/>
      <c r="R444" s="32"/>
      <c r="S444" s="32"/>
      <c r="T444" s="32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33"/>
      <c r="AJ444" s="33"/>
      <c r="AK444" s="33"/>
      <c r="AL444" s="33"/>
      <c r="AM444" s="33"/>
      <c r="AN444" s="33"/>
      <c r="AO444" s="33"/>
      <c r="AP444" s="33"/>
      <c r="AQ444" s="33"/>
      <c r="AR444" s="33"/>
      <c r="AS444" s="33"/>
      <c r="AT444" s="33"/>
      <c r="AU444" s="33"/>
      <c r="AV444" s="33"/>
      <c r="AW444" s="33"/>
      <c r="AX444" s="33"/>
      <c r="AY444" s="33"/>
      <c r="AZ444" s="33"/>
      <c r="BA444" s="33"/>
      <c r="BB444" s="33"/>
      <c r="BC444" s="33"/>
      <c r="BD444" s="33"/>
      <c r="BE444" s="33"/>
      <c r="BF444" s="33"/>
      <c r="BG444" s="33"/>
      <c r="BH444" s="33"/>
      <c r="BI444" s="33"/>
      <c r="BJ444" s="34"/>
      <c r="BK444" s="29"/>
      <c r="BL444" s="24"/>
      <c r="BM444" s="25"/>
      <c r="BN444" s="21"/>
      <c r="BO444" s="21"/>
      <c r="BP444" s="21"/>
      <c r="BQ444" s="23"/>
      <c r="BR444" s="24"/>
      <c r="BS444" s="25"/>
      <c r="BT444" s="30"/>
    </row>
    <row r="445" spans="1:72" s="22" customFormat="1" ht="227.25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31"/>
      <c r="L445" s="6"/>
      <c r="M445" s="33"/>
      <c r="N445" s="32"/>
      <c r="O445" s="31"/>
      <c r="P445" s="32"/>
      <c r="Q445" s="32"/>
      <c r="R445" s="32"/>
      <c r="S445" s="32"/>
      <c r="T445" s="32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33"/>
      <c r="AJ445" s="33"/>
      <c r="AK445" s="33"/>
      <c r="AL445" s="33"/>
      <c r="AM445" s="33"/>
      <c r="AN445" s="33"/>
      <c r="AO445" s="33"/>
      <c r="AP445" s="33"/>
      <c r="AQ445" s="33"/>
      <c r="AR445" s="33"/>
      <c r="AS445" s="33"/>
      <c r="AT445" s="33"/>
      <c r="AU445" s="33"/>
      <c r="AV445" s="33"/>
      <c r="AW445" s="33"/>
      <c r="AX445" s="33"/>
      <c r="AY445" s="33"/>
      <c r="AZ445" s="33"/>
      <c r="BA445" s="33"/>
      <c r="BB445" s="33"/>
      <c r="BC445" s="33"/>
      <c r="BD445" s="33"/>
      <c r="BE445" s="33"/>
      <c r="BF445" s="33"/>
      <c r="BG445" s="33"/>
      <c r="BH445" s="33"/>
      <c r="BI445" s="33"/>
      <c r="BJ445" s="34"/>
      <c r="BK445" s="29"/>
      <c r="BL445" s="24"/>
      <c r="BM445" s="25"/>
      <c r="BN445" s="21"/>
      <c r="BO445" s="21"/>
      <c r="BP445" s="21"/>
      <c r="BQ445" s="23"/>
      <c r="BR445" s="24"/>
      <c r="BS445" s="25"/>
      <c r="BT445" s="30"/>
    </row>
    <row r="446" spans="1:72" s="22" customFormat="1" ht="154.5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31"/>
      <c r="L446" s="6"/>
      <c r="M446" s="33"/>
      <c r="N446" s="32"/>
      <c r="O446" s="32"/>
      <c r="P446" s="32"/>
      <c r="Q446" s="32"/>
      <c r="R446" s="32"/>
      <c r="S446" s="32"/>
      <c r="T446" s="32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33"/>
      <c r="AJ446" s="33"/>
      <c r="AK446" s="33"/>
      <c r="AL446" s="33"/>
      <c r="AM446" s="33"/>
      <c r="AN446" s="33"/>
      <c r="AO446" s="33"/>
      <c r="AP446" s="33"/>
      <c r="AQ446" s="33"/>
      <c r="AR446" s="33"/>
      <c r="AS446" s="33"/>
      <c r="AT446" s="33"/>
      <c r="AU446" s="33"/>
      <c r="AV446" s="33"/>
      <c r="AW446" s="33"/>
      <c r="AX446" s="33"/>
      <c r="AY446" s="33"/>
      <c r="AZ446" s="33"/>
      <c r="BA446" s="33"/>
      <c r="BB446" s="33"/>
      <c r="BC446" s="33"/>
      <c r="BD446" s="33"/>
      <c r="BE446" s="33"/>
      <c r="BF446" s="33"/>
      <c r="BG446" s="33"/>
      <c r="BH446" s="33"/>
      <c r="BI446" s="33"/>
      <c r="BJ446" s="34"/>
      <c r="BK446" s="29"/>
      <c r="BL446" s="24"/>
      <c r="BM446" s="25"/>
      <c r="BN446" s="21"/>
      <c r="BO446" s="21"/>
      <c r="BP446" s="21"/>
      <c r="BQ446" s="23"/>
      <c r="BR446" s="24"/>
      <c r="BS446" s="25"/>
      <c r="BT446" s="30"/>
    </row>
    <row r="447" spans="1:72" s="22" customFormat="1" ht="154.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31"/>
      <c r="L447" s="6"/>
      <c r="M447" s="33"/>
      <c r="N447" s="32"/>
      <c r="O447" s="31"/>
      <c r="P447" s="32"/>
      <c r="Q447" s="32"/>
      <c r="R447" s="32"/>
      <c r="S447" s="32"/>
      <c r="T447" s="32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33"/>
      <c r="AJ447" s="33"/>
      <c r="AK447" s="33"/>
      <c r="AL447" s="33"/>
      <c r="AM447" s="33"/>
      <c r="AN447" s="33"/>
      <c r="AO447" s="33"/>
      <c r="AP447" s="33"/>
      <c r="AQ447" s="33"/>
      <c r="AR447" s="33"/>
      <c r="AS447" s="33"/>
      <c r="AT447" s="33"/>
      <c r="AU447" s="33"/>
      <c r="AV447" s="33"/>
      <c r="AW447" s="33"/>
      <c r="AX447" s="33"/>
      <c r="AY447" s="33"/>
      <c r="AZ447" s="33"/>
      <c r="BA447" s="33"/>
      <c r="BB447" s="33"/>
      <c r="BC447" s="33"/>
      <c r="BD447" s="33"/>
      <c r="BE447" s="33"/>
      <c r="BF447" s="33"/>
      <c r="BG447" s="33"/>
      <c r="BH447" s="33"/>
      <c r="BI447" s="33"/>
      <c r="BJ447" s="34"/>
      <c r="BK447" s="29"/>
      <c r="BL447" s="24"/>
      <c r="BM447" s="25"/>
      <c r="BN447" s="36"/>
      <c r="BO447" s="36"/>
      <c r="BP447" s="36"/>
      <c r="BQ447" s="40"/>
      <c r="BR447" s="26"/>
      <c r="BS447" s="36"/>
      <c r="BT447" s="30"/>
    </row>
    <row r="448" spans="1:72" s="22" customFormat="1" ht="182.2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31"/>
      <c r="L448" s="6"/>
      <c r="M448" s="33"/>
      <c r="N448" s="34"/>
      <c r="O448" s="34"/>
      <c r="P448" s="34"/>
      <c r="Q448" s="34"/>
      <c r="R448" s="34"/>
      <c r="S448" s="34"/>
      <c r="T448" s="34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33"/>
      <c r="AJ448" s="33"/>
      <c r="AK448" s="33"/>
      <c r="AL448" s="33"/>
      <c r="AM448" s="33"/>
      <c r="AN448" s="33"/>
      <c r="AO448" s="33"/>
      <c r="AP448" s="33"/>
      <c r="AQ448" s="33"/>
      <c r="AR448" s="33"/>
      <c r="AS448" s="33"/>
      <c r="AT448" s="33"/>
      <c r="AU448" s="33"/>
      <c r="AV448" s="33"/>
      <c r="AW448" s="33"/>
      <c r="AX448" s="33"/>
      <c r="AY448" s="33"/>
      <c r="AZ448" s="33"/>
      <c r="BA448" s="33"/>
      <c r="BB448" s="21"/>
      <c r="BC448" s="21"/>
      <c r="BD448" s="21"/>
      <c r="BE448" s="21"/>
      <c r="BF448" s="21"/>
      <c r="BG448" s="33"/>
      <c r="BH448" s="33"/>
      <c r="BI448" s="34"/>
      <c r="BJ448" s="21"/>
      <c r="BK448" s="23"/>
      <c r="BL448" s="24"/>
      <c r="BM448" s="25"/>
      <c r="BN448" s="36"/>
      <c r="BO448" s="36"/>
      <c r="BP448" s="36"/>
      <c r="BQ448" s="40"/>
      <c r="BR448" s="26"/>
      <c r="BS448" s="36"/>
      <c r="BT448" s="30"/>
    </row>
    <row r="449" spans="1:72" s="22" customFormat="1" ht="182.2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31"/>
      <c r="L449" s="6"/>
      <c r="M449" s="33"/>
      <c r="N449" s="34"/>
      <c r="O449" s="34"/>
      <c r="P449" s="34"/>
      <c r="Q449" s="34"/>
      <c r="R449" s="34"/>
      <c r="S449" s="34"/>
      <c r="T449" s="32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33"/>
      <c r="AJ449" s="33"/>
      <c r="AK449" s="33"/>
      <c r="AL449" s="33"/>
      <c r="AM449" s="33"/>
      <c r="AN449" s="33"/>
      <c r="AO449" s="33"/>
      <c r="AP449" s="33"/>
      <c r="AQ449" s="33"/>
      <c r="AR449" s="33"/>
      <c r="AS449" s="33"/>
      <c r="AT449" s="33"/>
      <c r="AU449" s="33"/>
      <c r="AV449" s="33"/>
      <c r="AW449" s="33"/>
      <c r="AX449" s="33"/>
      <c r="AY449" s="33"/>
      <c r="AZ449" s="33"/>
      <c r="BA449" s="33"/>
      <c r="BB449" s="21"/>
      <c r="BC449" s="21"/>
      <c r="BD449" s="21"/>
      <c r="BE449" s="21"/>
      <c r="BF449" s="21"/>
      <c r="BG449" s="21"/>
      <c r="BH449" s="21"/>
      <c r="BI449" s="21"/>
      <c r="BJ449" s="21"/>
      <c r="BK449" s="23"/>
      <c r="BL449" s="24"/>
      <c r="BM449" s="25"/>
      <c r="BN449" s="36"/>
      <c r="BO449" s="36"/>
      <c r="BP449" s="36"/>
      <c r="BQ449" s="40"/>
      <c r="BR449" s="26"/>
      <c r="BS449" s="36"/>
      <c r="BT449" s="30"/>
    </row>
    <row r="450" spans="1:72" s="22" customFormat="1" ht="312" customHeight="1" x14ac:dyDescent="0.25">
      <c r="A450" s="17"/>
      <c r="B450" s="18"/>
      <c r="C450" s="19"/>
      <c r="D450" s="19"/>
      <c r="E450" s="20"/>
      <c r="F450" s="18"/>
      <c r="G450" s="18"/>
      <c r="H450" s="18"/>
      <c r="I450" s="18"/>
      <c r="J450" s="18"/>
      <c r="K450" s="31"/>
      <c r="L450" s="6"/>
      <c r="M450" s="33"/>
      <c r="N450" s="32"/>
      <c r="O450" s="32"/>
      <c r="P450" s="32"/>
      <c r="Q450" s="32"/>
      <c r="R450" s="32"/>
      <c r="S450" s="32"/>
      <c r="T450" s="32"/>
      <c r="U450" s="33"/>
      <c r="V450" s="33"/>
      <c r="W450" s="33"/>
      <c r="X450" s="33"/>
      <c r="Y450" s="33"/>
      <c r="Z450" s="33"/>
      <c r="AA450" s="33"/>
      <c r="AB450" s="33"/>
      <c r="AC450" s="33"/>
      <c r="AD450" s="33"/>
      <c r="AE450" s="33"/>
      <c r="AF450" s="33"/>
      <c r="AG450" s="33"/>
      <c r="AH450" s="33"/>
      <c r="AI450" s="33"/>
      <c r="AJ450" s="33"/>
      <c r="AK450" s="33"/>
      <c r="AL450" s="33"/>
      <c r="AM450" s="33"/>
      <c r="AN450" s="33"/>
      <c r="AO450" s="33"/>
      <c r="AP450" s="33"/>
      <c r="AQ450" s="33"/>
      <c r="AR450" s="33"/>
      <c r="AS450" s="33"/>
      <c r="AT450" s="33"/>
      <c r="AU450" s="33"/>
      <c r="AV450" s="33"/>
      <c r="AW450" s="33"/>
      <c r="AX450" s="33"/>
      <c r="AY450" s="33"/>
      <c r="AZ450" s="33"/>
      <c r="BA450" s="45"/>
      <c r="BB450" s="33"/>
      <c r="BC450" s="33"/>
      <c r="BD450" s="34"/>
      <c r="BE450" s="33"/>
      <c r="BF450" s="33"/>
      <c r="BG450" s="33"/>
      <c r="BH450" s="33"/>
      <c r="BI450" s="34"/>
      <c r="BJ450" s="33"/>
      <c r="BK450" s="29"/>
      <c r="BL450" s="24"/>
      <c r="BM450" s="25"/>
      <c r="BN450" s="26"/>
    </row>
    <row r="451" spans="1:72" s="22" customFormat="1" ht="174.7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31"/>
      <c r="L451" s="6"/>
      <c r="M451" s="33"/>
      <c r="N451" s="32"/>
      <c r="O451" s="31"/>
      <c r="P451" s="32"/>
      <c r="Q451" s="32"/>
      <c r="R451" s="32"/>
      <c r="S451" s="32"/>
      <c r="T451" s="3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33"/>
      <c r="BB451" s="33"/>
      <c r="BC451" s="33"/>
      <c r="BD451" s="34"/>
      <c r="BE451" s="33"/>
      <c r="BF451" s="33"/>
      <c r="BG451" s="33"/>
      <c r="BH451" s="33"/>
      <c r="BI451" s="34"/>
      <c r="BJ451" s="33"/>
      <c r="BK451" s="29"/>
      <c r="BL451" s="24"/>
      <c r="BM451" s="25"/>
      <c r="BN451" s="26"/>
    </row>
    <row r="452" spans="1:72" s="22" customFormat="1" ht="167.2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31"/>
      <c r="L452" s="6"/>
      <c r="M452" s="33"/>
      <c r="N452" s="34"/>
      <c r="O452" s="34"/>
      <c r="P452" s="34"/>
      <c r="Q452" s="34"/>
      <c r="R452" s="34"/>
      <c r="S452" s="34"/>
      <c r="T452" s="34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45"/>
      <c r="BB452" s="33"/>
      <c r="BC452" s="33"/>
      <c r="BD452" s="34"/>
      <c r="BE452" s="33"/>
      <c r="BF452" s="33"/>
      <c r="BG452" s="33"/>
      <c r="BH452" s="33"/>
      <c r="BI452" s="34"/>
      <c r="BJ452" s="33"/>
      <c r="BK452" s="29"/>
      <c r="BL452" s="24"/>
      <c r="BM452" s="25"/>
      <c r="BN452" s="26"/>
    </row>
    <row r="453" spans="1:72" s="22" customFormat="1" ht="167.2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31"/>
      <c r="L453" s="6"/>
      <c r="M453" s="33"/>
      <c r="N453" s="34"/>
      <c r="O453" s="34"/>
      <c r="P453" s="34"/>
      <c r="Q453" s="34"/>
      <c r="R453" s="34"/>
      <c r="S453" s="34"/>
      <c r="T453" s="34"/>
      <c r="U453" s="33"/>
      <c r="V453" s="33"/>
      <c r="W453" s="33"/>
      <c r="X453" s="33"/>
      <c r="Y453" s="33"/>
      <c r="Z453" s="33"/>
      <c r="AA453" s="33"/>
      <c r="AB453" s="33"/>
      <c r="AC453" s="33"/>
      <c r="AD453" s="33"/>
      <c r="AE453" s="33"/>
      <c r="AF453" s="33"/>
      <c r="AG453" s="33"/>
      <c r="AH453" s="33"/>
      <c r="AI453" s="33"/>
      <c r="AJ453" s="33"/>
      <c r="AK453" s="33"/>
      <c r="AL453" s="33"/>
      <c r="AM453" s="33"/>
      <c r="AN453" s="33"/>
      <c r="AO453" s="33"/>
      <c r="AP453" s="33"/>
      <c r="AQ453" s="33"/>
      <c r="AR453" s="33"/>
      <c r="AS453" s="33"/>
      <c r="AT453" s="33"/>
      <c r="AU453" s="33"/>
      <c r="AV453" s="33"/>
      <c r="AW453" s="33"/>
      <c r="AX453" s="33"/>
      <c r="AY453" s="33"/>
      <c r="AZ453" s="33"/>
      <c r="BA453" s="33"/>
      <c r="BB453" s="33"/>
      <c r="BC453" s="33"/>
      <c r="BD453" s="34"/>
      <c r="BE453" s="33"/>
      <c r="BF453" s="33"/>
      <c r="BG453" s="33"/>
      <c r="BH453" s="33"/>
      <c r="BI453" s="34"/>
      <c r="BJ453" s="33"/>
      <c r="BK453" s="29"/>
      <c r="BL453" s="24"/>
      <c r="BM453" s="25"/>
      <c r="BN453" s="26"/>
    </row>
    <row r="454" spans="1:72" s="22" customFormat="1" ht="167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31"/>
      <c r="L454" s="6"/>
      <c r="M454" s="33"/>
      <c r="N454" s="34"/>
      <c r="O454" s="34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33"/>
      <c r="AD454" s="33"/>
      <c r="AE454" s="33"/>
      <c r="AF454" s="33"/>
      <c r="AG454" s="33"/>
      <c r="AH454" s="33"/>
      <c r="AI454" s="33"/>
      <c r="AJ454" s="33"/>
      <c r="AK454" s="33"/>
      <c r="AL454" s="33"/>
      <c r="AM454" s="33"/>
      <c r="AN454" s="33"/>
      <c r="AO454" s="33"/>
      <c r="AP454" s="33"/>
      <c r="AQ454" s="33"/>
      <c r="AR454" s="33"/>
      <c r="AS454" s="33"/>
      <c r="AT454" s="33"/>
      <c r="AU454" s="33"/>
      <c r="AV454" s="33"/>
      <c r="AW454" s="33"/>
      <c r="AX454" s="33"/>
      <c r="AY454" s="33"/>
      <c r="AZ454" s="33"/>
      <c r="BA454" s="33"/>
      <c r="BB454" s="33"/>
      <c r="BC454" s="33"/>
      <c r="BD454" s="34"/>
      <c r="BE454" s="33"/>
      <c r="BF454" s="33"/>
      <c r="BG454" s="33"/>
      <c r="BH454" s="33"/>
      <c r="BI454" s="34"/>
      <c r="BJ454" s="33"/>
      <c r="BK454" s="29"/>
      <c r="BL454" s="24"/>
      <c r="BM454" s="25"/>
      <c r="BN454" s="26"/>
    </row>
    <row r="455" spans="1:72" s="22" customFormat="1" ht="372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31"/>
      <c r="L455" s="6"/>
      <c r="M455" s="33"/>
      <c r="N455" s="31"/>
      <c r="O455" s="31"/>
      <c r="P455" s="31"/>
      <c r="Q455" s="31"/>
      <c r="R455" s="31"/>
      <c r="S455" s="31"/>
      <c r="T455" s="31"/>
      <c r="U455" s="21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21"/>
      <c r="AH455" s="21"/>
      <c r="AI455" s="21"/>
      <c r="AJ455" s="21"/>
      <c r="AK455" s="21"/>
      <c r="AL455" s="21"/>
      <c r="AM455" s="21"/>
      <c r="AN455" s="21"/>
      <c r="AO455" s="21"/>
      <c r="AP455" s="21"/>
      <c r="AQ455" s="21"/>
      <c r="AR455" s="21"/>
      <c r="AS455" s="21"/>
      <c r="AT455" s="21"/>
      <c r="AU455" s="21"/>
      <c r="AV455" s="21"/>
      <c r="AW455" s="21"/>
      <c r="AX455" s="21"/>
      <c r="AY455" s="21"/>
      <c r="AZ455" s="21"/>
      <c r="BA455" s="21"/>
      <c r="BB455" s="21"/>
      <c r="BC455" s="21"/>
      <c r="BD455" s="21"/>
      <c r="BE455" s="21"/>
      <c r="BF455" s="21"/>
      <c r="BG455" s="21"/>
      <c r="BH455" s="21"/>
      <c r="BI455" s="21"/>
      <c r="BJ455" s="21"/>
      <c r="BK455" s="21"/>
      <c r="BL455" s="24"/>
      <c r="BM455" s="21"/>
      <c r="BN455" s="21"/>
      <c r="BO455" s="21"/>
      <c r="BP455" s="21"/>
    </row>
    <row r="456" spans="1:72" s="22" customFormat="1" ht="257.25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31"/>
      <c r="L456" s="6"/>
      <c r="M456" s="33"/>
      <c r="N456" s="31"/>
      <c r="O456" s="31"/>
      <c r="P456" s="39"/>
      <c r="Q456" s="39"/>
      <c r="R456" s="39"/>
      <c r="S456" s="39"/>
      <c r="T456" s="38"/>
      <c r="U456" s="21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21"/>
      <c r="AH456" s="21"/>
      <c r="AI456" s="21"/>
      <c r="AJ456" s="21"/>
      <c r="AK456" s="21"/>
      <c r="AL456" s="21"/>
      <c r="AM456" s="21"/>
      <c r="AN456" s="21"/>
      <c r="AO456" s="21"/>
      <c r="AP456" s="21"/>
      <c r="AQ456" s="21"/>
      <c r="AR456" s="21"/>
      <c r="AS456" s="21"/>
      <c r="AT456" s="21"/>
      <c r="AU456" s="21"/>
      <c r="AV456" s="21"/>
      <c r="AW456" s="21"/>
      <c r="AX456" s="21"/>
      <c r="AY456" s="21"/>
      <c r="AZ456" s="21"/>
      <c r="BA456" s="21"/>
      <c r="BB456" s="21"/>
      <c r="BC456" s="21"/>
      <c r="BD456" s="21"/>
      <c r="BE456" s="21"/>
      <c r="BF456" s="21"/>
      <c r="BG456" s="21"/>
      <c r="BH456" s="21"/>
      <c r="BI456" s="21"/>
      <c r="BJ456" s="21"/>
      <c r="BK456" s="21"/>
      <c r="BL456" s="24"/>
      <c r="BM456" s="21"/>
      <c r="BN456" s="21"/>
      <c r="BO456" s="21"/>
      <c r="BP456" s="21"/>
    </row>
    <row r="457" spans="1:72" s="22" customFormat="1" ht="254.2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18"/>
      <c r="L457" s="20"/>
      <c r="M457" s="21"/>
      <c r="N457" s="18"/>
      <c r="O457" s="18"/>
      <c r="P457" s="27"/>
      <c r="Q457" s="27"/>
      <c r="R457" s="27"/>
      <c r="S457" s="27"/>
      <c r="T457" s="21"/>
      <c r="U457" s="21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1"/>
      <c r="AI457" s="21"/>
      <c r="AJ457" s="21"/>
      <c r="AK457" s="21"/>
      <c r="AL457" s="21"/>
      <c r="AM457" s="21"/>
      <c r="AN457" s="21"/>
      <c r="AO457" s="21"/>
      <c r="AP457" s="21"/>
      <c r="AQ457" s="21"/>
      <c r="AR457" s="21"/>
      <c r="AS457" s="21"/>
      <c r="AT457" s="21"/>
      <c r="AU457" s="21"/>
      <c r="AV457" s="21"/>
      <c r="AW457" s="21"/>
      <c r="AX457" s="21"/>
      <c r="AY457" s="21"/>
      <c r="AZ457" s="21"/>
      <c r="BA457" s="21"/>
      <c r="BB457" s="21"/>
      <c r="BC457" s="21"/>
      <c r="BD457" s="21"/>
      <c r="BE457" s="21"/>
      <c r="BF457" s="21"/>
      <c r="BG457" s="21"/>
      <c r="BH457" s="21"/>
      <c r="BI457" s="21"/>
      <c r="BJ457" s="21"/>
      <c r="BK457" s="21"/>
      <c r="BL457" s="24"/>
      <c r="BM457" s="21"/>
      <c r="BN457" s="21"/>
      <c r="BO457" s="21"/>
      <c r="BP457" s="21"/>
    </row>
    <row r="458" spans="1:72" s="22" customFormat="1" ht="319.5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18"/>
      <c r="L458" s="20"/>
      <c r="M458" s="21"/>
      <c r="N458" s="23"/>
      <c r="O458" s="23"/>
      <c r="P458" s="23"/>
      <c r="Q458" s="23"/>
      <c r="R458" s="23"/>
      <c r="S458" s="23"/>
      <c r="T458" s="28"/>
      <c r="U458" s="21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21"/>
      <c r="AH458" s="21"/>
      <c r="AI458" s="21"/>
      <c r="AJ458" s="21"/>
      <c r="AK458" s="21"/>
      <c r="AL458" s="21"/>
      <c r="AM458" s="21"/>
      <c r="AN458" s="21"/>
      <c r="AO458" s="21"/>
      <c r="AP458" s="21"/>
      <c r="AQ458" s="21"/>
      <c r="AR458" s="21"/>
      <c r="AS458" s="21"/>
      <c r="AT458" s="21"/>
      <c r="AU458" s="21"/>
      <c r="AV458" s="21"/>
      <c r="AW458" s="21"/>
      <c r="AX458" s="21"/>
      <c r="AY458" s="21"/>
      <c r="AZ458" s="21"/>
      <c r="BA458" s="21"/>
      <c r="BB458" s="21"/>
      <c r="BC458" s="21"/>
      <c r="BD458" s="21"/>
      <c r="BE458" s="21"/>
      <c r="BF458" s="21"/>
      <c r="BG458" s="21"/>
      <c r="BH458" s="21"/>
      <c r="BI458" s="21"/>
      <c r="BJ458" s="21"/>
      <c r="BK458" s="21"/>
      <c r="BL458" s="24"/>
      <c r="BM458" s="21"/>
      <c r="BN458" s="21"/>
      <c r="BO458" s="21"/>
      <c r="BP458" s="21"/>
    </row>
    <row r="459" spans="1:72" s="22" customFormat="1" ht="409.6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31"/>
      <c r="L459" s="31"/>
      <c r="M459" s="31"/>
      <c r="N459" s="32"/>
      <c r="O459" s="31"/>
      <c r="P459" s="32"/>
      <c r="Q459" s="32"/>
      <c r="R459" s="32"/>
      <c r="S459" s="32"/>
      <c r="T459" s="32"/>
      <c r="U459" s="33"/>
      <c r="V459" s="33"/>
      <c r="W459" s="33"/>
      <c r="X459" s="33"/>
      <c r="Y459" s="33"/>
      <c r="Z459" s="33"/>
      <c r="AA459" s="33"/>
      <c r="AB459" s="33"/>
      <c r="AC459" s="33"/>
      <c r="AD459" s="33"/>
      <c r="AE459" s="33"/>
      <c r="AF459" s="33"/>
      <c r="AG459" s="33"/>
      <c r="AH459" s="33"/>
      <c r="AI459" s="33"/>
      <c r="AJ459" s="33"/>
      <c r="AK459" s="33"/>
      <c r="AL459" s="33"/>
      <c r="AM459" s="33"/>
      <c r="AN459" s="33"/>
      <c r="AO459" s="33"/>
      <c r="AP459" s="33"/>
      <c r="AQ459" s="33"/>
      <c r="AR459" s="33"/>
      <c r="AS459" s="33"/>
      <c r="AT459" s="33"/>
      <c r="AU459" s="33"/>
      <c r="AV459" s="33"/>
      <c r="AW459" s="33"/>
      <c r="AX459" s="33"/>
      <c r="AY459" s="33"/>
      <c r="AZ459" s="33"/>
      <c r="BA459" s="33"/>
      <c r="BB459" s="21"/>
      <c r="BC459" s="21"/>
      <c r="BD459" s="21"/>
      <c r="BE459" s="21"/>
      <c r="BF459" s="21"/>
      <c r="BG459" s="21"/>
      <c r="BH459" s="21"/>
      <c r="BI459" s="21"/>
      <c r="BJ459" s="21"/>
      <c r="BK459" s="21"/>
      <c r="BL459" s="24"/>
      <c r="BM459" s="21"/>
      <c r="BN459" s="21"/>
      <c r="BO459" s="21"/>
      <c r="BP459" s="21"/>
    </row>
    <row r="460" spans="1:72" s="22" customFormat="1" ht="141.7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31"/>
      <c r="L460" s="6"/>
      <c r="M460" s="33"/>
      <c r="N460" s="34"/>
      <c r="O460" s="34"/>
      <c r="P460" s="34"/>
      <c r="Q460" s="34"/>
      <c r="R460" s="34"/>
      <c r="S460" s="34"/>
      <c r="T460" s="35"/>
      <c r="U460" s="33"/>
      <c r="V460" s="33"/>
      <c r="W460" s="33"/>
      <c r="X460" s="33"/>
      <c r="Y460" s="33"/>
      <c r="Z460" s="33"/>
      <c r="AA460" s="33"/>
      <c r="AB460" s="33"/>
      <c r="AC460" s="33"/>
      <c r="AD460" s="33"/>
      <c r="AE460" s="33"/>
      <c r="AF460" s="33"/>
      <c r="AG460" s="33"/>
      <c r="AH460" s="33"/>
      <c r="AI460" s="33"/>
      <c r="AJ460" s="33"/>
      <c r="AK460" s="33"/>
      <c r="AL460" s="33"/>
      <c r="AM460" s="33"/>
      <c r="AN460" s="33"/>
      <c r="AO460" s="33"/>
      <c r="AP460" s="33"/>
      <c r="AQ460" s="33"/>
      <c r="AR460" s="33"/>
      <c r="AS460" s="33"/>
      <c r="AT460" s="33"/>
      <c r="AU460" s="33"/>
      <c r="AV460" s="33"/>
      <c r="AW460" s="33"/>
      <c r="AX460" s="33"/>
      <c r="AY460" s="33"/>
      <c r="AZ460" s="33"/>
      <c r="BA460" s="33"/>
      <c r="BB460" s="21"/>
      <c r="BC460" s="21"/>
      <c r="BD460" s="21"/>
      <c r="BE460" s="21"/>
      <c r="BF460" s="21"/>
      <c r="BG460" s="21"/>
      <c r="BH460" s="21"/>
      <c r="BI460" s="21"/>
      <c r="BJ460" s="21"/>
      <c r="BK460" s="21"/>
      <c r="BL460" s="24"/>
      <c r="BM460" s="21"/>
      <c r="BN460" s="21"/>
      <c r="BO460" s="21"/>
      <c r="BP460" s="21"/>
    </row>
    <row r="461" spans="1:72" s="22" customFormat="1" ht="141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31"/>
      <c r="L461" s="6"/>
      <c r="M461" s="31"/>
      <c r="N461" s="34"/>
      <c r="O461" s="34"/>
      <c r="P461" s="34"/>
      <c r="Q461" s="34"/>
      <c r="R461" s="34"/>
      <c r="S461" s="34"/>
      <c r="T461" s="34"/>
      <c r="U461" s="33"/>
      <c r="V461" s="33"/>
      <c r="W461" s="33"/>
      <c r="X461" s="33"/>
      <c r="Y461" s="33"/>
      <c r="Z461" s="33"/>
      <c r="AA461" s="33"/>
      <c r="AB461" s="33"/>
      <c r="AC461" s="33"/>
      <c r="AD461" s="33"/>
      <c r="AE461" s="33"/>
      <c r="AF461" s="33"/>
      <c r="AG461" s="33"/>
      <c r="AH461" s="33"/>
      <c r="AI461" s="33"/>
      <c r="AJ461" s="33"/>
      <c r="AK461" s="33"/>
      <c r="AL461" s="33"/>
      <c r="AM461" s="33"/>
      <c r="AN461" s="33"/>
      <c r="AO461" s="33"/>
      <c r="AP461" s="33"/>
      <c r="AQ461" s="33"/>
      <c r="AR461" s="33"/>
      <c r="AS461" s="33"/>
      <c r="AT461" s="33"/>
      <c r="AU461" s="33"/>
      <c r="AV461" s="33"/>
      <c r="AW461" s="33"/>
      <c r="AX461" s="33"/>
      <c r="AY461" s="33"/>
      <c r="AZ461" s="33"/>
      <c r="BA461" s="33"/>
      <c r="BB461" s="21"/>
      <c r="BC461" s="21"/>
      <c r="BD461" s="21"/>
      <c r="BE461" s="21"/>
      <c r="BF461" s="21"/>
      <c r="BG461" s="21"/>
      <c r="BH461" s="21"/>
      <c r="BI461" s="21"/>
      <c r="BJ461" s="21"/>
      <c r="BK461" s="21"/>
      <c r="BL461" s="24"/>
      <c r="BM461" s="21"/>
      <c r="BN461" s="21"/>
      <c r="BO461" s="21"/>
      <c r="BP461" s="21"/>
    </row>
    <row r="462" spans="1:72" s="22" customFormat="1" ht="292.5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31"/>
      <c r="L462" s="6"/>
      <c r="M462" s="33"/>
      <c r="N462" s="37"/>
      <c r="O462" s="31"/>
      <c r="P462" s="37"/>
      <c r="Q462" s="37"/>
      <c r="R462" s="37"/>
      <c r="S462" s="37"/>
      <c r="T462" s="37"/>
      <c r="U462" s="21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21"/>
      <c r="AH462" s="21"/>
      <c r="AI462" s="21"/>
      <c r="AJ462" s="21"/>
      <c r="AK462" s="21"/>
      <c r="AL462" s="21"/>
      <c r="AM462" s="21"/>
      <c r="AN462" s="21"/>
      <c r="AO462" s="21"/>
      <c r="AP462" s="21"/>
      <c r="AQ462" s="21"/>
      <c r="AR462" s="21"/>
      <c r="AS462" s="21"/>
      <c r="AT462" s="21"/>
      <c r="AU462" s="21"/>
      <c r="AV462" s="21"/>
      <c r="AW462" s="21"/>
      <c r="AX462" s="21"/>
      <c r="AY462" s="21"/>
      <c r="AZ462" s="21"/>
      <c r="BA462" s="21"/>
      <c r="BB462" s="21"/>
      <c r="BC462" s="21"/>
      <c r="BD462" s="21"/>
      <c r="BE462" s="21"/>
      <c r="BF462" s="21"/>
      <c r="BG462" s="21"/>
      <c r="BH462" s="21"/>
      <c r="BI462" s="21"/>
      <c r="BJ462" s="21"/>
      <c r="BK462" s="21"/>
      <c r="BL462" s="24"/>
      <c r="BM462" s="21"/>
      <c r="BN462" s="21"/>
      <c r="BO462" s="21"/>
      <c r="BP462" s="24"/>
      <c r="BQ462" s="25"/>
      <c r="BR462" s="26"/>
    </row>
    <row r="463" spans="1:72" s="22" customFormat="1" ht="177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31"/>
      <c r="L463" s="6"/>
      <c r="M463" s="33"/>
      <c r="N463" s="31"/>
      <c r="O463" s="31"/>
      <c r="P463" s="39"/>
      <c r="Q463" s="39"/>
      <c r="R463" s="39"/>
      <c r="S463" s="39"/>
      <c r="T463" s="38"/>
      <c r="U463" s="21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21"/>
      <c r="AH463" s="21"/>
      <c r="AI463" s="21"/>
      <c r="AJ463" s="21"/>
      <c r="AK463" s="21"/>
      <c r="AL463" s="21"/>
      <c r="AM463" s="21"/>
      <c r="AN463" s="21"/>
      <c r="AO463" s="21"/>
      <c r="AP463" s="21"/>
      <c r="AQ463" s="21"/>
      <c r="AR463" s="21"/>
      <c r="AS463" s="21"/>
      <c r="AT463" s="21"/>
      <c r="AU463" s="21"/>
      <c r="AV463" s="21"/>
      <c r="AW463" s="21"/>
      <c r="AX463" s="21"/>
      <c r="AY463" s="21"/>
      <c r="AZ463" s="21"/>
      <c r="BA463" s="21"/>
      <c r="BB463" s="21"/>
      <c r="BC463" s="21"/>
      <c r="BD463" s="21"/>
      <c r="BE463" s="21"/>
      <c r="BF463" s="21"/>
      <c r="BG463" s="21"/>
      <c r="BH463" s="21"/>
      <c r="BI463" s="21"/>
      <c r="BJ463" s="21"/>
      <c r="BK463" s="21"/>
      <c r="BL463" s="21"/>
      <c r="BM463" s="21"/>
      <c r="BN463" s="21"/>
      <c r="BO463" s="21"/>
      <c r="BP463" s="24"/>
      <c r="BQ463" s="25"/>
      <c r="BR463" s="26"/>
    </row>
  </sheetData>
  <autoFilter ref="A2:BM435"/>
  <mergeCells count="1">
    <mergeCell ref="L161:L162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311"/>
  <sheetViews>
    <sheetView view="pageBreakPreview" zoomScale="30" zoomScaleNormal="70" zoomScaleSheetLayoutView="30" workbookViewId="0">
      <pane ySplit="2" topLeftCell="A84" activePane="bottomLeft" state="frozen"/>
      <selection pane="bottomLeft" activeCell="BH92" sqref="BH92"/>
    </sheetView>
  </sheetViews>
  <sheetFormatPr defaultColWidth="9.140625" defaultRowHeight="27.75" x14ac:dyDescent="0.4"/>
  <cols>
    <col min="1" max="1" width="32.140625" style="3" customWidth="1"/>
    <col min="2" max="2" width="27.5703125" style="3" customWidth="1"/>
    <col min="3" max="3" width="36" style="3" customWidth="1"/>
    <col min="4" max="4" width="28.7109375" style="3" customWidth="1"/>
    <col min="5" max="5" width="16.42578125" style="3" customWidth="1"/>
    <col min="6" max="6" width="33.7109375" style="3" customWidth="1"/>
    <col min="7" max="7" width="23.5703125" style="3" customWidth="1"/>
    <col min="8" max="8" width="72.7109375" style="3" customWidth="1"/>
    <col min="9" max="9" width="51.85546875" style="2" customWidth="1"/>
    <col min="10" max="10" width="47.7109375" style="2" customWidth="1"/>
    <col min="11" max="11" width="23.8554687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0.140625" style="14" customWidth="1"/>
    <col min="16" max="16" width="36.5703125" style="14" customWidth="1"/>
    <col min="17" max="17" width="33.28515625" style="14" customWidth="1"/>
    <col min="18" max="18" width="27.8554687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20.5703125" style="1" hidden="1" customWidth="1"/>
    <col min="23" max="23" width="15" style="1" hidden="1" customWidth="1"/>
    <col min="24" max="24" width="21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37.7109375" style="1" hidden="1" customWidth="1"/>
    <col min="34" max="34" width="21" style="1" hidden="1" customWidth="1"/>
    <col min="35" max="35" width="13.42578125" style="1" hidden="1" customWidth="1"/>
    <col min="36" max="36" width="33.42578125" style="1" hidden="1" customWidth="1"/>
    <col min="37" max="37" width="26" style="1" hidden="1" customWidth="1"/>
    <col min="38" max="38" width="27.28515625" style="1" hidden="1" customWidth="1"/>
    <col min="39" max="39" width="16" style="1" customWidth="1"/>
    <col min="40" max="40" width="22.42578125" style="1" customWidth="1"/>
    <col min="41" max="41" width="9.5703125" style="1" hidden="1" customWidth="1"/>
    <col min="42" max="42" width="23" style="1" hidden="1" customWidth="1"/>
    <col min="43" max="43" width="32.42578125" style="1" hidden="1" customWidth="1"/>
    <col min="44" max="44" width="33" style="1" hidden="1" customWidth="1"/>
    <col min="45" max="45" width="21.42578125" style="1" hidden="1" customWidth="1"/>
    <col min="46" max="46" width="23.42578125" style="1" hidden="1" customWidth="1"/>
    <col min="47" max="47" width="9.140625" style="1" hidden="1" customWidth="1"/>
    <col min="48" max="48" width="17.7109375" style="1" hidden="1" customWidth="1"/>
    <col min="49" max="49" width="9.140625" style="1" hidden="1" customWidth="1"/>
    <col min="50" max="50" width="23" style="1" hidden="1" customWidth="1"/>
    <col min="51" max="51" width="51.140625" style="1" customWidth="1"/>
    <col min="52" max="52" width="24.28515625" style="1" customWidth="1"/>
    <col min="53" max="53" width="40.140625" style="1" customWidth="1"/>
    <col min="54" max="54" width="34.28515625" style="1" customWidth="1"/>
    <col min="55" max="55" width="38.28515625" style="1" hidden="1" customWidth="1"/>
    <col min="56" max="56" width="21.42578125" style="1" hidden="1" customWidth="1"/>
    <col min="57" max="57" width="22.5703125" style="1" customWidth="1"/>
    <col min="58" max="58" width="24.140625" style="1" customWidth="1"/>
    <col min="59" max="59" width="33.85546875" style="1" customWidth="1"/>
    <col min="60" max="60" width="28.5703125" style="1" customWidth="1"/>
    <col min="61" max="61" width="32.5703125" style="1" hidden="1" customWidth="1"/>
    <col min="62" max="62" width="33" style="1" hidden="1" customWidth="1"/>
    <col min="63" max="63" width="31.5703125" style="15" customWidth="1"/>
    <col min="64" max="64" width="37.28515625" style="11" customWidth="1"/>
    <col min="65" max="65" width="5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23</v>
      </c>
      <c r="C2" s="6" t="s">
        <v>24</v>
      </c>
      <c r="D2" s="6" t="s">
        <v>29</v>
      </c>
      <c r="E2" s="6" t="s">
        <v>26</v>
      </c>
      <c r="F2" s="6" t="s">
        <v>1</v>
      </c>
      <c r="G2" s="6" t="s">
        <v>2</v>
      </c>
      <c r="H2" s="6" t="s">
        <v>18</v>
      </c>
      <c r="I2" s="6" t="s">
        <v>22</v>
      </c>
      <c r="J2" s="6" t="s">
        <v>3</v>
      </c>
      <c r="K2" s="6" t="s">
        <v>27</v>
      </c>
      <c r="L2" s="13" t="s">
        <v>30</v>
      </c>
      <c r="M2" s="13" t="s">
        <v>31</v>
      </c>
      <c r="N2" s="13" t="s">
        <v>32</v>
      </c>
      <c r="O2" s="13"/>
      <c r="P2" s="13" t="s">
        <v>33</v>
      </c>
      <c r="Q2" s="13" t="s">
        <v>34</v>
      </c>
      <c r="R2" s="13" t="s">
        <v>35</v>
      </c>
      <c r="S2" s="13" t="s">
        <v>36</v>
      </c>
      <c r="T2" s="13" t="s">
        <v>37</v>
      </c>
      <c r="U2" s="6" t="s">
        <v>4</v>
      </c>
      <c r="V2" s="6"/>
      <c r="W2" s="6" t="s">
        <v>21</v>
      </c>
      <c r="X2" s="6"/>
      <c r="Y2" s="6" t="s">
        <v>28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25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32</v>
      </c>
      <c r="BA2" s="6" t="s">
        <v>16</v>
      </c>
      <c r="BB2" s="6" t="s">
        <v>38</v>
      </c>
      <c r="BC2" s="6" t="s">
        <v>656</v>
      </c>
      <c r="BD2" s="6"/>
      <c r="BE2" s="6" t="s">
        <v>488</v>
      </c>
      <c r="BF2" s="6"/>
      <c r="BG2" s="6" t="s">
        <v>443</v>
      </c>
      <c r="BH2" s="6"/>
      <c r="BI2" s="6" t="s">
        <v>676</v>
      </c>
      <c r="BJ2" s="6"/>
      <c r="BK2" s="16" t="s">
        <v>20</v>
      </c>
      <c r="BL2" s="9" t="s">
        <v>19</v>
      </c>
      <c r="BM2" s="12" t="s">
        <v>17</v>
      </c>
      <c r="BN2" s="7"/>
    </row>
    <row r="3" spans="1:70" s="157" customFormat="1" ht="184.5" customHeight="1" x14ac:dyDescent="0.25">
      <c r="A3" s="144" t="s">
        <v>48</v>
      </c>
      <c r="B3" s="145">
        <v>41307027</v>
      </c>
      <c r="C3" s="146">
        <v>35307.99</v>
      </c>
      <c r="D3" s="146"/>
      <c r="E3" s="147">
        <v>3</v>
      </c>
      <c r="F3" s="145" t="s">
        <v>182</v>
      </c>
      <c r="G3" s="145" t="s">
        <v>39</v>
      </c>
      <c r="H3" s="145" t="s">
        <v>252</v>
      </c>
      <c r="I3" s="145" t="s">
        <v>322</v>
      </c>
      <c r="J3" s="145" t="s">
        <v>323</v>
      </c>
      <c r="K3" s="148" t="s">
        <v>463</v>
      </c>
      <c r="L3" s="148"/>
      <c r="M3" s="148"/>
      <c r="N3" s="158">
        <f>SUM(N4)</f>
        <v>62.206499999999998</v>
      </c>
      <c r="O3" s="158">
        <f t="shared" ref="O3:T3" si="0">SUM(O4)</f>
        <v>0</v>
      </c>
      <c r="P3" s="158">
        <f t="shared" si="0"/>
        <v>4.9765199999999998</v>
      </c>
      <c r="Q3" s="158">
        <f t="shared" si="0"/>
        <v>53.497589999999995</v>
      </c>
      <c r="R3" s="158">
        <f t="shared" si="0"/>
        <v>0</v>
      </c>
      <c r="S3" s="158">
        <f t="shared" si="0"/>
        <v>3.7323899999999997</v>
      </c>
      <c r="T3" s="158">
        <f t="shared" si="0"/>
        <v>62.206499999999998</v>
      </c>
      <c r="U3" s="150"/>
      <c r="V3" s="150"/>
      <c r="W3" s="150"/>
      <c r="X3" s="150"/>
      <c r="Y3" s="150"/>
      <c r="Z3" s="150"/>
      <c r="AA3" s="150"/>
      <c r="AB3" s="150"/>
      <c r="AC3" s="150"/>
      <c r="AD3" s="150"/>
      <c r="AE3" s="148"/>
      <c r="AF3" s="149"/>
      <c r="AG3" s="148"/>
      <c r="AH3" s="150"/>
      <c r="AI3" s="151"/>
      <c r="AJ3" s="149"/>
      <c r="AK3" s="148"/>
      <c r="AL3" s="150"/>
      <c r="AM3" s="150"/>
      <c r="AN3" s="150"/>
      <c r="AO3" s="150"/>
      <c r="AP3" s="150"/>
      <c r="AQ3" s="151"/>
      <c r="AR3" s="149"/>
      <c r="AS3" s="150"/>
      <c r="AT3" s="150"/>
      <c r="AU3" s="150"/>
      <c r="AV3" s="150"/>
      <c r="AW3" s="150"/>
      <c r="AX3" s="150"/>
      <c r="AY3" s="150"/>
      <c r="AZ3" s="150"/>
      <c r="BA3" s="151">
        <v>0.05</v>
      </c>
      <c r="BB3" s="158">
        <f>T4</f>
        <v>62.206499999999998</v>
      </c>
      <c r="BC3" s="158"/>
      <c r="BD3" s="150"/>
      <c r="BE3" s="148"/>
      <c r="BF3" s="149"/>
      <c r="BG3" s="149"/>
      <c r="BH3" s="150"/>
      <c r="BI3" s="150"/>
      <c r="BJ3" s="150"/>
      <c r="BK3" s="152">
        <f>BB3</f>
        <v>62.206499999999998</v>
      </c>
      <c r="BL3" s="153">
        <v>42756</v>
      </c>
      <c r="BM3" s="150"/>
      <c r="BN3" s="150"/>
      <c r="BO3" s="154"/>
      <c r="BP3" s="155"/>
      <c r="BQ3" s="153"/>
      <c r="BR3" s="156"/>
    </row>
    <row r="4" spans="1:70" s="22" customFormat="1" ht="184.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16</v>
      </c>
      <c r="M4" s="42">
        <f>BA3</f>
        <v>0.05</v>
      </c>
      <c r="N4" s="38">
        <f>M4*1101*1.13</f>
        <v>62.206499999999998</v>
      </c>
      <c r="O4" s="38"/>
      <c r="P4" s="38">
        <f>N4*0.08</f>
        <v>4.9765199999999998</v>
      </c>
      <c r="Q4" s="38">
        <f>N4*0.86</f>
        <v>53.497589999999995</v>
      </c>
      <c r="R4" s="38">
        <v>0</v>
      </c>
      <c r="S4" s="38">
        <f>N4*0.06</f>
        <v>3.7323899999999997</v>
      </c>
      <c r="T4" s="38">
        <f>SUM(P4:S4)</f>
        <v>62.206499999999998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42"/>
      <c r="AF4" s="43"/>
      <c r="AG4" s="42"/>
      <c r="AH4" s="33"/>
      <c r="AI4" s="143"/>
      <c r="AJ4" s="43"/>
      <c r="AK4" s="42"/>
      <c r="AL4" s="33"/>
      <c r="AM4" s="33"/>
      <c r="AN4" s="33"/>
      <c r="AO4" s="33"/>
      <c r="AP4" s="33"/>
      <c r="AQ4" s="143"/>
      <c r="AR4" s="43"/>
      <c r="AS4" s="33"/>
      <c r="AT4" s="33"/>
      <c r="AU4" s="33"/>
      <c r="AV4" s="33"/>
      <c r="AW4" s="33"/>
      <c r="AX4" s="33"/>
      <c r="AY4" s="33"/>
      <c r="AZ4" s="33"/>
      <c r="BA4" s="143"/>
      <c r="BB4" s="61"/>
      <c r="BC4" s="42"/>
      <c r="BD4" s="33"/>
      <c r="BE4" s="42"/>
      <c r="BF4" s="43"/>
      <c r="BG4" s="43"/>
      <c r="BH4" s="33"/>
      <c r="BI4" s="33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157" customFormat="1" ht="204.75" customHeight="1" x14ac:dyDescent="0.25">
      <c r="A5" s="144" t="s">
        <v>49</v>
      </c>
      <c r="B5" s="145">
        <v>41307119</v>
      </c>
      <c r="C5" s="146">
        <v>2081.0100000000002</v>
      </c>
      <c r="D5" s="146"/>
      <c r="E5" s="147">
        <v>3</v>
      </c>
      <c r="F5" s="145" t="s">
        <v>182</v>
      </c>
      <c r="G5" s="145" t="s">
        <v>39</v>
      </c>
      <c r="H5" s="145" t="s">
        <v>253</v>
      </c>
      <c r="I5" s="145" t="s">
        <v>324</v>
      </c>
      <c r="J5" s="145" t="s">
        <v>325</v>
      </c>
      <c r="K5" s="148" t="s">
        <v>463</v>
      </c>
      <c r="L5" s="148"/>
      <c r="M5" s="148"/>
      <c r="N5" s="149"/>
      <c r="O5" s="148"/>
      <c r="P5" s="149"/>
      <c r="Q5" s="149"/>
      <c r="R5" s="149"/>
      <c r="S5" s="149"/>
      <c r="T5" s="149"/>
      <c r="U5" s="150"/>
      <c r="V5" s="150"/>
      <c r="W5" s="150"/>
      <c r="X5" s="150"/>
      <c r="Y5" s="150"/>
      <c r="Z5" s="150"/>
      <c r="AA5" s="150"/>
      <c r="AB5" s="150"/>
      <c r="AC5" s="150"/>
      <c r="AD5" s="150"/>
      <c r="AE5" s="150"/>
      <c r="AF5" s="150"/>
      <c r="AG5" s="150"/>
      <c r="AH5" s="150"/>
      <c r="AI5" s="152"/>
      <c r="AJ5" s="150"/>
      <c r="AK5" s="150"/>
      <c r="AL5" s="150"/>
      <c r="AM5" s="150"/>
      <c r="AN5" s="150"/>
      <c r="AO5" s="150"/>
      <c r="AP5" s="150"/>
      <c r="AQ5" s="150"/>
      <c r="AR5" s="150"/>
      <c r="AS5" s="150"/>
      <c r="AT5" s="150"/>
      <c r="AU5" s="150"/>
      <c r="AV5" s="150"/>
      <c r="AW5" s="150"/>
      <c r="AX5" s="150"/>
      <c r="AY5" s="150"/>
      <c r="AZ5" s="150"/>
      <c r="BA5" s="152"/>
      <c r="BB5" s="152"/>
      <c r="BC5" s="150"/>
      <c r="BD5" s="150"/>
      <c r="BE5" s="148"/>
      <c r="BF5" s="149"/>
      <c r="BG5" s="149"/>
      <c r="BH5" s="150"/>
      <c r="BI5" s="150"/>
      <c r="BJ5" s="150"/>
      <c r="BK5" s="152"/>
      <c r="BL5" s="153">
        <v>42756</v>
      </c>
      <c r="BM5" s="150" t="s">
        <v>647</v>
      </c>
      <c r="BN5" s="150"/>
      <c r="BO5" s="154"/>
      <c r="BP5" s="155"/>
      <c r="BQ5" s="153"/>
      <c r="BR5" s="156"/>
    </row>
    <row r="6" spans="1:70" s="157" customFormat="1" ht="204.75" customHeight="1" x14ac:dyDescent="0.25">
      <c r="A6" s="144" t="s">
        <v>50</v>
      </c>
      <c r="B6" s="145" t="s">
        <v>118</v>
      </c>
      <c r="C6" s="146">
        <v>2081.0100000000002</v>
      </c>
      <c r="D6" s="146"/>
      <c r="E6" s="147">
        <v>3</v>
      </c>
      <c r="F6" s="145" t="s">
        <v>182</v>
      </c>
      <c r="G6" s="145" t="s">
        <v>39</v>
      </c>
      <c r="H6" s="145" t="s">
        <v>254</v>
      </c>
      <c r="I6" s="145" t="s">
        <v>324</v>
      </c>
      <c r="J6" s="145" t="s">
        <v>325</v>
      </c>
      <c r="K6" s="148" t="s">
        <v>463</v>
      </c>
      <c r="L6" s="148"/>
      <c r="M6" s="148"/>
      <c r="N6" s="149"/>
      <c r="O6" s="149"/>
      <c r="P6" s="149"/>
      <c r="Q6" s="149"/>
      <c r="R6" s="149"/>
      <c r="S6" s="149"/>
      <c r="T6" s="149"/>
      <c r="U6" s="150"/>
      <c r="V6" s="150"/>
      <c r="W6" s="150"/>
      <c r="X6" s="150"/>
      <c r="Y6" s="150"/>
      <c r="Z6" s="150"/>
      <c r="AA6" s="150"/>
      <c r="AB6" s="150"/>
      <c r="AC6" s="150"/>
      <c r="AD6" s="150"/>
      <c r="AE6" s="150"/>
      <c r="AF6" s="150"/>
      <c r="AG6" s="150"/>
      <c r="AH6" s="150"/>
      <c r="AI6" s="152"/>
      <c r="AJ6" s="150"/>
      <c r="AK6" s="150"/>
      <c r="AL6" s="150"/>
      <c r="AM6" s="150"/>
      <c r="AN6" s="150"/>
      <c r="AO6" s="150"/>
      <c r="AP6" s="150"/>
      <c r="AQ6" s="150"/>
      <c r="AR6" s="150"/>
      <c r="AS6" s="150"/>
      <c r="AT6" s="150"/>
      <c r="AU6" s="150"/>
      <c r="AV6" s="150"/>
      <c r="AW6" s="150"/>
      <c r="AX6" s="150"/>
      <c r="AY6" s="150"/>
      <c r="AZ6" s="150"/>
      <c r="BA6" s="152"/>
      <c r="BB6" s="152"/>
      <c r="BC6" s="150"/>
      <c r="BD6" s="150"/>
      <c r="BE6" s="148"/>
      <c r="BF6" s="149"/>
      <c r="BG6" s="149"/>
      <c r="BH6" s="150"/>
      <c r="BI6" s="150"/>
      <c r="BJ6" s="150"/>
      <c r="BK6" s="152"/>
      <c r="BL6" s="153">
        <v>42756</v>
      </c>
      <c r="BM6" s="150" t="s">
        <v>647</v>
      </c>
      <c r="BN6" s="150"/>
      <c r="BO6" s="154"/>
      <c r="BP6" s="155"/>
      <c r="BQ6" s="153"/>
      <c r="BR6" s="156"/>
    </row>
    <row r="7" spans="1:70" s="157" customFormat="1" ht="219.75" customHeight="1" x14ac:dyDescent="0.25">
      <c r="A7" s="144" t="s">
        <v>51</v>
      </c>
      <c r="B7" s="145" t="s">
        <v>119</v>
      </c>
      <c r="C7" s="146">
        <v>2081.0100000000002</v>
      </c>
      <c r="D7" s="146"/>
      <c r="E7" s="147">
        <v>3</v>
      </c>
      <c r="F7" s="145" t="s">
        <v>182</v>
      </c>
      <c r="G7" s="145" t="s">
        <v>39</v>
      </c>
      <c r="H7" s="145" t="s">
        <v>255</v>
      </c>
      <c r="I7" s="145" t="s">
        <v>324</v>
      </c>
      <c r="J7" s="145" t="s">
        <v>325</v>
      </c>
      <c r="K7" s="148" t="s">
        <v>463</v>
      </c>
      <c r="L7" s="148"/>
      <c r="M7" s="148"/>
      <c r="N7" s="149"/>
      <c r="O7" s="149"/>
      <c r="P7" s="149"/>
      <c r="Q7" s="149"/>
      <c r="R7" s="149"/>
      <c r="S7" s="149"/>
      <c r="T7" s="149"/>
      <c r="U7" s="150"/>
      <c r="V7" s="150"/>
      <c r="W7" s="150"/>
      <c r="X7" s="150"/>
      <c r="Y7" s="150"/>
      <c r="Z7" s="150"/>
      <c r="AA7" s="150"/>
      <c r="AB7" s="150"/>
      <c r="AC7" s="150"/>
      <c r="AD7" s="150"/>
      <c r="AE7" s="150"/>
      <c r="AF7" s="150"/>
      <c r="AG7" s="150"/>
      <c r="AH7" s="150"/>
      <c r="AI7" s="152"/>
      <c r="AJ7" s="150"/>
      <c r="AK7" s="150"/>
      <c r="AL7" s="150"/>
      <c r="AM7" s="150"/>
      <c r="AN7" s="150"/>
      <c r="AO7" s="150"/>
      <c r="AP7" s="150"/>
      <c r="AQ7" s="150"/>
      <c r="AR7" s="150"/>
      <c r="AS7" s="150"/>
      <c r="AT7" s="150"/>
      <c r="AU7" s="150"/>
      <c r="AV7" s="150"/>
      <c r="AW7" s="150"/>
      <c r="AX7" s="150"/>
      <c r="AY7" s="150"/>
      <c r="AZ7" s="150"/>
      <c r="BA7" s="152"/>
      <c r="BB7" s="152"/>
      <c r="BC7" s="150"/>
      <c r="BD7" s="150"/>
      <c r="BE7" s="148"/>
      <c r="BF7" s="149"/>
      <c r="BG7" s="149"/>
      <c r="BH7" s="150"/>
      <c r="BI7" s="150"/>
      <c r="BJ7" s="150"/>
      <c r="BK7" s="152"/>
      <c r="BL7" s="153">
        <v>42756</v>
      </c>
      <c r="BM7" s="150" t="s">
        <v>647</v>
      </c>
      <c r="BN7" s="150"/>
      <c r="BO7" s="154"/>
      <c r="BP7" s="155"/>
      <c r="BQ7" s="153"/>
      <c r="BR7" s="156"/>
    </row>
    <row r="8" spans="1:70" s="157" customFormat="1" ht="182.25" customHeight="1" x14ac:dyDescent="0.25">
      <c r="A8" s="144" t="s">
        <v>52</v>
      </c>
      <c r="B8" s="145" t="s">
        <v>120</v>
      </c>
      <c r="C8" s="146">
        <v>2081.0100000000002</v>
      </c>
      <c r="D8" s="146"/>
      <c r="E8" s="147">
        <v>3</v>
      </c>
      <c r="F8" s="145" t="s">
        <v>182</v>
      </c>
      <c r="G8" s="145" t="s">
        <v>39</v>
      </c>
      <c r="H8" s="145" t="s">
        <v>256</v>
      </c>
      <c r="I8" s="145" t="s">
        <v>324</v>
      </c>
      <c r="J8" s="145" t="s">
        <v>325</v>
      </c>
      <c r="K8" s="148" t="s">
        <v>463</v>
      </c>
      <c r="L8" s="148"/>
      <c r="M8" s="148"/>
      <c r="N8" s="149"/>
      <c r="O8" s="148"/>
      <c r="P8" s="149"/>
      <c r="Q8" s="149"/>
      <c r="R8" s="149"/>
      <c r="S8" s="149"/>
      <c r="T8" s="149"/>
      <c r="U8" s="150"/>
      <c r="V8" s="150"/>
      <c r="W8" s="150"/>
      <c r="X8" s="150"/>
      <c r="Y8" s="150"/>
      <c r="Z8" s="150"/>
      <c r="AA8" s="150"/>
      <c r="AB8" s="150"/>
      <c r="AC8" s="150"/>
      <c r="AD8" s="150"/>
      <c r="AE8" s="150"/>
      <c r="AF8" s="150"/>
      <c r="AG8" s="150"/>
      <c r="AH8" s="150"/>
      <c r="AI8" s="152"/>
      <c r="AJ8" s="150"/>
      <c r="AK8" s="150"/>
      <c r="AL8" s="150"/>
      <c r="AM8" s="150"/>
      <c r="AN8" s="150"/>
      <c r="AO8" s="150"/>
      <c r="AP8" s="150"/>
      <c r="AQ8" s="150"/>
      <c r="AR8" s="150"/>
      <c r="AS8" s="150"/>
      <c r="AT8" s="150"/>
      <c r="AU8" s="150"/>
      <c r="AV8" s="150"/>
      <c r="AW8" s="150"/>
      <c r="AX8" s="150"/>
      <c r="AY8" s="150"/>
      <c r="AZ8" s="150"/>
      <c r="BA8" s="152"/>
      <c r="BB8" s="152"/>
      <c r="BC8" s="150"/>
      <c r="BD8" s="150"/>
      <c r="BE8" s="148"/>
      <c r="BF8" s="149"/>
      <c r="BG8" s="149"/>
      <c r="BH8" s="150"/>
      <c r="BI8" s="150"/>
      <c r="BJ8" s="150"/>
      <c r="BK8" s="152"/>
      <c r="BL8" s="153">
        <v>42756</v>
      </c>
      <c r="BM8" s="150" t="s">
        <v>647</v>
      </c>
      <c r="BN8" s="150"/>
      <c r="BO8" s="154"/>
      <c r="BP8" s="155"/>
      <c r="BQ8" s="153"/>
      <c r="BR8" s="156"/>
    </row>
    <row r="9" spans="1:70" s="157" customFormat="1" ht="209.25" customHeight="1" x14ac:dyDescent="0.25">
      <c r="A9" s="144" t="s">
        <v>53</v>
      </c>
      <c r="B9" s="145" t="s">
        <v>121</v>
      </c>
      <c r="C9" s="146">
        <v>2081.0100000000002</v>
      </c>
      <c r="D9" s="146"/>
      <c r="E9" s="147">
        <v>3</v>
      </c>
      <c r="F9" s="145" t="s">
        <v>182</v>
      </c>
      <c r="G9" s="145" t="s">
        <v>39</v>
      </c>
      <c r="H9" s="145" t="s">
        <v>257</v>
      </c>
      <c r="I9" s="145" t="s">
        <v>324</v>
      </c>
      <c r="J9" s="145" t="s">
        <v>325</v>
      </c>
      <c r="K9" s="148" t="s">
        <v>463</v>
      </c>
      <c r="L9" s="148"/>
      <c r="M9" s="148"/>
      <c r="N9" s="149"/>
      <c r="O9" s="149"/>
      <c r="P9" s="149"/>
      <c r="Q9" s="149"/>
      <c r="R9" s="149"/>
      <c r="S9" s="149"/>
      <c r="T9" s="149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48"/>
      <c r="AF9" s="149"/>
      <c r="AG9" s="149"/>
      <c r="AH9" s="150"/>
      <c r="AI9" s="151"/>
      <c r="AJ9" s="149"/>
      <c r="AK9" s="149"/>
      <c r="AL9" s="150"/>
      <c r="AM9" s="150"/>
      <c r="AN9" s="150"/>
      <c r="AO9" s="150"/>
      <c r="AP9" s="150"/>
      <c r="AQ9" s="151"/>
      <c r="AR9" s="149"/>
      <c r="AS9" s="150"/>
      <c r="AT9" s="150"/>
      <c r="AU9" s="150"/>
      <c r="AV9" s="150"/>
      <c r="AW9" s="150"/>
      <c r="AX9" s="150"/>
      <c r="AY9" s="150"/>
      <c r="AZ9" s="150"/>
      <c r="BA9" s="151"/>
      <c r="BB9" s="149"/>
      <c r="BC9" s="149"/>
      <c r="BD9" s="150"/>
      <c r="BE9" s="148"/>
      <c r="BF9" s="149"/>
      <c r="BG9" s="149"/>
      <c r="BH9" s="150"/>
      <c r="BI9" s="150"/>
      <c r="BJ9" s="150"/>
      <c r="BK9" s="152"/>
      <c r="BL9" s="153">
        <v>42756</v>
      </c>
      <c r="BM9" s="150" t="s">
        <v>647</v>
      </c>
      <c r="BN9" s="150"/>
      <c r="BO9" s="154"/>
      <c r="BP9" s="155"/>
      <c r="BQ9" s="153"/>
      <c r="BR9" s="156"/>
    </row>
    <row r="10" spans="1:70" s="157" customFormat="1" ht="189" customHeight="1" x14ac:dyDescent="0.25">
      <c r="A10" s="144" t="s">
        <v>54</v>
      </c>
      <c r="B10" s="145" t="s">
        <v>122</v>
      </c>
      <c r="C10" s="146">
        <v>2081.0100000000002</v>
      </c>
      <c r="D10" s="146"/>
      <c r="E10" s="147">
        <v>3</v>
      </c>
      <c r="F10" s="145" t="s">
        <v>182</v>
      </c>
      <c r="G10" s="145" t="s">
        <v>39</v>
      </c>
      <c r="H10" s="145" t="s">
        <v>258</v>
      </c>
      <c r="I10" s="145" t="s">
        <v>324</v>
      </c>
      <c r="J10" s="145" t="s">
        <v>325</v>
      </c>
      <c r="K10" s="148" t="s">
        <v>463</v>
      </c>
      <c r="L10" s="148"/>
      <c r="M10" s="148"/>
      <c r="N10" s="149"/>
      <c r="O10" s="149"/>
      <c r="P10" s="149"/>
      <c r="Q10" s="149"/>
      <c r="R10" s="149"/>
      <c r="S10" s="149"/>
      <c r="T10" s="149"/>
      <c r="U10" s="150"/>
      <c r="V10" s="150"/>
      <c r="W10" s="150"/>
      <c r="X10" s="150"/>
      <c r="Y10" s="150"/>
      <c r="Z10" s="150"/>
      <c r="AA10" s="150"/>
      <c r="AB10" s="150"/>
      <c r="AC10" s="150"/>
      <c r="AD10" s="150"/>
      <c r="AE10" s="150"/>
      <c r="AF10" s="150"/>
      <c r="AG10" s="150"/>
      <c r="AH10" s="150"/>
      <c r="AI10" s="152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2"/>
      <c r="BB10" s="152"/>
      <c r="BC10" s="150"/>
      <c r="BD10" s="150"/>
      <c r="BE10" s="148"/>
      <c r="BF10" s="149"/>
      <c r="BG10" s="149"/>
      <c r="BH10" s="150"/>
      <c r="BI10" s="150"/>
      <c r="BJ10" s="150"/>
      <c r="BK10" s="152"/>
      <c r="BL10" s="153">
        <v>42756</v>
      </c>
      <c r="BM10" s="150" t="s">
        <v>647</v>
      </c>
      <c r="BN10" s="150"/>
      <c r="BO10" s="154"/>
      <c r="BP10" s="155"/>
      <c r="BQ10" s="153"/>
      <c r="BR10" s="156"/>
    </row>
    <row r="11" spans="1:70" s="157" customFormat="1" ht="193.5" customHeight="1" x14ac:dyDescent="0.25">
      <c r="A11" s="144" t="s">
        <v>55</v>
      </c>
      <c r="B11" s="145" t="s">
        <v>123</v>
      </c>
      <c r="C11" s="146">
        <v>2081.0100000000002</v>
      </c>
      <c r="D11" s="146"/>
      <c r="E11" s="147">
        <v>3</v>
      </c>
      <c r="F11" s="145" t="s">
        <v>182</v>
      </c>
      <c r="G11" s="145" t="s">
        <v>39</v>
      </c>
      <c r="H11" s="145" t="s">
        <v>259</v>
      </c>
      <c r="I11" s="145" t="s">
        <v>324</v>
      </c>
      <c r="J11" s="145" t="s">
        <v>325</v>
      </c>
      <c r="K11" s="148" t="s">
        <v>463</v>
      </c>
      <c r="L11" s="148"/>
      <c r="M11" s="148"/>
      <c r="N11" s="149"/>
      <c r="O11" s="149"/>
      <c r="P11" s="149"/>
      <c r="Q11" s="149"/>
      <c r="R11" s="149"/>
      <c r="S11" s="149"/>
      <c r="T11" s="149"/>
      <c r="U11" s="150"/>
      <c r="V11" s="150"/>
      <c r="W11" s="150"/>
      <c r="X11" s="150"/>
      <c r="Y11" s="150"/>
      <c r="Z11" s="150"/>
      <c r="AA11" s="150"/>
      <c r="AB11" s="150"/>
      <c r="AC11" s="150"/>
      <c r="AD11" s="150"/>
      <c r="AE11" s="150"/>
      <c r="AF11" s="150"/>
      <c r="AG11" s="150"/>
      <c r="AH11" s="150"/>
      <c r="AI11" s="152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2"/>
      <c r="BB11" s="152"/>
      <c r="BC11" s="150"/>
      <c r="BD11" s="150"/>
      <c r="BE11" s="148"/>
      <c r="BF11" s="149"/>
      <c r="BG11" s="149"/>
      <c r="BH11" s="150"/>
      <c r="BI11" s="150"/>
      <c r="BJ11" s="150"/>
      <c r="BK11" s="152"/>
      <c r="BL11" s="153">
        <v>42756</v>
      </c>
      <c r="BM11" s="150" t="s">
        <v>647</v>
      </c>
      <c r="BN11" s="150"/>
      <c r="BO11" s="154"/>
      <c r="BP11" s="155"/>
      <c r="BQ11" s="153"/>
      <c r="BR11" s="156"/>
    </row>
    <row r="12" spans="1:70" s="157" customFormat="1" ht="193.5" customHeight="1" x14ac:dyDescent="0.25">
      <c r="A12" s="144" t="s">
        <v>56</v>
      </c>
      <c r="B12" s="145" t="s">
        <v>124</v>
      </c>
      <c r="C12" s="146">
        <v>466.1</v>
      </c>
      <c r="D12" s="146"/>
      <c r="E12" s="147">
        <v>15</v>
      </c>
      <c r="F12" s="145" t="s">
        <v>183</v>
      </c>
      <c r="G12" s="145" t="s">
        <v>40</v>
      </c>
      <c r="H12" s="145" t="s">
        <v>260</v>
      </c>
      <c r="I12" s="145" t="s">
        <v>326</v>
      </c>
      <c r="J12" s="145" t="s">
        <v>327</v>
      </c>
      <c r="K12" s="148" t="s">
        <v>464</v>
      </c>
      <c r="L12" s="148"/>
      <c r="M12" s="148"/>
      <c r="N12" s="158">
        <f>SUM(N13)</f>
        <v>49.765199999999993</v>
      </c>
      <c r="O12" s="158">
        <f t="shared" ref="O12:T12" si="1">SUM(O13)</f>
        <v>0</v>
      </c>
      <c r="P12" s="158">
        <f t="shared" si="1"/>
        <v>3.9812159999999994</v>
      </c>
      <c r="Q12" s="158">
        <f t="shared" si="1"/>
        <v>42.798071999999991</v>
      </c>
      <c r="R12" s="158">
        <f t="shared" si="1"/>
        <v>0</v>
      </c>
      <c r="S12" s="158">
        <f t="shared" si="1"/>
        <v>2.9859119999999995</v>
      </c>
      <c r="T12" s="158">
        <f t="shared" si="1"/>
        <v>49.765199999999986</v>
      </c>
      <c r="U12" s="150"/>
      <c r="V12" s="150"/>
      <c r="W12" s="150"/>
      <c r="X12" s="150"/>
      <c r="Y12" s="150"/>
      <c r="Z12" s="150"/>
      <c r="AA12" s="150"/>
      <c r="AB12" s="150"/>
      <c r="AC12" s="150"/>
      <c r="AD12" s="150"/>
      <c r="AE12" s="150"/>
      <c r="AF12" s="150"/>
      <c r="AG12" s="150"/>
      <c r="AH12" s="150"/>
      <c r="AI12" s="152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1">
        <v>0.04</v>
      </c>
      <c r="BB12" s="158">
        <f>T13</f>
        <v>49.765199999999986</v>
      </c>
      <c r="BC12" s="158"/>
      <c r="BD12" s="150"/>
      <c r="BE12" s="148"/>
      <c r="BF12" s="149"/>
      <c r="BG12" s="149"/>
      <c r="BH12" s="150"/>
      <c r="BI12" s="150"/>
      <c r="BJ12" s="150"/>
      <c r="BK12" s="152">
        <f>BB12</f>
        <v>49.765199999999986</v>
      </c>
      <c r="BL12" s="153">
        <v>42767</v>
      </c>
      <c r="BM12" s="150"/>
      <c r="BN12" s="150"/>
      <c r="BO12" s="154"/>
      <c r="BP12" s="155"/>
      <c r="BQ12" s="153"/>
      <c r="BR12" s="156"/>
    </row>
    <row r="13" spans="1:70" s="22" customFormat="1" ht="193.5" customHeight="1" x14ac:dyDescent="0.25">
      <c r="A13" s="17"/>
      <c r="B13" s="18"/>
      <c r="C13" s="19"/>
      <c r="D13" s="19"/>
      <c r="E13" s="20"/>
      <c r="F13" s="18"/>
      <c r="G13" s="18"/>
      <c r="H13" s="18"/>
      <c r="I13" s="18"/>
      <c r="J13" s="18"/>
      <c r="K13" s="42"/>
      <c r="L13" s="42" t="s">
        <v>16</v>
      </c>
      <c r="M13" s="42">
        <f>BA12</f>
        <v>0.04</v>
      </c>
      <c r="N13" s="38">
        <f>M13*1101*1.13</f>
        <v>49.765199999999993</v>
      </c>
      <c r="O13" s="38"/>
      <c r="P13" s="38">
        <f>N13*0.08</f>
        <v>3.9812159999999994</v>
      </c>
      <c r="Q13" s="38">
        <f>N13*0.86</f>
        <v>42.798071999999991</v>
      </c>
      <c r="R13" s="38">
        <v>0</v>
      </c>
      <c r="S13" s="38">
        <f>N13*0.06</f>
        <v>2.9859119999999995</v>
      </c>
      <c r="T13" s="38">
        <f>SUM(P13:S13)</f>
        <v>49.765199999999986</v>
      </c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62"/>
      <c r="AJ13" s="33"/>
      <c r="AK13" s="33"/>
      <c r="AL13" s="33"/>
      <c r="AM13" s="33"/>
      <c r="AN13" s="33"/>
      <c r="AO13" s="33"/>
      <c r="AP13" s="33"/>
      <c r="AQ13" s="33"/>
      <c r="AR13" s="33"/>
      <c r="AS13" s="33"/>
      <c r="AT13" s="33"/>
      <c r="AU13" s="33"/>
      <c r="AV13" s="33"/>
      <c r="AW13" s="33"/>
      <c r="AX13" s="33"/>
      <c r="AY13" s="33"/>
      <c r="AZ13" s="33"/>
      <c r="BA13" s="62"/>
      <c r="BB13" s="62"/>
      <c r="BC13" s="33"/>
      <c r="BD13" s="33"/>
      <c r="BE13" s="42"/>
      <c r="BF13" s="43"/>
      <c r="BG13" s="43"/>
      <c r="BH13" s="33"/>
      <c r="BI13" s="33"/>
      <c r="BJ13" s="33"/>
      <c r="BK13" s="62"/>
      <c r="BL13" s="24"/>
      <c r="BM13" s="33"/>
      <c r="BN13" s="33"/>
      <c r="BO13" s="34"/>
      <c r="BP13" s="23"/>
      <c r="BQ13" s="24"/>
      <c r="BR13" s="25"/>
    </row>
    <row r="14" spans="1:70" s="157" customFormat="1" ht="244.5" customHeight="1" x14ac:dyDescent="0.25">
      <c r="A14" s="144" t="s">
        <v>57</v>
      </c>
      <c r="B14" s="145" t="s">
        <v>125</v>
      </c>
      <c r="C14" s="146">
        <v>466.1</v>
      </c>
      <c r="D14" s="146">
        <v>466.1</v>
      </c>
      <c r="E14" s="147">
        <v>15</v>
      </c>
      <c r="F14" s="145" t="s">
        <v>184</v>
      </c>
      <c r="G14" s="145" t="s">
        <v>245</v>
      </c>
      <c r="H14" s="145" t="s">
        <v>261</v>
      </c>
      <c r="I14" s="145" t="s">
        <v>328</v>
      </c>
      <c r="J14" s="145" t="s">
        <v>329</v>
      </c>
      <c r="K14" s="148" t="s">
        <v>484</v>
      </c>
      <c r="L14" s="148"/>
      <c r="M14" s="148"/>
      <c r="N14" s="158">
        <f>SUM(N15)</f>
        <v>99.530399999999986</v>
      </c>
      <c r="O14" s="158">
        <f t="shared" ref="O14:T14" si="2">SUM(O15)</f>
        <v>0</v>
      </c>
      <c r="P14" s="158">
        <f t="shared" si="2"/>
        <v>7.9624319999999988</v>
      </c>
      <c r="Q14" s="158">
        <f t="shared" si="2"/>
        <v>85.596143999999981</v>
      </c>
      <c r="R14" s="158">
        <f t="shared" si="2"/>
        <v>0</v>
      </c>
      <c r="S14" s="158">
        <f t="shared" si="2"/>
        <v>5.9718239999999989</v>
      </c>
      <c r="T14" s="158">
        <f t="shared" si="2"/>
        <v>99.530399999999972</v>
      </c>
      <c r="U14" s="150"/>
      <c r="V14" s="150"/>
      <c r="W14" s="150"/>
      <c r="X14" s="150"/>
      <c r="Y14" s="150"/>
      <c r="Z14" s="150"/>
      <c r="AA14" s="150"/>
      <c r="AB14" s="150"/>
      <c r="AC14" s="150"/>
      <c r="AD14" s="150"/>
      <c r="AE14" s="148"/>
      <c r="AF14" s="148"/>
      <c r="AG14" s="148"/>
      <c r="AH14" s="150"/>
      <c r="AI14" s="151"/>
      <c r="AJ14" s="148"/>
      <c r="AK14" s="148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1">
        <v>0.08</v>
      </c>
      <c r="BB14" s="158">
        <f>T15</f>
        <v>99.530399999999972</v>
      </c>
      <c r="BC14" s="148"/>
      <c r="BD14" s="148"/>
      <c r="BE14" s="148"/>
      <c r="BF14" s="149"/>
      <c r="BG14" s="149"/>
      <c r="BH14" s="148"/>
      <c r="BI14" s="149"/>
      <c r="BJ14" s="150"/>
      <c r="BK14" s="152">
        <f>BB14</f>
        <v>99.530399999999972</v>
      </c>
      <c r="BL14" s="153">
        <v>42755</v>
      </c>
      <c r="BM14" s="150"/>
      <c r="BN14" s="150"/>
      <c r="BO14" s="154"/>
      <c r="BP14" s="155"/>
      <c r="BQ14" s="153"/>
      <c r="BR14" s="156"/>
    </row>
    <row r="15" spans="1:70" s="22" customFormat="1" ht="171.75" customHeight="1" x14ac:dyDescent="0.25">
      <c r="A15" s="17"/>
      <c r="B15" s="18"/>
      <c r="C15" s="19"/>
      <c r="D15" s="19"/>
      <c r="E15" s="20"/>
      <c r="F15" s="18"/>
      <c r="G15" s="18"/>
      <c r="H15" s="18"/>
      <c r="I15" s="18"/>
      <c r="J15" s="18"/>
      <c r="K15" s="42"/>
      <c r="L15" s="42" t="s">
        <v>16</v>
      </c>
      <c r="M15" s="42">
        <f>BA14</f>
        <v>0.08</v>
      </c>
      <c r="N15" s="38">
        <f>M15*1101*1.13</f>
        <v>99.530399999999986</v>
      </c>
      <c r="O15" s="38"/>
      <c r="P15" s="38">
        <f>N15*0.08</f>
        <v>7.9624319999999988</v>
      </c>
      <c r="Q15" s="38">
        <f>N15*0.86</f>
        <v>85.596143999999981</v>
      </c>
      <c r="R15" s="38">
        <v>0</v>
      </c>
      <c r="S15" s="38">
        <f>N15*0.06</f>
        <v>5.9718239999999989</v>
      </c>
      <c r="T15" s="38">
        <f>SUM(P15:S15)</f>
        <v>99.530399999999972</v>
      </c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42"/>
      <c r="AF15" s="42"/>
      <c r="AG15" s="42"/>
      <c r="AH15" s="33"/>
      <c r="AI15" s="143"/>
      <c r="AJ15" s="42"/>
      <c r="AK15" s="42"/>
      <c r="AL15" s="33"/>
      <c r="AM15" s="33"/>
      <c r="AN15" s="33"/>
      <c r="AO15" s="33"/>
      <c r="AP15" s="33"/>
      <c r="AQ15" s="33"/>
      <c r="AR15" s="33"/>
      <c r="AS15" s="33"/>
      <c r="AT15" s="33"/>
      <c r="AU15" s="33"/>
      <c r="AV15" s="33"/>
      <c r="AW15" s="33"/>
      <c r="AX15" s="33"/>
      <c r="AY15" s="33"/>
      <c r="AZ15" s="33"/>
      <c r="BA15" s="143"/>
      <c r="BB15" s="43"/>
      <c r="BC15" s="43"/>
      <c r="BD15" s="42"/>
      <c r="BE15" s="42"/>
      <c r="BF15" s="43"/>
      <c r="BG15" s="43"/>
      <c r="BH15" s="42"/>
      <c r="BI15" s="43"/>
      <c r="BJ15" s="33"/>
      <c r="BK15" s="62"/>
      <c r="BL15" s="24"/>
      <c r="BM15" s="33"/>
      <c r="BN15" s="33"/>
      <c r="BO15" s="34"/>
      <c r="BP15" s="23"/>
      <c r="BQ15" s="24"/>
      <c r="BR15" s="25"/>
    </row>
    <row r="16" spans="1:70" s="157" customFormat="1" ht="171.75" customHeight="1" x14ac:dyDescent="0.25">
      <c r="A16" s="144" t="s">
        <v>520</v>
      </c>
      <c r="B16" s="145">
        <v>41308503</v>
      </c>
      <c r="C16" s="146">
        <v>466.1</v>
      </c>
      <c r="D16" s="146"/>
      <c r="E16" s="147">
        <v>0.35</v>
      </c>
      <c r="F16" s="145" t="s">
        <v>524</v>
      </c>
      <c r="G16" s="145" t="s">
        <v>526</v>
      </c>
      <c r="H16" s="145" t="s">
        <v>527</v>
      </c>
      <c r="I16" s="145" t="s">
        <v>46</v>
      </c>
      <c r="J16" s="145" t="s">
        <v>530</v>
      </c>
      <c r="K16" s="148" t="s">
        <v>635</v>
      </c>
      <c r="L16" s="148"/>
      <c r="M16" s="148"/>
      <c r="N16" s="148">
        <f>SUM(N17)</f>
        <v>3.54</v>
      </c>
      <c r="O16" s="148">
        <f t="shared" ref="O16:T16" si="3">SUM(O17)</f>
        <v>0</v>
      </c>
      <c r="P16" s="148">
        <f t="shared" si="3"/>
        <v>0.26</v>
      </c>
      <c r="Q16" s="148">
        <f t="shared" si="3"/>
        <v>0.57999999999999996</v>
      </c>
      <c r="R16" s="148">
        <f t="shared" si="3"/>
        <v>2.7</v>
      </c>
      <c r="S16" s="148">
        <f t="shared" si="3"/>
        <v>0</v>
      </c>
      <c r="T16" s="148">
        <f t="shared" si="3"/>
        <v>3.54</v>
      </c>
      <c r="U16" s="150"/>
      <c r="V16" s="150"/>
      <c r="W16" s="150"/>
      <c r="X16" s="150"/>
      <c r="Y16" s="150"/>
      <c r="Z16" s="150"/>
      <c r="AA16" s="150"/>
      <c r="AB16" s="150"/>
      <c r="AC16" s="150"/>
      <c r="AD16" s="150"/>
      <c r="AE16" s="148"/>
      <c r="AF16" s="148"/>
      <c r="AG16" s="148"/>
      <c r="AH16" s="150"/>
      <c r="AI16" s="151"/>
      <c r="AJ16" s="148"/>
      <c r="AK16" s="148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48" t="s">
        <v>449</v>
      </c>
      <c r="AZ16" s="148">
        <f>T17</f>
        <v>3.54</v>
      </c>
      <c r="BA16" s="148"/>
      <c r="BB16" s="149"/>
      <c r="BC16" s="149"/>
      <c r="BD16" s="148"/>
      <c r="BE16" s="148"/>
      <c r="BF16" s="149"/>
      <c r="BG16" s="149"/>
      <c r="BH16" s="148"/>
      <c r="BI16" s="149"/>
      <c r="BJ16" s="150"/>
      <c r="BK16" s="152">
        <f>AZ16</f>
        <v>3.54</v>
      </c>
      <c r="BL16" s="153">
        <v>42774</v>
      </c>
      <c r="BM16" s="150"/>
      <c r="BN16" s="150"/>
      <c r="BO16" s="154"/>
      <c r="BP16" s="155"/>
      <c r="BQ16" s="153"/>
      <c r="BR16" s="156"/>
    </row>
    <row r="17" spans="1:70" s="22" customFormat="1" ht="171.75" customHeight="1" x14ac:dyDescent="0.25">
      <c r="A17" s="17"/>
      <c r="B17" s="18"/>
      <c r="C17" s="19"/>
      <c r="D17" s="19"/>
      <c r="E17" s="20"/>
      <c r="F17" s="18"/>
      <c r="G17" s="18"/>
      <c r="H17" s="18"/>
      <c r="I17" s="18"/>
      <c r="J17" s="18"/>
      <c r="K17" s="42"/>
      <c r="L17" s="42" t="s">
        <v>15</v>
      </c>
      <c r="M17" s="42" t="str">
        <f>AY16</f>
        <v>Монтаж АВ-0,4 кВ (до 63 А)</v>
      </c>
      <c r="N17" s="42">
        <f>T17</f>
        <v>3.54</v>
      </c>
      <c r="O17" s="42"/>
      <c r="P17" s="42">
        <v>0.26</v>
      </c>
      <c r="Q17" s="42">
        <v>0.57999999999999996</v>
      </c>
      <c r="R17" s="42">
        <v>2.7</v>
      </c>
      <c r="S17" s="42">
        <v>0</v>
      </c>
      <c r="T17" s="42">
        <f>SUM(P17:S17)</f>
        <v>3.54</v>
      </c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42"/>
      <c r="AF17" s="42"/>
      <c r="AG17" s="42"/>
      <c r="AH17" s="33"/>
      <c r="AI17" s="143"/>
      <c r="AJ17" s="42"/>
      <c r="AK17" s="42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143"/>
      <c r="BB17" s="43"/>
      <c r="BC17" s="43"/>
      <c r="BD17" s="42"/>
      <c r="BE17" s="42"/>
      <c r="BF17" s="43"/>
      <c r="BG17" s="43"/>
      <c r="BH17" s="42"/>
      <c r="BI17" s="43"/>
      <c r="BJ17" s="33"/>
      <c r="BK17" s="62"/>
      <c r="BL17" s="24"/>
      <c r="BM17" s="33"/>
      <c r="BN17" s="33"/>
      <c r="BO17" s="34"/>
      <c r="BP17" s="23"/>
      <c r="BQ17" s="24"/>
      <c r="BR17" s="25"/>
    </row>
    <row r="18" spans="1:70" s="157" customFormat="1" ht="171.75" customHeight="1" x14ac:dyDescent="0.25">
      <c r="A18" s="144" t="s">
        <v>521</v>
      </c>
      <c r="B18" s="145">
        <v>41308422</v>
      </c>
      <c r="C18" s="146">
        <v>450.89</v>
      </c>
      <c r="D18" s="146"/>
      <c r="E18" s="147">
        <v>0.65</v>
      </c>
      <c r="F18" s="145" t="s">
        <v>524</v>
      </c>
      <c r="G18" s="145" t="s">
        <v>526</v>
      </c>
      <c r="H18" s="145" t="s">
        <v>528</v>
      </c>
      <c r="I18" s="145" t="s">
        <v>46</v>
      </c>
      <c r="J18" s="145" t="s">
        <v>531</v>
      </c>
      <c r="K18" s="148" t="s">
        <v>636</v>
      </c>
      <c r="L18" s="148"/>
      <c r="M18" s="148"/>
      <c r="N18" s="148">
        <f>SUM(N19)</f>
        <v>3.54</v>
      </c>
      <c r="O18" s="148">
        <f t="shared" ref="O18:T18" si="4">SUM(O19)</f>
        <v>0</v>
      </c>
      <c r="P18" s="148">
        <f t="shared" si="4"/>
        <v>0.26</v>
      </c>
      <c r="Q18" s="148">
        <f t="shared" si="4"/>
        <v>0.57999999999999996</v>
      </c>
      <c r="R18" s="148">
        <f t="shared" si="4"/>
        <v>2.7</v>
      </c>
      <c r="S18" s="148">
        <f t="shared" si="4"/>
        <v>0</v>
      </c>
      <c r="T18" s="148">
        <f t="shared" si="4"/>
        <v>3.54</v>
      </c>
      <c r="U18" s="150"/>
      <c r="V18" s="150"/>
      <c r="W18" s="150"/>
      <c r="X18" s="150"/>
      <c r="Y18" s="150"/>
      <c r="Z18" s="150"/>
      <c r="AA18" s="150"/>
      <c r="AB18" s="150"/>
      <c r="AC18" s="150"/>
      <c r="AD18" s="150"/>
      <c r="AE18" s="148"/>
      <c r="AF18" s="148"/>
      <c r="AG18" s="148"/>
      <c r="AH18" s="150"/>
      <c r="AI18" s="151"/>
      <c r="AJ18" s="148"/>
      <c r="AK18" s="148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48" t="s">
        <v>449</v>
      </c>
      <c r="AZ18" s="148">
        <f>T19</f>
        <v>3.54</v>
      </c>
      <c r="BA18" s="148"/>
      <c r="BB18" s="149"/>
      <c r="BC18" s="149"/>
      <c r="BD18" s="148"/>
      <c r="BE18" s="148"/>
      <c r="BF18" s="149"/>
      <c r="BG18" s="149"/>
      <c r="BH18" s="148"/>
      <c r="BI18" s="149"/>
      <c r="BJ18" s="150"/>
      <c r="BK18" s="152">
        <f>AZ18</f>
        <v>3.54</v>
      </c>
      <c r="BL18" s="153">
        <v>42774</v>
      </c>
      <c r="BM18" s="150"/>
      <c r="BN18" s="150"/>
      <c r="BO18" s="154"/>
      <c r="BP18" s="155"/>
      <c r="BQ18" s="153"/>
      <c r="BR18" s="156"/>
    </row>
    <row r="19" spans="1:70" s="22" customFormat="1" ht="171.7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38" t="str">
        <f>AY18</f>
        <v>Монтаж АВ-0,4 кВ (до 63 А)</v>
      </c>
      <c r="N19" s="42">
        <f>T19</f>
        <v>3.54</v>
      </c>
      <c r="O19" s="42"/>
      <c r="P19" s="42">
        <v>0.26</v>
      </c>
      <c r="Q19" s="42">
        <v>0.57999999999999996</v>
      </c>
      <c r="R19" s="42">
        <v>2.7</v>
      </c>
      <c r="S19" s="42">
        <v>0</v>
      </c>
      <c r="T19" s="42">
        <f>SUM(P19:S19)</f>
        <v>3.54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2"/>
      <c r="AG19" s="42"/>
      <c r="AH19" s="33"/>
      <c r="AI19" s="143"/>
      <c r="AJ19" s="42"/>
      <c r="AK19" s="42"/>
      <c r="AL19" s="33"/>
      <c r="AM19" s="33"/>
      <c r="AN19" s="33"/>
      <c r="AO19" s="33"/>
      <c r="AP19" s="33"/>
      <c r="AQ19" s="33"/>
      <c r="AR19" s="33"/>
      <c r="AS19" s="33"/>
      <c r="AT19" s="33"/>
      <c r="AU19" s="33"/>
      <c r="AV19" s="33"/>
      <c r="AW19" s="33"/>
      <c r="AX19" s="33"/>
      <c r="AY19" s="33"/>
      <c r="AZ19" s="33"/>
      <c r="BA19" s="143"/>
      <c r="BB19" s="43"/>
      <c r="BC19" s="43"/>
      <c r="BD19" s="42"/>
      <c r="BE19" s="42"/>
      <c r="BF19" s="43"/>
      <c r="BG19" s="43"/>
      <c r="BH19" s="42"/>
      <c r="BI19" s="4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157" customFormat="1" ht="171.75" customHeight="1" x14ac:dyDescent="0.25">
      <c r="A20" s="144" t="s">
        <v>522</v>
      </c>
      <c r="B20" s="145">
        <v>41313696</v>
      </c>
      <c r="C20" s="146">
        <v>346.84</v>
      </c>
      <c r="D20" s="146"/>
      <c r="E20" s="147">
        <v>0.5</v>
      </c>
      <c r="F20" s="145" t="s">
        <v>525</v>
      </c>
      <c r="G20" s="145" t="s">
        <v>526</v>
      </c>
      <c r="H20" s="145" t="s">
        <v>529</v>
      </c>
      <c r="I20" s="145" t="s">
        <v>46</v>
      </c>
      <c r="J20" s="145" t="s">
        <v>532</v>
      </c>
      <c r="K20" s="148" t="s">
        <v>628</v>
      </c>
      <c r="L20" s="148"/>
      <c r="M20" s="148"/>
      <c r="N20" s="148">
        <f>SUM(N21)</f>
        <v>3.54</v>
      </c>
      <c r="O20" s="148">
        <f t="shared" ref="O20:T20" si="5">SUM(O21)</f>
        <v>0</v>
      </c>
      <c r="P20" s="148">
        <f t="shared" si="5"/>
        <v>0.26</v>
      </c>
      <c r="Q20" s="148">
        <f t="shared" si="5"/>
        <v>0.57999999999999996</v>
      </c>
      <c r="R20" s="148">
        <f t="shared" si="5"/>
        <v>2.7</v>
      </c>
      <c r="S20" s="148">
        <f t="shared" si="5"/>
        <v>0</v>
      </c>
      <c r="T20" s="148">
        <f t="shared" si="5"/>
        <v>3.54</v>
      </c>
      <c r="U20" s="150"/>
      <c r="V20" s="150"/>
      <c r="W20" s="150"/>
      <c r="X20" s="150"/>
      <c r="Y20" s="150"/>
      <c r="Z20" s="150"/>
      <c r="AA20" s="150"/>
      <c r="AB20" s="150"/>
      <c r="AC20" s="150"/>
      <c r="AD20" s="150"/>
      <c r="AE20" s="148"/>
      <c r="AF20" s="148"/>
      <c r="AG20" s="148"/>
      <c r="AH20" s="150"/>
      <c r="AI20" s="151"/>
      <c r="AJ20" s="148"/>
      <c r="AK20" s="148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48" t="s">
        <v>449</v>
      </c>
      <c r="AZ20" s="158">
        <f>T21</f>
        <v>3.54</v>
      </c>
      <c r="BA20" s="148"/>
      <c r="BB20" s="149"/>
      <c r="BC20" s="149"/>
      <c r="BD20" s="148"/>
      <c r="BE20" s="148"/>
      <c r="BF20" s="149"/>
      <c r="BG20" s="149"/>
      <c r="BH20" s="148"/>
      <c r="BI20" s="149"/>
      <c r="BJ20" s="150"/>
      <c r="BK20" s="152">
        <f>AZ20</f>
        <v>3.54</v>
      </c>
      <c r="BL20" s="153">
        <v>42774</v>
      </c>
      <c r="BM20" s="150"/>
      <c r="BN20" s="150"/>
      <c r="BO20" s="154"/>
      <c r="BP20" s="155"/>
      <c r="BQ20" s="153"/>
      <c r="BR20" s="156"/>
    </row>
    <row r="21" spans="1:70" s="22" customFormat="1" ht="197.25" customHeight="1" x14ac:dyDescent="0.25">
      <c r="A21" s="17"/>
      <c r="B21" s="18"/>
      <c r="C21" s="19"/>
      <c r="D21" s="19"/>
      <c r="E21" s="20"/>
      <c r="F21" s="18"/>
      <c r="G21" s="18"/>
      <c r="H21" s="18"/>
      <c r="I21" s="18"/>
      <c r="J21" s="18"/>
      <c r="K21" s="42"/>
      <c r="L21" s="42" t="s">
        <v>15</v>
      </c>
      <c r="M21" s="42" t="str">
        <f>AY20</f>
        <v>Монтаж АВ-0,4 кВ (до 63 А)</v>
      </c>
      <c r="N21" s="42">
        <f>T21</f>
        <v>3.54</v>
      </c>
      <c r="O21" s="42"/>
      <c r="P21" s="42">
        <v>0.26</v>
      </c>
      <c r="Q21" s="42">
        <v>0.57999999999999996</v>
      </c>
      <c r="R21" s="42">
        <v>2.7</v>
      </c>
      <c r="S21" s="42">
        <v>0</v>
      </c>
      <c r="T21" s="38">
        <f>SUM(P21:S21)</f>
        <v>3.54</v>
      </c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42"/>
      <c r="AF21" s="42"/>
      <c r="AG21" s="42"/>
      <c r="AH21" s="33"/>
      <c r="AI21" s="143"/>
      <c r="AJ21" s="42"/>
      <c r="AK21" s="42"/>
      <c r="AL21" s="33"/>
      <c r="AM21" s="33"/>
      <c r="AN21" s="33"/>
      <c r="AO21" s="33"/>
      <c r="AP21" s="33"/>
      <c r="AQ21" s="33"/>
      <c r="AR21" s="33"/>
      <c r="AS21" s="33"/>
      <c r="AT21" s="33"/>
      <c r="AU21" s="33"/>
      <c r="AV21" s="33"/>
      <c r="AW21" s="33"/>
      <c r="AX21" s="33"/>
      <c r="AY21" s="33"/>
      <c r="AZ21" s="33"/>
      <c r="BA21" s="143"/>
      <c r="BB21" s="61"/>
      <c r="BC21" s="43"/>
      <c r="BD21" s="42"/>
      <c r="BE21" s="42"/>
      <c r="BF21" s="43"/>
      <c r="BG21" s="42"/>
      <c r="BH21" s="42"/>
      <c r="BI21" s="43"/>
      <c r="BJ21" s="33"/>
      <c r="BK21" s="62"/>
      <c r="BL21" s="24"/>
      <c r="BM21" s="33"/>
      <c r="BN21" s="33"/>
      <c r="BO21" s="34"/>
      <c r="BP21" s="23"/>
      <c r="BQ21" s="24"/>
      <c r="BR21" s="25"/>
    </row>
    <row r="22" spans="1:70" s="157" customFormat="1" ht="171.75" customHeight="1" x14ac:dyDescent="0.25">
      <c r="A22" s="144" t="s">
        <v>523</v>
      </c>
      <c r="B22" s="145">
        <v>41313595</v>
      </c>
      <c r="C22" s="146">
        <v>346.84</v>
      </c>
      <c r="D22" s="146"/>
      <c r="E22" s="147">
        <v>0.5</v>
      </c>
      <c r="F22" s="145" t="s">
        <v>525</v>
      </c>
      <c r="G22" s="145" t="s">
        <v>526</v>
      </c>
      <c r="H22" s="145" t="s">
        <v>529</v>
      </c>
      <c r="I22" s="145" t="s">
        <v>46</v>
      </c>
      <c r="J22" s="145" t="s">
        <v>533</v>
      </c>
      <c r="K22" s="148" t="s">
        <v>629</v>
      </c>
      <c r="L22" s="148"/>
      <c r="M22" s="148"/>
      <c r="N22" s="148">
        <f>SUM(N23)</f>
        <v>3.54</v>
      </c>
      <c r="O22" s="148">
        <f t="shared" ref="O22:T22" si="6">SUM(O23)</f>
        <v>0</v>
      </c>
      <c r="P22" s="148">
        <f t="shared" si="6"/>
        <v>0.26</v>
      </c>
      <c r="Q22" s="148">
        <f t="shared" si="6"/>
        <v>0.57999999999999996</v>
      </c>
      <c r="R22" s="148">
        <f t="shared" si="6"/>
        <v>2.7</v>
      </c>
      <c r="S22" s="148">
        <f t="shared" si="6"/>
        <v>0</v>
      </c>
      <c r="T22" s="148">
        <f t="shared" si="6"/>
        <v>3.54</v>
      </c>
      <c r="U22" s="150"/>
      <c r="V22" s="150"/>
      <c r="W22" s="150"/>
      <c r="X22" s="150"/>
      <c r="Y22" s="150"/>
      <c r="Z22" s="150"/>
      <c r="AA22" s="150"/>
      <c r="AB22" s="150"/>
      <c r="AC22" s="150"/>
      <c r="AD22" s="150"/>
      <c r="AE22" s="148"/>
      <c r="AF22" s="148"/>
      <c r="AG22" s="148"/>
      <c r="AH22" s="150"/>
      <c r="AI22" s="151"/>
      <c r="AJ22" s="148"/>
      <c r="AK22" s="148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48" t="s">
        <v>449</v>
      </c>
      <c r="AZ22" s="158">
        <f>T23</f>
        <v>3.54</v>
      </c>
      <c r="BA22" s="148"/>
      <c r="BB22" s="149"/>
      <c r="BC22" s="149"/>
      <c r="BD22" s="148"/>
      <c r="BE22" s="148"/>
      <c r="BF22" s="149"/>
      <c r="BG22" s="149"/>
      <c r="BH22" s="148"/>
      <c r="BI22" s="149"/>
      <c r="BJ22" s="150"/>
      <c r="BK22" s="152">
        <f>AZ22</f>
        <v>3.54</v>
      </c>
      <c r="BL22" s="153">
        <v>42774</v>
      </c>
      <c r="BM22" s="150"/>
      <c r="BN22" s="150"/>
      <c r="BO22" s="154"/>
      <c r="BP22" s="155"/>
      <c r="BQ22" s="153"/>
      <c r="BR22" s="156"/>
    </row>
    <row r="23" spans="1:70" s="22" customFormat="1" ht="197.25" customHeight="1" x14ac:dyDescent="0.25">
      <c r="A23" s="17"/>
      <c r="B23" s="18"/>
      <c r="C23" s="19"/>
      <c r="D23" s="19"/>
      <c r="E23" s="20"/>
      <c r="F23" s="18"/>
      <c r="G23" s="18"/>
      <c r="H23" s="18"/>
      <c r="I23" s="18"/>
      <c r="J23" s="18"/>
      <c r="K23" s="42"/>
      <c r="L23" s="42" t="s">
        <v>15</v>
      </c>
      <c r="M23" s="42" t="str">
        <f>AY22</f>
        <v>Монтаж АВ-0,4 кВ (до 63 А)</v>
      </c>
      <c r="N23" s="42">
        <f>T23</f>
        <v>3.54</v>
      </c>
      <c r="O23" s="42"/>
      <c r="P23" s="42">
        <v>0.26</v>
      </c>
      <c r="Q23" s="42">
        <v>0.57999999999999996</v>
      </c>
      <c r="R23" s="42">
        <v>2.7</v>
      </c>
      <c r="S23" s="42">
        <v>0</v>
      </c>
      <c r="T23" s="38">
        <f>SUM(P23:S23)</f>
        <v>3.54</v>
      </c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42"/>
      <c r="AF23" s="42"/>
      <c r="AG23" s="42"/>
      <c r="AH23" s="33"/>
      <c r="AI23" s="143"/>
      <c r="AJ23" s="42"/>
      <c r="AK23" s="42"/>
      <c r="AL23" s="33"/>
      <c r="AM23" s="33"/>
      <c r="AN23" s="33"/>
      <c r="AO23" s="33"/>
      <c r="AP23" s="33"/>
      <c r="AQ23" s="33"/>
      <c r="AR23" s="33"/>
      <c r="AS23" s="33"/>
      <c r="AT23" s="33"/>
      <c r="AU23" s="33"/>
      <c r="AV23" s="33"/>
      <c r="AW23" s="33"/>
      <c r="AX23" s="33"/>
      <c r="AY23" s="33"/>
      <c r="AZ23" s="33"/>
      <c r="BA23" s="143"/>
      <c r="BB23" s="61"/>
      <c r="BC23" s="43"/>
      <c r="BD23" s="42"/>
      <c r="BE23" s="42"/>
      <c r="BF23" s="43"/>
      <c r="BG23" s="42"/>
      <c r="BH23" s="42"/>
      <c r="BI23" s="43"/>
      <c r="BJ23" s="33"/>
      <c r="BK23" s="62"/>
      <c r="BL23" s="24"/>
      <c r="BM23" s="33"/>
      <c r="BN23" s="33"/>
      <c r="BO23" s="34"/>
      <c r="BP23" s="23"/>
      <c r="BQ23" s="24"/>
      <c r="BR23" s="25"/>
    </row>
    <row r="24" spans="1:70" s="157" customFormat="1" ht="197.25" customHeight="1" x14ac:dyDescent="0.25">
      <c r="A24" s="144" t="s">
        <v>58</v>
      </c>
      <c r="B24" s="145" t="s">
        <v>126</v>
      </c>
      <c r="C24" s="146">
        <v>466.1</v>
      </c>
      <c r="D24" s="146"/>
      <c r="E24" s="147">
        <v>8</v>
      </c>
      <c r="F24" s="145" t="s">
        <v>185</v>
      </c>
      <c r="G24" s="145" t="s">
        <v>245</v>
      </c>
      <c r="H24" s="145" t="s">
        <v>262</v>
      </c>
      <c r="I24" s="145" t="s">
        <v>330</v>
      </c>
      <c r="J24" s="145" t="s">
        <v>331</v>
      </c>
      <c r="K24" s="148" t="s">
        <v>465</v>
      </c>
      <c r="L24" s="148"/>
      <c r="M24" s="148"/>
      <c r="N24" s="158">
        <f>SUM(N25)</f>
        <v>37.323899999999995</v>
      </c>
      <c r="O24" s="158">
        <f t="shared" ref="O24:T24" si="7">SUM(O25)</f>
        <v>0</v>
      </c>
      <c r="P24" s="158">
        <f t="shared" si="7"/>
        <v>2.9859119999999995</v>
      </c>
      <c r="Q24" s="158">
        <f t="shared" si="7"/>
        <v>32.098553999999993</v>
      </c>
      <c r="R24" s="158">
        <f t="shared" si="7"/>
        <v>0</v>
      </c>
      <c r="S24" s="158">
        <f t="shared" si="7"/>
        <v>2.2394339999999997</v>
      </c>
      <c r="T24" s="158">
        <f t="shared" si="7"/>
        <v>37.323899999999995</v>
      </c>
      <c r="U24" s="150"/>
      <c r="V24" s="150"/>
      <c r="W24" s="150"/>
      <c r="X24" s="150"/>
      <c r="Y24" s="150"/>
      <c r="Z24" s="150"/>
      <c r="AA24" s="150"/>
      <c r="AB24" s="150"/>
      <c r="AC24" s="150"/>
      <c r="AD24" s="150"/>
      <c r="AE24" s="148"/>
      <c r="AF24" s="148"/>
      <c r="AG24" s="148"/>
      <c r="AH24" s="150"/>
      <c r="AI24" s="151"/>
      <c r="AJ24" s="148"/>
      <c r="AK24" s="148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1">
        <v>0.03</v>
      </c>
      <c r="BB24" s="158">
        <f>T25</f>
        <v>37.323899999999995</v>
      </c>
      <c r="BC24" s="158"/>
      <c r="BD24" s="148"/>
      <c r="BE24" s="148"/>
      <c r="BF24" s="149"/>
      <c r="BG24" s="148"/>
      <c r="BH24" s="148"/>
      <c r="BI24" s="149"/>
      <c r="BJ24" s="150"/>
      <c r="BK24" s="152">
        <f>BB24</f>
        <v>37.323899999999995</v>
      </c>
      <c r="BL24" s="153">
        <v>42763</v>
      </c>
      <c r="BM24" s="150"/>
      <c r="BN24" s="150"/>
      <c r="BO24" s="154"/>
      <c r="BP24" s="155"/>
      <c r="BQ24" s="153"/>
      <c r="BR24" s="156"/>
    </row>
    <row r="25" spans="1:70" s="22" customFormat="1" ht="197.25" customHeight="1" x14ac:dyDescent="0.25">
      <c r="A25" s="17"/>
      <c r="B25" s="18"/>
      <c r="C25" s="19"/>
      <c r="D25" s="19"/>
      <c r="E25" s="20"/>
      <c r="F25" s="18"/>
      <c r="G25" s="18"/>
      <c r="H25" s="18"/>
      <c r="I25" s="18"/>
      <c r="J25" s="18"/>
      <c r="K25" s="42"/>
      <c r="L25" s="42" t="s">
        <v>16</v>
      </c>
      <c r="M25" s="42">
        <f>BA24</f>
        <v>0.03</v>
      </c>
      <c r="N25" s="38">
        <f>M25*1101*1.13</f>
        <v>37.323899999999995</v>
      </c>
      <c r="O25" s="38"/>
      <c r="P25" s="38">
        <f>N25*0.08</f>
        <v>2.9859119999999995</v>
      </c>
      <c r="Q25" s="38">
        <f>N25*0.86</f>
        <v>32.098553999999993</v>
      </c>
      <c r="R25" s="38">
        <v>0</v>
      </c>
      <c r="S25" s="38">
        <f>N25*0.06</f>
        <v>2.2394339999999997</v>
      </c>
      <c r="T25" s="38">
        <f t="shared" ref="T25" si="8">SUM(P25:S25)</f>
        <v>37.323899999999995</v>
      </c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42"/>
      <c r="AF25" s="42"/>
      <c r="AG25" s="42"/>
      <c r="AH25" s="33"/>
      <c r="AI25" s="143"/>
      <c r="AJ25" s="42"/>
      <c r="AK25" s="42"/>
      <c r="AL25" s="33"/>
      <c r="AM25" s="33"/>
      <c r="AN25" s="33"/>
      <c r="AO25" s="33"/>
      <c r="AP25" s="33"/>
      <c r="AQ25" s="33"/>
      <c r="AR25" s="33"/>
      <c r="AS25" s="33"/>
      <c r="AT25" s="33"/>
      <c r="AU25" s="33"/>
      <c r="AV25" s="33"/>
      <c r="AW25" s="33"/>
      <c r="AX25" s="33"/>
      <c r="AY25" s="33"/>
      <c r="AZ25" s="33"/>
      <c r="BA25" s="143"/>
      <c r="BB25" s="61"/>
      <c r="BC25" s="43"/>
      <c r="BD25" s="42"/>
      <c r="BE25" s="42"/>
      <c r="BF25" s="43"/>
      <c r="BG25" s="42"/>
      <c r="BH25" s="42"/>
      <c r="BI25" s="43"/>
      <c r="BJ25" s="33"/>
      <c r="BK25" s="62"/>
      <c r="BL25" s="24"/>
      <c r="BM25" s="33"/>
      <c r="BN25" s="33"/>
      <c r="BO25" s="34"/>
      <c r="BP25" s="23"/>
      <c r="BQ25" s="24"/>
      <c r="BR25" s="25"/>
    </row>
    <row r="26" spans="1:70" s="157" customFormat="1" ht="252" customHeight="1" x14ac:dyDescent="0.25">
      <c r="A26" s="144" t="s">
        <v>59</v>
      </c>
      <c r="B26" s="145" t="s">
        <v>127</v>
      </c>
      <c r="C26" s="146">
        <v>466.1</v>
      </c>
      <c r="D26" s="146"/>
      <c r="E26" s="147">
        <v>15</v>
      </c>
      <c r="F26" s="145" t="s">
        <v>186</v>
      </c>
      <c r="G26" s="145" t="s">
        <v>245</v>
      </c>
      <c r="H26" s="145" t="s">
        <v>263</v>
      </c>
      <c r="I26" s="145" t="s">
        <v>332</v>
      </c>
      <c r="J26" s="145" t="s">
        <v>333</v>
      </c>
      <c r="K26" s="148" t="s">
        <v>466</v>
      </c>
      <c r="L26" s="148"/>
      <c r="M26" s="148"/>
      <c r="N26" s="158">
        <f>SUM(N27)</f>
        <v>99.530399999999986</v>
      </c>
      <c r="O26" s="158">
        <f t="shared" ref="O26:T26" si="9">SUM(O27)</f>
        <v>0</v>
      </c>
      <c r="P26" s="158">
        <f t="shared" si="9"/>
        <v>7.9624319999999988</v>
      </c>
      <c r="Q26" s="158">
        <f t="shared" si="9"/>
        <v>85.596143999999981</v>
      </c>
      <c r="R26" s="158">
        <f t="shared" si="9"/>
        <v>0</v>
      </c>
      <c r="S26" s="158">
        <f t="shared" si="9"/>
        <v>5.9718239999999989</v>
      </c>
      <c r="T26" s="158">
        <f t="shared" si="9"/>
        <v>99.530399999999972</v>
      </c>
      <c r="U26" s="150"/>
      <c r="V26" s="150"/>
      <c r="W26" s="150"/>
      <c r="X26" s="150"/>
      <c r="Y26" s="150"/>
      <c r="Z26" s="150"/>
      <c r="AA26" s="150"/>
      <c r="AB26" s="150"/>
      <c r="AC26" s="150"/>
      <c r="AD26" s="150"/>
      <c r="AE26" s="148"/>
      <c r="AF26" s="149"/>
      <c r="AG26" s="149"/>
      <c r="AH26" s="150"/>
      <c r="AI26" s="151"/>
      <c r="AJ26" s="149"/>
      <c r="AK26" s="149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1">
        <v>0.08</v>
      </c>
      <c r="BB26" s="158">
        <f>T27</f>
        <v>99.530399999999972</v>
      </c>
      <c r="BC26" s="158"/>
      <c r="BD26" s="148"/>
      <c r="BE26" s="148"/>
      <c r="BF26" s="149"/>
      <c r="BG26" s="148"/>
      <c r="BH26" s="148"/>
      <c r="BI26" s="149"/>
      <c r="BJ26" s="150"/>
      <c r="BK26" s="152">
        <f>BB26</f>
        <v>99.530399999999972</v>
      </c>
      <c r="BL26" s="153">
        <v>42760</v>
      </c>
      <c r="BM26" s="150"/>
      <c r="BN26" s="150"/>
      <c r="BO26" s="154"/>
      <c r="BP26" s="155"/>
      <c r="BQ26" s="153"/>
      <c r="BR26" s="156"/>
    </row>
    <row r="27" spans="1:70" s="22" customFormat="1" ht="197.25" customHeight="1" x14ac:dyDescent="0.25">
      <c r="A27" s="17"/>
      <c r="B27" s="18"/>
      <c r="C27" s="19"/>
      <c r="D27" s="19"/>
      <c r="E27" s="20"/>
      <c r="F27" s="18"/>
      <c r="G27" s="18"/>
      <c r="H27" s="18"/>
      <c r="I27" s="18"/>
      <c r="J27" s="18"/>
      <c r="K27" s="42"/>
      <c r="L27" s="42" t="s">
        <v>16</v>
      </c>
      <c r="M27" s="42">
        <f>BA26</f>
        <v>0.08</v>
      </c>
      <c r="N27" s="38">
        <f>M27*1101*1.13</f>
        <v>99.530399999999986</v>
      </c>
      <c r="O27" s="38"/>
      <c r="P27" s="38">
        <f>N27*0.08</f>
        <v>7.9624319999999988</v>
      </c>
      <c r="Q27" s="38">
        <f>N27*0.86</f>
        <v>85.596143999999981</v>
      </c>
      <c r="R27" s="38">
        <v>0</v>
      </c>
      <c r="S27" s="38">
        <f>N27*0.06</f>
        <v>5.9718239999999989</v>
      </c>
      <c r="T27" s="38">
        <f t="shared" ref="T27" si="10">SUM(P27:S27)</f>
        <v>99.530399999999972</v>
      </c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42"/>
      <c r="AF27" s="43"/>
      <c r="AG27" s="43"/>
      <c r="AH27" s="33"/>
      <c r="AI27" s="143"/>
      <c r="AJ27" s="43"/>
      <c r="AK27" s="43"/>
      <c r="AL27" s="33"/>
      <c r="AM27" s="33"/>
      <c r="AN27" s="33"/>
      <c r="AO27" s="33"/>
      <c r="AP27" s="33"/>
      <c r="AQ27" s="62"/>
      <c r="AR27" s="33"/>
      <c r="AS27" s="33"/>
      <c r="AT27" s="33"/>
      <c r="AU27" s="33"/>
      <c r="AV27" s="33"/>
      <c r="AW27" s="33"/>
      <c r="AX27" s="33"/>
      <c r="AY27" s="33"/>
      <c r="AZ27" s="33"/>
      <c r="BA27" s="143"/>
      <c r="BB27" s="143"/>
      <c r="BC27" s="42"/>
      <c r="BD27" s="42"/>
      <c r="BE27" s="42"/>
      <c r="BF27" s="43"/>
      <c r="BG27" s="42"/>
      <c r="BH27" s="42"/>
      <c r="BI27" s="43"/>
      <c r="BJ27" s="33"/>
      <c r="BK27" s="62"/>
      <c r="BL27" s="24"/>
      <c r="BM27" s="33"/>
      <c r="BN27" s="33"/>
      <c r="BO27" s="34"/>
      <c r="BP27" s="23"/>
      <c r="BQ27" s="24"/>
      <c r="BR27" s="25"/>
    </row>
    <row r="28" spans="1:70" s="157" customFormat="1" ht="249.75" customHeight="1" x14ac:dyDescent="0.25">
      <c r="A28" s="144" t="s">
        <v>61</v>
      </c>
      <c r="B28" s="145" t="s">
        <v>129</v>
      </c>
      <c r="C28" s="146">
        <v>466.1</v>
      </c>
      <c r="D28" s="146"/>
      <c r="E28" s="147">
        <v>10</v>
      </c>
      <c r="F28" s="145" t="s">
        <v>188</v>
      </c>
      <c r="G28" s="145" t="s">
        <v>246</v>
      </c>
      <c r="H28" s="145" t="s">
        <v>265</v>
      </c>
      <c r="I28" s="145" t="s">
        <v>336</v>
      </c>
      <c r="J28" s="145" t="s">
        <v>337</v>
      </c>
      <c r="K28" s="148" t="s">
        <v>513</v>
      </c>
      <c r="L28" s="148"/>
      <c r="M28" s="148"/>
      <c r="N28" s="149">
        <f>SUM(N29)</f>
        <v>62.206499999999998</v>
      </c>
      <c r="O28" s="149">
        <f t="shared" ref="O28:T28" si="11">SUM(O29)</f>
        <v>0</v>
      </c>
      <c r="P28" s="149">
        <f t="shared" si="11"/>
        <v>4.9765199999999998</v>
      </c>
      <c r="Q28" s="149">
        <f t="shared" si="11"/>
        <v>53.497589999999995</v>
      </c>
      <c r="R28" s="149">
        <f t="shared" si="11"/>
        <v>0</v>
      </c>
      <c r="S28" s="149">
        <f t="shared" si="11"/>
        <v>3.7323899999999997</v>
      </c>
      <c r="T28" s="149">
        <f t="shared" si="11"/>
        <v>62.206499999999998</v>
      </c>
      <c r="U28" s="150"/>
      <c r="V28" s="150"/>
      <c r="W28" s="150"/>
      <c r="X28" s="150"/>
      <c r="Y28" s="150"/>
      <c r="Z28" s="150"/>
      <c r="AA28" s="150"/>
      <c r="AB28" s="150"/>
      <c r="AC28" s="150"/>
      <c r="AD28" s="150"/>
      <c r="AE28" s="148"/>
      <c r="AF28" s="148"/>
      <c r="AG28" s="148"/>
      <c r="AH28" s="150"/>
      <c r="AI28" s="151"/>
      <c r="AJ28" s="148"/>
      <c r="AK28" s="148"/>
      <c r="AL28" s="150"/>
      <c r="AM28" s="150"/>
      <c r="AN28" s="150"/>
      <c r="AO28" s="150"/>
      <c r="AP28" s="150"/>
      <c r="AQ28" s="152"/>
      <c r="AR28" s="150"/>
      <c r="AS28" s="150"/>
      <c r="AT28" s="150"/>
      <c r="AU28" s="150"/>
      <c r="AV28" s="150"/>
      <c r="AW28" s="150"/>
      <c r="AX28" s="150"/>
      <c r="AY28" s="150"/>
      <c r="AZ28" s="150"/>
      <c r="BA28" s="151">
        <v>0.05</v>
      </c>
      <c r="BB28" s="149">
        <f>T29</f>
        <v>62.206499999999998</v>
      </c>
      <c r="BC28" s="149"/>
      <c r="BD28" s="148"/>
      <c r="BE28" s="148"/>
      <c r="BF28" s="149"/>
      <c r="BG28" s="148"/>
      <c r="BH28" s="148"/>
      <c r="BI28" s="149"/>
      <c r="BJ28" s="150"/>
      <c r="BK28" s="152">
        <f>BB28</f>
        <v>62.206499999999998</v>
      </c>
      <c r="BL28" s="153">
        <v>42743</v>
      </c>
      <c r="BM28" s="150"/>
      <c r="BN28" s="150"/>
      <c r="BO28" s="154"/>
      <c r="BP28" s="155"/>
      <c r="BQ28" s="153"/>
      <c r="BR28" s="156"/>
    </row>
    <row r="29" spans="1:70" s="22" customFormat="1" ht="152.25" customHeight="1" x14ac:dyDescent="0.25">
      <c r="A29" s="17"/>
      <c r="B29" s="18"/>
      <c r="C29" s="19"/>
      <c r="D29" s="19"/>
      <c r="E29" s="20"/>
      <c r="F29" s="18"/>
      <c r="G29" s="18"/>
      <c r="H29" s="18"/>
      <c r="I29" s="18"/>
      <c r="J29" s="18"/>
      <c r="K29" s="42"/>
      <c r="L29" s="42" t="s">
        <v>16</v>
      </c>
      <c r="M29" s="42">
        <f>BA28</f>
        <v>0.05</v>
      </c>
      <c r="N29" s="43">
        <f>M29*1101*1.13</f>
        <v>62.206499999999998</v>
      </c>
      <c r="O29" s="42"/>
      <c r="P29" s="43">
        <f>N29*0.08</f>
        <v>4.9765199999999998</v>
      </c>
      <c r="Q29" s="43">
        <f>N29*0.86</f>
        <v>53.497589999999995</v>
      </c>
      <c r="R29" s="43">
        <v>0</v>
      </c>
      <c r="S29" s="43">
        <f>N29*0.06</f>
        <v>3.7323899999999997</v>
      </c>
      <c r="T29" s="43">
        <f>SUM(P29:S29)</f>
        <v>62.206499999999998</v>
      </c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42"/>
      <c r="AF29" s="42"/>
      <c r="AG29" s="42"/>
      <c r="AH29" s="33"/>
      <c r="AI29" s="143"/>
      <c r="AJ29" s="42"/>
      <c r="AK29" s="42"/>
      <c r="AL29" s="33"/>
      <c r="AM29" s="33"/>
      <c r="AN29" s="33"/>
      <c r="AO29" s="33"/>
      <c r="AP29" s="33"/>
      <c r="AQ29" s="62"/>
      <c r="AR29" s="33"/>
      <c r="AS29" s="33"/>
      <c r="AT29" s="33"/>
      <c r="AU29" s="33"/>
      <c r="AV29" s="33"/>
      <c r="AW29" s="33"/>
      <c r="AX29" s="33"/>
      <c r="AY29" s="33"/>
      <c r="AZ29" s="33"/>
      <c r="BA29" s="143"/>
      <c r="BB29" s="143"/>
      <c r="BC29" s="42"/>
      <c r="BD29" s="42"/>
      <c r="BE29" s="42"/>
      <c r="BF29" s="43"/>
      <c r="BG29" s="42"/>
      <c r="BH29" s="42"/>
      <c r="BI29" s="43"/>
      <c r="BJ29" s="33"/>
      <c r="BK29" s="62"/>
      <c r="BL29" s="24"/>
      <c r="BM29" s="33"/>
      <c r="BN29" s="33"/>
      <c r="BO29" s="34"/>
      <c r="BP29" s="23"/>
      <c r="BQ29" s="24"/>
      <c r="BR29" s="25"/>
    </row>
    <row r="30" spans="1:70" s="157" customFormat="1" ht="237" customHeight="1" x14ac:dyDescent="0.25">
      <c r="A30" s="144" t="s">
        <v>63</v>
      </c>
      <c r="B30" s="145" t="s">
        <v>131</v>
      </c>
      <c r="C30" s="146">
        <v>466.1</v>
      </c>
      <c r="D30" s="146"/>
      <c r="E30" s="147">
        <v>13</v>
      </c>
      <c r="F30" s="145" t="s">
        <v>190</v>
      </c>
      <c r="G30" s="145" t="s">
        <v>41</v>
      </c>
      <c r="H30" s="145" t="s">
        <v>267</v>
      </c>
      <c r="I30" s="145" t="s">
        <v>46</v>
      </c>
      <c r="J30" s="145" t="s">
        <v>340</v>
      </c>
      <c r="K30" s="148" t="s">
        <v>442</v>
      </c>
      <c r="L30" s="148"/>
      <c r="M30" s="148"/>
      <c r="N30" s="158">
        <f>SUM(N31)</f>
        <v>183.3768</v>
      </c>
      <c r="O30" s="148">
        <f t="shared" ref="O30:T30" si="12">SUM(O31)</f>
        <v>0</v>
      </c>
      <c r="P30" s="158">
        <f t="shared" si="12"/>
        <v>14.670144000000001</v>
      </c>
      <c r="Q30" s="158">
        <f t="shared" si="12"/>
        <v>168.70665600000001</v>
      </c>
      <c r="R30" s="158">
        <f t="shared" si="12"/>
        <v>0</v>
      </c>
      <c r="S30" s="158">
        <f t="shared" si="12"/>
        <v>0</v>
      </c>
      <c r="T30" s="158">
        <f t="shared" si="12"/>
        <v>183.3768</v>
      </c>
      <c r="U30" s="150"/>
      <c r="V30" s="150"/>
      <c r="W30" s="150"/>
      <c r="X30" s="150"/>
      <c r="Y30" s="150"/>
      <c r="Z30" s="150"/>
      <c r="AA30" s="150"/>
      <c r="AB30" s="150"/>
      <c r="AC30" s="150"/>
      <c r="AD30" s="150"/>
      <c r="AE30" s="150"/>
      <c r="AF30" s="150"/>
      <c r="AG30" s="150"/>
      <c r="AH30" s="150"/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1"/>
      <c r="BB30" s="149"/>
      <c r="BC30" s="149"/>
      <c r="BD30" s="148"/>
      <c r="BE30" s="148"/>
      <c r="BF30" s="149"/>
      <c r="BG30" s="148" t="s">
        <v>444</v>
      </c>
      <c r="BH30" s="158">
        <f>T31</f>
        <v>183.3768</v>
      </c>
      <c r="BI30" s="148"/>
      <c r="BJ30" s="150"/>
      <c r="BK30" s="152">
        <f>BH30</f>
        <v>183.3768</v>
      </c>
      <c r="BL30" s="153">
        <v>42764</v>
      </c>
      <c r="BM30" s="150"/>
      <c r="BN30" s="150"/>
      <c r="BO30" s="154"/>
      <c r="BP30" s="155"/>
      <c r="BQ30" s="153"/>
      <c r="BR30" s="156"/>
    </row>
    <row r="31" spans="1:70" s="22" customFormat="1" ht="237" customHeight="1" x14ac:dyDescent="0.25">
      <c r="A31" s="17"/>
      <c r="B31" s="18"/>
      <c r="C31" s="19"/>
      <c r="D31" s="19"/>
      <c r="E31" s="20"/>
      <c r="F31" s="18"/>
      <c r="G31" s="18"/>
      <c r="H31" s="18"/>
      <c r="I31" s="18"/>
      <c r="J31" s="18"/>
      <c r="K31" s="42"/>
      <c r="L31" s="42" t="s">
        <v>443</v>
      </c>
      <c r="M31" s="42" t="str">
        <f>BG30</f>
        <v>0,24 с заменой 6 опор</v>
      </c>
      <c r="N31" s="38">
        <f>(0.24*232.07)+(6*21.28)</f>
        <v>183.3768</v>
      </c>
      <c r="O31" s="42"/>
      <c r="P31" s="38">
        <f>N31*0.08</f>
        <v>14.670144000000001</v>
      </c>
      <c r="Q31" s="38">
        <f>N31*0.92</f>
        <v>168.70665600000001</v>
      </c>
      <c r="R31" s="38">
        <v>0</v>
      </c>
      <c r="S31" s="38">
        <v>0</v>
      </c>
      <c r="T31" s="38">
        <f>SUM(P31:S31)</f>
        <v>183.3768</v>
      </c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  <c r="AF31" s="33"/>
      <c r="AG31" s="33"/>
      <c r="AH31" s="33"/>
      <c r="AI31" s="33"/>
      <c r="AJ31" s="33"/>
      <c r="AK31" s="33"/>
      <c r="AL31" s="33"/>
      <c r="AM31" s="33"/>
      <c r="AN31" s="33"/>
      <c r="AO31" s="33"/>
      <c r="AP31" s="33"/>
      <c r="AQ31" s="33"/>
      <c r="AR31" s="33"/>
      <c r="AS31" s="33"/>
      <c r="AT31" s="33"/>
      <c r="AU31" s="33"/>
      <c r="AV31" s="33"/>
      <c r="AW31" s="33"/>
      <c r="AX31" s="33"/>
      <c r="AY31" s="33"/>
      <c r="AZ31" s="33"/>
      <c r="BA31" s="143"/>
      <c r="BB31" s="43"/>
      <c r="BC31" s="43"/>
      <c r="BD31" s="42"/>
      <c r="BE31" s="42"/>
      <c r="BF31" s="43"/>
      <c r="BG31" s="42"/>
      <c r="BH31" s="42"/>
      <c r="BI31" s="43"/>
      <c r="BJ31" s="33"/>
      <c r="BK31" s="62"/>
      <c r="BL31" s="24"/>
      <c r="BM31" s="33"/>
      <c r="BN31" s="33"/>
      <c r="BO31" s="34"/>
      <c r="BP31" s="23"/>
      <c r="BQ31" s="24"/>
      <c r="BR31" s="25"/>
    </row>
    <row r="32" spans="1:70" s="157" customFormat="1" ht="349.5" customHeight="1" x14ac:dyDescent="0.25">
      <c r="A32" s="144" t="s">
        <v>67</v>
      </c>
      <c r="B32" s="145">
        <v>41263257</v>
      </c>
      <c r="C32" s="146">
        <v>45088.55</v>
      </c>
      <c r="D32" s="146">
        <v>4508.8549999999996</v>
      </c>
      <c r="E32" s="147">
        <v>65</v>
      </c>
      <c r="F32" s="145" t="s">
        <v>194</v>
      </c>
      <c r="G32" s="145" t="s">
        <v>42</v>
      </c>
      <c r="H32" s="145" t="s">
        <v>271</v>
      </c>
      <c r="I32" s="145" t="s">
        <v>46</v>
      </c>
      <c r="J32" s="145" t="s">
        <v>347</v>
      </c>
      <c r="K32" s="148"/>
      <c r="L32" s="148"/>
      <c r="M32" s="148"/>
      <c r="N32" s="149">
        <f>SUM(N33)</f>
        <v>6.34</v>
      </c>
      <c r="O32" s="149">
        <f t="shared" ref="O32:T32" si="13">SUM(O33)</f>
        <v>0</v>
      </c>
      <c r="P32" s="149">
        <f t="shared" si="13"/>
        <v>0.47</v>
      </c>
      <c r="Q32" s="149">
        <f t="shared" si="13"/>
        <v>2.96</v>
      </c>
      <c r="R32" s="149">
        <f t="shared" si="13"/>
        <v>2.91</v>
      </c>
      <c r="S32" s="149">
        <f t="shared" si="13"/>
        <v>0</v>
      </c>
      <c r="T32" s="149">
        <f t="shared" si="13"/>
        <v>6.34</v>
      </c>
      <c r="U32" s="150"/>
      <c r="V32" s="150"/>
      <c r="W32" s="150"/>
      <c r="X32" s="150"/>
      <c r="Y32" s="150"/>
      <c r="Z32" s="150"/>
      <c r="AA32" s="150"/>
      <c r="AB32" s="150"/>
      <c r="AC32" s="150"/>
      <c r="AD32" s="150"/>
      <c r="AE32" s="150"/>
      <c r="AF32" s="150"/>
      <c r="AG32" s="150"/>
      <c r="AH32" s="150"/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 t="s">
        <v>649</v>
      </c>
      <c r="AZ32" s="150">
        <f>T33</f>
        <v>6.34</v>
      </c>
      <c r="BA32" s="151"/>
      <c r="BB32" s="151"/>
      <c r="BC32" s="148"/>
      <c r="BD32" s="148"/>
      <c r="BE32" s="148"/>
      <c r="BF32" s="149"/>
      <c r="BG32" s="149"/>
      <c r="BH32" s="148"/>
      <c r="BI32" s="149"/>
      <c r="BJ32" s="150"/>
      <c r="BK32" s="152">
        <f>AZ32</f>
        <v>6.34</v>
      </c>
      <c r="BL32" s="153">
        <v>42928</v>
      </c>
      <c r="BM32" s="150"/>
      <c r="BN32" s="150"/>
      <c r="BO32" s="154"/>
      <c r="BP32" s="155"/>
      <c r="BQ32" s="153"/>
      <c r="BR32" s="156"/>
    </row>
    <row r="33" spans="1:70" s="96" customFormat="1" ht="125.45" customHeight="1" x14ac:dyDescent="0.25">
      <c r="A33" s="72"/>
      <c r="B33" s="73"/>
      <c r="C33" s="74"/>
      <c r="D33" s="74"/>
      <c r="E33" s="86"/>
      <c r="F33" s="73"/>
      <c r="G33" s="73"/>
      <c r="H33" s="73"/>
      <c r="I33" s="73"/>
      <c r="J33" s="73"/>
      <c r="K33" s="87"/>
      <c r="L33" s="6" t="s">
        <v>15</v>
      </c>
      <c r="M33" s="87" t="str">
        <f>AY32</f>
        <v>Монтаж АВ-0.4 кВ - 160 А
(демонтаж АВ-0,4 кВ)</v>
      </c>
      <c r="N33" s="88">
        <f>T33</f>
        <v>6.34</v>
      </c>
      <c r="O33" s="88"/>
      <c r="P33" s="88">
        <v>0.47</v>
      </c>
      <c r="Q33" s="88">
        <v>2.96</v>
      </c>
      <c r="R33" s="88">
        <v>2.91</v>
      </c>
      <c r="S33" s="88">
        <v>0</v>
      </c>
      <c r="T33" s="88">
        <f>SUM(P33:S33)</f>
        <v>6.34</v>
      </c>
      <c r="U33" s="89"/>
      <c r="V33" s="89"/>
      <c r="W33" s="89"/>
      <c r="X33" s="89"/>
      <c r="Y33" s="89"/>
      <c r="Z33" s="89"/>
      <c r="AA33" s="89"/>
      <c r="AB33" s="89"/>
      <c r="AC33" s="89"/>
      <c r="AD33" s="89"/>
      <c r="AE33" s="89"/>
      <c r="AF33" s="89"/>
      <c r="AG33" s="89"/>
      <c r="AH33" s="89"/>
      <c r="AI33" s="89"/>
      <c r="AJ33" s="89"/>
      <c r="AK33" s="89"/>
      <c r="AL33" s="89"/>
      <c r="AM33" s="87"/>
      <c r="AN33" s="88"/>
      <c r="AO33" s="87"/>
      <c r="AP33" s="89"/>
      <c r="AQ33" s="89"/>
      <c r="AR33" s="89"/>
      <c r="AS33" s="89"/>
      <c r="AT33" s="89"/>
      <c r="AU33" s="89"/>
      <c r="AV33" s="89"/>
      <c r="AW33" s="89"/>
      <c r="AX33" s="89"/>
      <c r="AY33" s="87"/>
      <c r="AZ33" s="88"/>
      <c r="BA33" s="90"/>
      <c r="BB33" s="88"/>
      <c r="BC33" s="87"/>
      <c r="BD33" s="87"/>
      <c r="BE33" s="87"/>
      <c r="BF33" s="88"/>
      <c r="BG33" s="87"/>
      <c r="BH33" s="87"/>
      <c r="BI33" s="88"/>
      <c r="BJ33" s="89"/>
      <c r="BK33" s="91"/>
      <c r="BL33" s="92"/>
      <c r="BM33" s="89"/>
      <c r="BN33" s="89"/>
      <c r="BO33" s="93"/>
      <c r="BP33" s="94"/>
      <c r="BQ33" s="92"/>
      <c r="BR33" s="95"/>
    </row>
    <row r="34" spans="1:70" s="157" customFormat="1" ht="409.6" customHeight="1" x14ac:dyDescent="0.25">
      <c r="A34" s="144" t="s">
        <v>68</v>
      </c>
      <c r="B34" s="145" t="s">
        <v>134</v>
      </c>
      <c r="C34" s="146">
        <v>466.1</v>
      </c>
      <c r="D34" s="146">
        <v>466.1</v>
      </c>
      <c r="E34" s="147">
        <v>14.5</v>
      </c>
      <c r="F34" s="145" t="s">
        <v>195</v>
      </c>
      <c r="G34" s="145" t="s">
        <v>44</v>
      </c>
      <c r="H34" s="145" t="s">
        <v>272</v>
      </c>
      <c r="I34" s="145" t="s">
        <v>348</v>
      </c>
      <c r="J34" s="145" t="s">
        <v>349</v>
      </c>
      <c r="K34" s="148" t="s">
        <v>516</v>
      </c>
      <c r="L34" s="148"/>
      <c r="M34" s="148"/>
      <c r="N34" s="149">
        <f>N35</f>
        <v>24.882599999999996</v>
      </c>
      <c r="O34" s="149"/>
      <c r="P34" s="149">
        <f t="shared" ref="P34:T34" si="14">P35</f>
        <v>1.9906079999999997</v>
      </c>
      <c r="Q34" s="149">
        <f t="shared" si="14"/>
        <v>21.399035999999995</v>
      </c>
      <c r="R34" s="149">
        <f t="shared" si="14"/>
        <v>0</v>
      </c>
      <c r="S34" s="149">
        <f t="shared" si="14"/>
        <v>1.4929559999999997</v>
      </c>
      <c r="T34" s="149">
        <f t="shared" si="14"/>
        <v>24.882599999999993</v>
      </c>
      <c r="U34" s="150"/>
      <c r="V34" s="150"/>
      <c r="W34" s="150"/>
      <c r="X34" s="150"/>
      <c r="Y34" s="150"/>
      <c r="Z34" s="150"/>
      <c r="AA34" s="150"/>
      <c r="AB34" s="150"/>
      <c r="AC34" s="150"/>
      <c r="AD34" s="150"/>
      <c r="AE34" s="148"/>
      <c r="AF34" s="149"/>
      <c r="AG34" s="149"/>
      <c r="AH34" s="150"/>
      <c r="AI34" s="151"/>
      <c r="AJ34" s="149"/>
      <c r="AK34" s="149"/>
      <c r="AL34" s="150"/>
      <c r="AM34" s="150"/>
      <c r="AN34" s="150"/>
      <c r="AO34" s="150"/>
      <c r="AP34" s="150"/>
      <c r="AQ34" s="151"/>
      <c r="AR34" s="149"/>
      <c r="AS34" s="150"/>
      <c r="AT34" s="150"/>
      <c r="AU34" s="150"/>
      <c r="AV34" s="150"/>
      <c r="AW34" s="150"/>
      <c r="AX34" s="150"/>
      <c r="AY34" s="150"/>
      <c r="AZ34" s="150"/>
      <c r="BA34" s="151">
        <v>0.02</v>
      </c>
      <c r="BB34" s="149">
        <f>T35</f>
        <v>24.882599999999993</v>
      </c>
      <c r="BC34" s="149"/>
      <c r="BD34" s="148"/>
      <c r="BE34" s="148"/>
      <c r="BF34" s="149"/>
      <c r="BG34" s="148"/>
      <c r="BH34" s="148"/>
      <c r="BI34" s="149"/>
      <c r="BJ34" s="150"/>
      <c r="BK34" s="152">
        <f>BB34</f>
        <v>24.882599999999993</v>
      </c>
      <c r="BL34" s="153">
        <v>42747</v>
      </c>
      <c r="BM34" s="150" t="s">
        <v>517</v>
      </c>
      <c r="BN34" s="150"/>
      <c r="BO34" s="154"/>
      <c r="BP34" s="155"/>
      <c r="BQ34" s="153"/>
      <c r="BR34" s="156"/>
    </row>
    <row r="35" spans="1:70" s="22" customFormat="1" ht="187.5" customHeight="1" x14ac:dyDescent="0.25">
      <c r="A35" s="17"/>
      <c r="B35" s="18"/>
      <c r="C35" s="19"/>
      <c r="D35" s="19"/>
      <c r="E35" s="20"/>
      <c r="F35" s="18"/>
      <c r="G35" s="18"/>
      <c r="H35" s="18"/>
      <c r="I35" s="18"/>
      <c r="J35" s="18"/>
      <c r="K35" s="42"/>
      <c r="L35" s="42" t="s">
        <v>16</v>
      </c>
      <c r="M35" s="143">
        <v>0.02</v>
      </c>
      <c r="N35" s="23">
        <f>M35*1101*1.13</f>
        <v>24.882599999999996</v>
      </c>
      <c r="O35" s="23"/>
      <c r="P35" s="23">
        <f>N35*0.08</f>
        <v>1.9906079999999997</v>
      </c>
      <c r="Q35" s="23">
        <f>N35*0.86</f>
        <v>21.399035999999995</v>
      </c>
      <c r="R35" s="23">
        <v>0</v>
      </c>
      <c r="S35" s="23">
        <f>N35*0.06</f>
        <v>1.4929559999999997</v>
      </c>
      <c r="T35" s="23">
        <f t="shared" ref="T35" si="15">SUM(P35:S35)</f>
        <v>24.882599999999993</v>
      </c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33"/>
      <c r="AS35" s="33"/>
      <c r="AT35" s="33"/>
      <c r="AU35" s="33"/>
      <c r="AV35" s="33"/>
      <c r="AW35" s="33"/>
      <c r="AX35" s="33"/>
      <c r="AY35" s="33"/>
      <c r="AZ35" s="33"/>
      <c r="BA35" s="143"/>
      <c r="BB35" s="143"/>
      <c r="BC35" s="42"/>
      <c r="BD35" s="42"/>
      <c r="BE35" s="42"/>
      <c r="BF35" s="43"/>
      <c r="BG35" s="42"/>
      <c r="BH35" s="42"/>
      <c r="BI35" s="43"/>
      <c r="BJ35" s="33"/>
      <c r="BK35" s="62"/>
      <c r="BL35" s="24"/>
      <c r="BM35" s="33"/>
      <c r="BN35" s="33"/>
      <c r="BO35" s="34"/>
      <c r="BP35" s="23"/>
      <c r="BQ35" s="24"/>
      <c r="BR35" s="25"/>
    </row>
    <row r="36" spans="1:70" s="157" customFormat="1" ht="409.6" customHeight="1" x14ac:dyDescent="0.25">
      <c r="A36" s="144" t="s">
        <v>69</v>
      </c>
      <c r="B36" s="145" t="s">
        <v>135</v>
      </c>
      <c r="C36" s="146">
        <v>466.1</v>
      </c>
      <c r="D36" s="146"/>
      <c r="E36" s="147">
        <v>15</v>
      </c>
      <c r="F36" s="145" t="s">
        <v>196</v>
      </c>
      <c r="G36" s="145" t="s">
        <v>44</v>
      </c>
      <c r="H36" s="145" t="s">
        <v>273</v>
      </c>
      <c r="I36" s="145" t="s">
        <v>46</v>
      </c>
      <c r="J36" s="145" t="s">
        <v>350</v>
      </c>
      <c r="K36" s="148" t="s">
        <v>497</v>
      </c>
      <c r="L36" s="148"/>
      <c r="M36" s="148"/>
      <c r="N36" s="149">
        <f>SUM(N37)</f>
        <v>5.273200000000001</v>
      </c>
      <c r="O36" s="149">
        <f t="shared" ref="O36:T36" si="16">SUM(O37)</f>
        <v>0</v>
      </c>
      <c r="P36" s="149">
        <f t="shared" si="16"/>
        <v>0.42185600000000006</v>
      </c>
      <c r="Q36" s="149">
        <f t="shared" si="16"/>
        <v>4.851344000000001</v>
      </c>
      <c r="R36" s="149">
        <f t="shared" si="16"/>
        <v>0</v>
      </c>
      <c r="S36" s="149">
        <f t="shared" si="16"/>
        <v>0</v>
      </c>
      <c r="T36" s="149">
        <f t="shared" si="16"/>
        <v>5.273200000000001</v>
      </c>
      <c r="U36" s="150"/>
      <c r="V36" s="150"/>
      <c r="W36" s="150"/>
      <c r="X36" s="150"/>
      <c r="Y36" s="150"/>
      <c r="Z36" s="150"/>
      <c r="AA36" s="150"/>
      <c r="AB36" s="150"/>
      <c r="AC36" s="150"/>
      <c r="AD36" s="150"/>
      <c r="AE36" s="148"/>
      <c r="AF36" s="149"/>
      <c r="AG36" s="149"/>
      <c r="AH36" s="150"/>
      <c r="AI36" s="151"/>
      <c r="AJ36" s="149"/>
      <c r="AK36" s="149"/>
      <c r="AL36" s="150"/>
      <c r="AM36" s="150"/>
      <c r="AN36" s="150"/>
      <c r="AO36" s="150"/>
      <c r="AP36" s="150"/>
      <c r="AQ36" s="151"/>
      <c r="AR36" s="149"/>
      <c r="AS36" s="150"/>
      <c r="AT36" s="150"/>
      <c r="AU36" s="150"/>
      <c r="AV36" s="150"/>
      <c r="AW36" s="150"/>
      <c r="AX36" s="150"/>
      <c r="AY36" s="150"/>
      <c r="AZ36" s="150"/>
      <c r="BA36" s="151"/>
      <c r="BB36" s="149"/>
      <c r="BC36" s="149"/>
      <c r="BD36" s="148"/>
      <c r="BE36" s="148" t="s">
        <v>496</v>
      </c>
      <c r="BF36" s="149">
        <f>T37</f>
        <v>5.273200000000001</v>
      </c>
      <c r="BG36" s="148"/>
      <c r="BH36" s="148"/>
      <c r="BI36" s="149"/>
      <c r="BJ36" s="150"/>
      <c r="BK36" s="152">
        <f>BF36</f>
        <v>5.273200000000001</v>
      </c>
      <c r="BL36" s="153">
        <v>42760</v>
      </c>
      <c r="BM36" s="150"/>
      <c r="BN36" s="150"/>
      <c r="BO36" s="154"/>
      <c r="BP36" s="155"/>
      <c r="BQ36" s="153"/>
      <c r="BR36" s="156"/>
    </row>
    <row r="37" spans="1:70" s="22" customFormat="1" ht="167.25" customHeight="1" x14ac:dyDescent="0.25">
      <c r="A37" s="17"/>
      <c r="B37" s="18"/>
      <c r="C37" s="19"/>
      <c r="D37" s="19"/>
      <c r="E37" s="20"/>
      <c r="F37" s="18"/>
      <c r="G37" s="18"/>
      <c r="H37" s="18"/>
      <c r="I37" s="18"/>
      <c r="J37" s="18"/>
      <c r="K37" s="42"/>
      <c r="L37" s="42" t="s">
        <v>488</v>
      </c>
      <c r="M37" s="42" t="str">
        <f>BE36</f>
        <v>0,04 (СИП-2)</v>
      </c>
      <c r="N37" s="43">
        <f>0.04*131.83</f>
        <v>5.273200000000001</v>
      </c>
      <c r="O37" s="43"/>
      <c r="P37" s="43">
        <f>N37*0.08</f>
        <v>0.42185600000000006</v>
      </c>
      <c r="Q37" s="43">
        <f>N37*0.92</f>
        <v>4.851344000000001</v>
      </c>
      <c r="R37" s="43">
        <v>0</v>
      </c>
      <c r="S37" s="43">
        <v>0</v>
      </c>
      <c r="T37" s="43">
        <f>SUM(P37:S37)</f>
        <v>5.273200000000001</v>
      </c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62"/>
      <c r="AJ37" s="33"/>
      <c r="AK37" s="33"/>
      <c r="AL37" s="33"/>
      <c r="AM37" s="33"/>
      <c r="AN37" s="33"/>
      <c r="AO37" s="33"/>
      <c r="AP37" s="33"/>
      <c r="AQ37" s="62"/>
      <c r="AR37" s="33"/>
      <c r="AS37" s="33"/>
      <c r="AT37" s="33"/>
      <c r="AU37" s="33"/>
      <c r="AV37" s="33"/>
      <c r="AW37" s="33"/>
      <c r="AX37" s="33"/>
      <c r="AY37" s="33"/>
      <c r="AZ37" s="33"/>
      <c r="BA37" s="143"/>
      <c r="BB37" s="143"/>
      <c r="BC37" s="42"/>
      <c r="BD37" s="42"/>
      <c r="BE37" s="42"/>
      <c r="BF37" s="43"/>
      <c r="BG37" s="42"/>
      <c r="BH37" s="42"/>
      <c r="BI37" s="43"/>
      <c r="BJ37" s="33"/>
      <c r="BK37" s="62"/>
      <c r="BL37" s="24"/>
      <c r="BM37" s="33"/>
      <c r="BN37" s="33"/>
      <c r="BO37" s="34"/>
      <c r="BP37" s="23"/>
      <c r="BQ37" s="24"/>
      <c r="BR37" s="25"/>
    </row>
    <row r="38" spans="1:70" s="157" customFormat="1" ht="409.6" customHeight="1" x14ac:dyDescent="0.25">
      <c r="A38" s="144" t="s">
        <v>74</v>
      </c>
      <c r="B38" s="145" t="s">
        <v>139</v>
      </c>
      <c r="C38" s="146">
        <v>466.1</v>
      </c>
      <c r="D38" s="146"/>
      <c r="E38" s="147">
        <v>15</v>
      </c>
      <c r="F38" s="145" t="s">
        <v>201</v>
      </c>
      <c r="G38" s="145" t="s">
        <v>44</v>
      </c>
      <c r="H38" s="145" t="s">
        <v>278</v>
      </c>
      <c r="I38" s="145" t="s">
        <v>46</v>
      </c>
      <c r="J38" s="145" t="s">
        <v>358</v>
      </c>
      <c r="K38" s="148" t="s">
        <v>505</v>
      </c>
      <c r="L38" s="148"/>
      <c r="M38" s="148"/>
      <c r="N38" s="149">
        <f>N39</f>
        <v>9.2827999999999999</v>
      </c>
      <c r="O38" s="149">
        <f t="shared" ref="O38:T38" si="17">O39</f>
        <v>0</v>
      </c>
      <c r="P38" s="149">
        <f t="shared" si="17"/>
        <v>0.74262400000000006</v>
      </c>
      <c r="Q38" s="149">
        <f t="shared" si="17"/>
        <v>8.5401760000000007</v>
      </c>
      <c r="R38" s="149">
        <f t="shared" si="17"/>
        <v>0</v>
      </c>
      <c r="S38" s="149">
        <f t="shared" si="17"/>
        <v>0</v>
      </c>
      <c r="T38" s="149">
        <f t="shared" si="17"/>
        <v>9.2827999999999999</v>
      </c>
      <c r="U38" s="150"/>
      <c r="V38" s="150"/>
      <c r="W38" s="150"/>
      <c r="X38" s="150"/>
      <c r="Y38" s="150"/>
      <c r="Z38" s="150"/>
      <c r="AA38" s="150"/>
      <c r="AB38" s="150"/>
      <c r="AC38" s="150"/>
      <c r="AD38" s="150"/>
      <c r="AE38" s="150"/>
      <c r="AF38" s="150"/>
      <c r="AG38" s="150"/>
      <c r="AH38" s="150"/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1"/>
      <c r="BB38" s="149"/>
      <c r="BC38" s="149"/>
      <c r="BD38" s="148"/>
      <c r="BE38" s="148"/>
      <c r="BF38" s="149"/>
      <c r="BG38" s="148">
        <v>0.04</v>
      </c>
      <c r="BH38" s="148">
        <f>T39</f>
        <v>9.2827999999999999</v>
      </c>
      <c r="BI38" s="149"/>
      <c r="BJ38" s="150"/>
      <c r="BK38" s="152">
        <f>BH38</f>
        <v>9.2827999999999999</v>
      </c>
      <c r="BL38" s="153">
        <v>42732</v>
      </c>
      <c r="BM38" s="150"/>
      <c r="BN38" s="150"/>
      <c r="BO38" s="154"/>
      <c r="BP38" s="155"/>
      <c r="BQ38" s="153"/>
      <c r="BR38" s="156"/>
    </row>
    <row r="39" spans="1:70" s="22" customFormat="1" ht="162" customHeight="1" x14ac:dyDescent="0.25">
      <c r="A39" s="17"/>
      <c r="B39" s="18"/>
      <c r="C39" s="19"/>
      <c r="D39" s="19"/>
      <c r="E39" s="20"/>
      <c r="F39" s="18"/>
      <c r="G39" s="18"/>
      <c r="H39" s="18"/>
      <c r="I39" s="18"/>
      <c r="J39" s="18"/>
      <c r="K39" s="42"/>
      <c r="L39" s="42" t="s">
        <v>443</v>
      </c>
      <c r="M39" s="42">
        <f>BG38</f>
        <v>0.04</v>
      </c>
      <c r="N39" s="43">
        <f>M39*232.07</f>
        <v>9.2827999999999999</v>
      </c>
      <c r="O39" s="42"/>
      <c r="P39" s="43">
        <f>N39*0.08</f>
        <v>0.74262400000000006</v>
      </c>
      <c r="Q39" s="43">
        <f>N39*0.92</f>
        <v>8.5401760000000007</v>
      </c>
      <c r="R39" s="43">
        <v>0</v>
      </c>
      <c r="S39" s="43">
        <v>0</v>
      </c>
      <c r="T39" s="43">
        <f>SUM(P39:S39)</f>
        <v>9.2827999999999999</v>
      </c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/>
      <c r="AL39" s="33"/>
      <c r="AM39" s="33"/>
      <c r="AN39" s="33"/>
      <c r="AO39" s="33"/>
      <c r="AP39" s="33"/>
      <c r="AQ39" s="33"/>
      <c r="AR39" s="33"/>
      <c r="AS39" s="33"/>
      <c r="AT39" s="33"/>
      <c r="AU39" s="33"/>
      <c r="AV39" s="33"/>
      <c r="AW39" s="33"/>
      <c r="AX39" s="33"/>
      <c r="AY39" s="33"/>
      <c r="AZ39" s="33"/>
      <c r="BA39" s="143"/>
      <c r="BB39" s="143"/>
      <c r="BC39" s="42"/>
      <c r="BD39" s="42"/>
      <c r="BE39" s="42"/>
      <c r="BF39" s="43"/>
      <c r="BG39" s="42"/>
      <c r="BH39" s="42"/>
      <c r="BI39" s="43"/>
      <c r="BJ39" s="33"/>
      <c r="BK39" s="62"/>
      <c r="BL39" s="24"/>
      <c r="BM39" s="33"/>
      <c r="BN39" s="33"/>
      <c r="BO39" s="34"/>
      <c r="BP39" s="23"/>
      <c r="BQ39" s="24"/>
      <c r="BR39" s="25"/>
    </row>
    <row r="40" spans="1:70" s="157" customFormat="1" ht="409.5" customHeight="1" x14ac:dyDescent="0.25">
      <c r="A40" s="144" t="s">
        <v>75</v>
      </c>
      <c r="B40" s="145" t="s">
        <v>140</v>
      </c>
      <c r="C40" s="146">
        <v>466.1</v>
      </c>
      <c r="D40" s="146">
        <v>466.1</v>
      </c>
      <c r="E40" s="147">
        <v>15</v>
      </c>
      <c r="F40" s="145" t="s">
        <v>202</v>
      </c>
      <c r="G40" s="145" t="s">
        <v>44</v>
      </c>
      <c r="H40" s="145" t="s">
        <v>279</v>
      </c>
      <c r="I40" s="145" t="s">
        <v>359</v>
      </c>
      <c r="J40" s="145" t="s">
        <v>360</v>
      </c>
      <c r="K40" s="148" t="s">
        <v>506</v>
      </c>
      <c r="L40" s="148"/>
      <c r="M40" s="148"/>
      <c r="N40" s="149">
        <f>SUM(N41)</f>
        <v>149.29559999999998</v>
      </c>
      <c r="O40" s="149">
        <f t="shared" ref="O40:T40" si="18">SUM(O41)</f>
        <v>0</v>
      </c>
      <c r="P40" s="149">
        <f t="shared" si="18"/>
        <v>11.943647999999998</v>
      </c>
      <c r="Q40" s="149">
        <f t="shared" si="18"/>
        <v>128.39421599999997</v>
      </c>
      <c r="R40" s="149">
        <f t="shared" si="18"/>
        <v>0</v>
      </c>
      <c r="S40" s="149">
        <f t="shared" si="18"/>
        <v>8.9577359999999988</v>
      </c>
      <c r="T40" s="149">
        <f t="shared" si="18"/>
        <v>149.29559999999998</v>
      </c>
      <c r="U40" s="150"/>
      <c r="V40" s="150"/>
      <c r="W40" s="150"/>
      <c r="X40" s="150"/>
      <c r="Y40" s="150"/>
      <c r="Z40" s="150"/>
      <c r="AA40" s="150"/>
      <c r="AB40" s="150"/>
      <c r="AC40" s="150"/>
      <c r="AD40" s="150"/>
      <c r="AE40" s="150"/>
      <c r="AF40" s="150"/>
      <c r="AG40" s="150"/>
      <c r="AH40" s="150"/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1">
        <v>0.12</v>
      </c>
      <c r="BB40" s="149">
        <f>T41</f>
        <v>149.29559999999998</v>
      </c>
      <c r="BC40" s="149"/>
      <c r="BD40" s="148"/>
      <c r="BE40" s="148"/>
      <c r="BF40" s="149"/>
      <c r="BG40" s="148"/>
      <c r="BH40" s="148"/>
      <c r="BI40" s="149"/>
      <c r="BJ40" s="150"/>
      <c r="BK40" s="152">
        <f>BB40</f>
        <v>149.29559999999998</v>
      </c>
      <c r="BL40" s="153">
        <v>42732</v>
      </c>
      <c r="BM40" s="150" t="s">
        <v>507</v>
      </c>
      <c r="BN40" s="150"/>
      <c r="BO40" s="154"/>
      <c r="BP40" s="155"/>
      <c r="BQ40" s="153"/>
      <c r="BR40" s="156"/>
    </row>
    <row r="41" spans="1:70" s="22" customFormat="1" ht="154.5" customHeight="1" x14ac:dyDescent="0.25">
      <c r="A41" s="17"/>
      <c r="B41" s="18"/>
      <c r="C41" s="19"/>
      <c r="D41" s="19"/>
      <c r="E41" s="20"/>
      <c r="F41" s="18"/>
      <c r="G41" s="18"/>
      <c r="H41" s="18"/>
      <c r="I41" s="18"/>
      <c r="J41" s="18"/>
      <c r="K41" s="42"/>
      <c r="L41" s="42" t="s">
        <v>16</v>
      </c>
      <c r="M41" s="42">
        <f>BA40</f>
        <v>0.12</v>
      </c>
      <c r="N41" s="43">
        <f>M41*1101*1.13</f>
        <v>149.29559999999998</v>
      </c>
      <c r="O41" s="43"/>
      <c r="P41" s="43">
        <f>N41*0.08</f>
        <v>11.943647999999998</v>
      </c>
      <c r="Q41" s="43">
        <f>N41*0.86</f>
        <v>128.39421599999997</v>
      </c>
      <c r="R41" s="43">
        <v>0</v>
      </c>
      <c r="S41" s="43">
        <f>N41*0.06</f>
        <v>8.9577359999999988</v>
      </c>
      <c r="T41" s="43">
        <f t="shared" ref="T41" si="19">SUM(P41:S41)</f>
        <v>149.29559999999998</v>
      </c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  <c r="AF41" s="33"/>
      <c r="AG41" s="33"/>
      <c r="AH41" s="33"/>
      <c r="AI41" s="33"/>
      <c r="AJ41" s="33"/>
      <c r="AK41" s="33"/>
      <c r="AL41" s="33"/>
      <c r="AM41" s="33"/>
      <c r="AN41" s="33"/>
      <c r="AO41" s="33"/>
      <c r="AP41" s="33"/>
      <c r="AQ41" s="33"/>
      <c r="AR41" s="33"/>
      <c r="AS41" s="33"/>
      <c r="AT41" s="33"/>
      <c r="AU41" s="33"/>
      <c r="AV41" s="33"/>
      <c r="AW41" s="33"/>
      <c r="AX41" s="33"/>
      <c r="AY41" s="33"/>
      <c r="AZ41" s="33"/>
      <c r="BA41" s="143"/>
      <c r="BB41" s="143"/>
      <c r="BC41" s="42"/>
      <c r="BD41" s="42"/>
      <c r="BE41" s="42"/>
      <c r="BF41" s="43"/>
      <c r="BG41" s="42"/>
      <c r="BH41" s="42"/>
      <c r="BI41" s="43"/>
      <c r="BJ41" s="33"/>
      <c r="BK41" s="62"/>
      <c r="BL41" s="24"/>
      <c r="BM41" s="33"/>
      <c r="BN41" s="33"/>
      <c r="BO41" s="34"/>
      <c r="BP41" s="23"/>
      <c r="BQ41" s="24"/>
      <c r="BR41" s="25"/>
    </row>
    <row r="42" spans="1:70" s="157" customFormat="1" ht="177" customHeight="1" x14ac:dyDescent="0.25">
      <c r="A42" s="144" t="s">
        <v>76</v>
      </c>
      <c r="B42" s="145" t="s">
        <v>141</v>
      </c>
      <c r="C42" s="146">
        <v>466.1</v>
      </c>
      <c r="D42" s="146">
        <v>466.1</v>
      </c>
      <c r="E42" s="147">
        <v>9</v>
      </c>
      <c r="F42" s="145" t="s">
        <v>203</v>
      </c>
      <c r="G42" s="145" t="s">
        <v>44</v>
      </c>
      <c r="H42" s="145" t="s">
        <v>280</v>
      </c>
      <c r="I42" s="145" t="s">
        <v>361</v>
      </c>
      <c r="J42" s="145" t="s">
        <v>362</v>
      </c>
      <c r="K42" s="148" t="s">
        <v>508</v>
      </c>
      <c r="L42" s="148"/>
      <c r="M42" s="148"/>
      <c r="N42" s="149">
        <f>SUM(N43)</f>
        <v>149.29559999999998</v>
      </c>
      <c r="O42" s="149">
        <f t="shared" ref="O42:T42" si="20">SUM(O43)</f>
        <v>0</v>
      </c>
      <c r="P42" s="149">
        <f t="shared" si="20"/>
        <v>11.943647999999998</v>
      </c>
      <c r="Q42" s="149">
        <f t="shared" si="20"/>
        <v>128.39421599999997</v>
      </c>
      <c r="R42" s="149">
        <f t="shared" si="20"/>
        <v>0</v>
      </c>
      <c r="S42" s="149">
        <f t="shared" si="20"/>
        <v>8.9577359999999988</v>
      </c>
      <c r="T42" s="149">
        <f t="shared" si="20"/>
        <v>149.29559999999998</v>
      </c>
      <c r="U42" s="150"/>
      <c r="V42" s="150"/>
      <c r="W42" s="150"/>
      <c r="X42" s="150"/>
      <c r="Y42" s="150"/>
      <c r="Z42" s="150"/>
      <c r="AA42" s="150"/>
      <c r="AB42" s="150"/>
      <c r="AC42" s="150"/>
      <c r="AD42" s="150"/>
      <c r="AE42" s="150"/>
      <c r="AF42" s="150"/>
      <c r="AG42" s="150"/>
      <c r="AH42" s="150"/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1">
        <v>0.12</v>
      </c>
      <c r="BB42" s="149">
        <f>T43</f>
        <v>149.29559999999998</v>
      </c>
      <c r="BC42" s="149"/>
      <c r="BD42" s="148"/>
      <c r="BE42" s="148"/>
      <c r="BF42" s="149"/>
      <c r="BG42" s="148"/>
      <c r="BH42" s="148"/>
      <c r="BI42" s="149"/>
      <c r="BJ42" s="150"/>
      <c r="BK42" s="152">
        <f>BB42</f>
        <v>149.29559999999998</v>
      </c>
      <c r="BL42" s="153">
        <v>42739</v>
      </c>
      <c r="BM42" s="150" t="s">
        <v>652</v>
      </c>
      <c r="BN42" s="150"/>
      <c r="BO42" s="154"/>
      <c r="BP42" s="155"/>
      <c r="BQ42" s="153"/>
      <c r="BR42" s="156"/>
    </row>
    <row r="43" spans="1:70" s="22" customFormat="1" ht="177" customHeight="1" x14ac:dyDescent="0.25">
      <c r="A43" s="17"/>
      <c r="B43" s="18"/>
      <c r="C43" s="19"/>
      <c r="D43" s="19"/>
      <c r="E43" s="20"/>
      <c r="F43" s="18"/>
      <c r="G43" s="18"/>
      <c r="H43" s="18"/>
      <c r="I43" s="18"/>
      <c r="J43" s="18"/>
      <c r="K43" s="42"/>
      <c r="L43" s="42" t="s">
        <v>16</v>
      </c>
      <c r="M43" s="42">
        <f>BA42</f>
        <v>0.12</v>
      </c>
      <c r="N43" s="43">
        <f>M43*1101*1.13</f>
        <v>149.29559999999998</v>
      </c>
      <c r="O43" s="43"/>
      <c r="P43" s="43">
        <f>N43*0.08</f>
        <v>11.943647999999998</v>
      </c>
      <c r="Q43" s="43">
        <f>N43*0.86</f>
        <v>128.39421599999997</v>
      </c>
      <c r="R43" s="43">
        <v>0</v>
      </c>
      <c r="S43" s="43">
        <f>N43*0.06</f>
        <v>8.9577359999999988</v>
      </c>
      <c r="T43" s="43">
        <f t="shared" ref="T43" si="21">SUM(P43:S43)</f>
        <v>149.29559999999998</v>
      </c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3"/>
      <c r="AS43" s="33"/>
      <c r="AT43" s="33"/>
      <c r="AU43" s="33"/>
      <c r="AV43" s="33"/>
      <c r="AW43" s="33"/>
      <c r="AX43" s="33"/>
      <c r="AY43" s="33"/>
      <c r="AZ43" s="33"/>
      <c r="BA43" s="143"/>
      <c r="BB43" s="61"/>
      <c r="BC43" s="43"/>
      <c r="BD43" s="42"/>
      <c r="BE43" s="42"/>
      <c r="BF43" s="43"/>
      <c r="BG43" s="42"/>
      <c r="BH43" s="42"/>
      <c r="BI43" s="43"/>
      <c r="BJ43" s="33"/>
      <c r="BK43" s="62"/>
      <c r="BL43" s="24"/>
      <c r="BM43" s="33"/>
      <c r="BN43" s="33"/>
      <c r="BO43" s="34"/>
      <c r="BP43" s="23"/>
      <c r="BQ43" s="24"/>
      <c r="BR43" s="25"/>
    </row>
    <row r="44" spans="1:70" s="157" customFormat="1" ht="244.5" customHeight="1" x14ac:dyDescent="0.25">
      <c r="A44" s="144" t="s">
        <v>77</v>
      </c>
      <c r="B44" s="145" t="s">
        <v>142</v>
      </c>
      <c r="C44" s="146">
        <v>466.1</v>
      </c>
      <c r="D44" s="146">
        <v>466.1</v>
      </c>
      <c r="E44" s="147">
        <v>6.95</v>
      </c>
      <c r="F44" s="145" t="s">
        <v>204</v>
      </c>
      <c r="G44" s="145" t="s">
        <v>248</v>
      </c>
      <c r="H44" s="145" t="s">
        <v>281</v>
      </c>
      <c r="I44" s="145" t="s">
        <v>363</v>
      </c>
      <c r="J44" s="145" t="s">
        <v>364</v>
      </c>
      <c r="K44" s="148" t="s">
        <v>509</v>
      </c>
      <c r="L44" s="148"/>
      <c r="M44" s="148"/>
      <c r="N44" s="149">
        <f>SUM(N45)</f>
        <v>87.089100000000002</v>
      </c>
      <c r="O44" s="149">
        <f t="shared" ref="O44:T44" si="22">SUM(O45)</f>
        <v>0</v>
      </c>
      <c r="P44" s="149">
        <f t="shared" si="22"/>
        <v>6.9671280000000007</v>
      </c>
      <c r="Q44" s="149">
        <f t="shared" si="22"/>
        <v>74.896625999999998</v>
      </c>
      <c r="R44" s="149">
        <f t="shared" si="22"/>
        <v>0</v>
      </c>
      <c r="S44" s="149">
        <f t="shared" si="22"/>
        <v>5.225346</v>
      </c>
      <c r="T44" s="149">
        <f t="shared" si="22"/>
        <v>87.089100000000002</v>
      </c>
      <c r="U44" s="150"/>
      <c r="V44" s="150"/>
      <c r="W44" s="150"/>
      <c r="X44" s="150"/>
      <c r="Y44" s="150"/>
      <c r="Z44" s="150"/>
      <c r="AA44" s="150"/>
      <c r="AB44" s="150"/>
      <c r="AC44" s="150"/>
      <c r="AD44" s="150"/>
      <c r="AE44" s="150"/>
      <c r="AF44" s="150"/>
      <c r="AG44" s="150"/>
      <c r="AH44" s="150"/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9" t="s">
        <v>510</v>
      </c>
      <c r="BB44" s="149">
        <f>T45</f>
        <v>87.089100000000002</v>
      </c>
      <c r="BC44" s="149"/>
      <c r="BD44" s="148"/>
      <c r="BE44" s="148"/>
      <c r="BF44" s="149"/>
      <c r="BG44" s="148"/>
      <c r="BH44" s="148"/>
      <c r="BI44" s="149"/>
      <c r="BJ44" s="150"/>
      <c r="BK44" s="152">
        <f>BB44</f>
        <v>87.089100000000002</v>
      </c>
      <c r="BL44" s="153">
        <v>42736</v>
      </c>
      <c r="BM44" s="150" t="s">
        <v>511</v>
      </c>
      <c r="BN44" s="150"/>
      <c r="BO44" s="154"/>
      <c r="BP44" s="155"/>
      <c r="BQ44" s="153"/>
      <c r="BR44" s="156"/>
    </row>
    <row r="45" spans="1:70" s="22" customFormat="1" ht="244.5" customHeight="1" x14ac:dyDescent="0.25">
      <c r="A45" s="17"/>
      <c r="B45" s="18"/>
      <c r="C45" s="19"/>
      <c r="D45" s="19"/>
      <c r="E45" s="20"/>
      <c r="F45" s="18"/>
      <c r="G45" s="18"/>
      <c r="H45" s="18"/>
      <c r="I45" s="18"/>
      <c r="J45" s="18"/>
      <c r="K45" s="42"/>
      <c r="L45" s="42" t="s">
        <v>16</v>
      </c>
      <c r="M45" s="42" t="str">
        <f>BA44</f>
        <v>0,07 км, в т.ч. 0,04 км совместным подвесом по опорам существующей ВЛ-10 кВ с установкой одной дополнительной опоры)</v>
      </c>
      <c r="N45" s="43">
        <f>0.07*1101*1.13</f>
        <v>87.089100000000002</v>
      </c>
      <c r="O45" s="42"/>
      <c r="P45" s="43">
        <f>N45*0.08</f>
        <v>6.9671280000000007</v>
      </c>
      <c r="Q45" s="43">
        <f>N45*0.86</f>
        <v>74.896625999999998</v>
      </c>
      <c r="R45" s="43">
        <v>0</v>
      </c>
      <c r="S45" s="43">
        <f>N45*0.06</f>
        <v>5.225346</v>
      </c>
      <c r="T45" s="43">
        <f t="shared" ref="T45" si="23">SUM(P45:S45)</f>
        <v>87.089100000000002</v>
      </c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  <c r="AF45" s="33"/>
      <c r="AG45" s="33"/>
      <c r="AH45" s="33"/>
      <c r="AI45" s="33"/>
      <c r="AJ45" s="33"/>
      <c r="AK45" s="33"/>
      <c r="AL45" s="33"/>
      <c r="AM45" s="33"/>
      <c r="AN45" s="33"/>
      <c r="AO45" s="33"/>
      <c r="AP45" s="33"/>
      <c r="AQ45" s="33"/>
      <c r="AR45" s="33"/>
      <c r="AS45" s="33"/>
      <c r="AT45" s="33"/>
      <c r="AU45" s="33"/>
      <c r="AV45" s="33"/>
      <c r="AW45" s="33"/>
      <c r="AX45" s="33"/>
      <c r="AY45" s="33"/>
      <c r="AZ45" s="33"/>
      <c r="BA45" s="143"/>
      <c r="BB45" s="61"/>
      <c r="BC45" s="43"/>
      <c r="BD45" s="42"/>
      <c r="BE45" s="42"/>
      <c r="BF45" s="43"/>
      <c r="BG45" s="42"/>
      <c r="BH45" s="42"/>
      <c r="BI45" s="43"/>
      <c r="BJ45" s="33"/>
      <c r="BK45" s="62"/>
      <c r="BL45" s="24"/>
      <c r="BM45" s="33"/>
      <c r="BN45" s="33"/>
      <c r="BO45" s="34"/>
      <c r="BP45" s="23"/>
      <c r="BQ45" s="24"/>
      <c r="BR45" s="25"/>
    </row>
    <row r="46" spans="1:70" s="157" customFormat="1" ht="231.75" customHeight="1" x14ac:dyDescent="0.25">
      <c r="A46" s="144" t="s">
        <v>78</v>
      </c>
      <c r="B46" s="145" t="s">
        <v>143</v>
      </c>
      <c r="C46" s="146">
        <v>466.1</v>
      </c>
      <c r="D46" s="146"/>
      <c r="E46" s="147">
        <v>4.3</v>
      </c>
      <c r="F46" s="145" t="s">
        <v>205</v>
      </c>
      <c r="G46" s="145" t="s">
        <v>42</v>
      </c>
      <c r="H46" s="145" t="s">
        <v>282</v>
      </c>
      <c r="I46" s="145" t="s">
        <v>365</v>
      </c>
      <c r="J46" s="145" t="s">
        <v>366</v>
      </c>
      <c r="K46" s="148" t="s">
        <v>469</v>
      </c>
      <c r="L46" s="148"/>
      <c r="M46" s="148"/>
      <c r="N46" s="148">
        <f>SUM(N47:N48)</f>
        <v>41.8</v>
      </c>
      <c r="O46" s="148">
        <f t="shared" ref="O46:T46" si="24">SUM(O47:O48)</f>
        <v>0</v>
      </c>
      <c r="P46" s="148">
        <f t="shared" si="24"/>
        <v>3.2976000000000001</v>
      </c>
      <c r="Q46" s="158">
        <f t="shared" si="24"/>
        <v>32.0608</v>
      </c>
      <c r="R46" s="148">
        <f t="shared" si="24"/>
        <v>5.4</v>
      </c>
      <c r="S46" s="158">
        <f t="shared" si="24"/>
        <v>1.0415999999999999</v>
      </c>
      <c r="T46" s="148">
        <f t="shared" si="24"/>
        <v>41.800000000000004</v>
      </c>
      <c r="U46" s="150"/>
      <c r="V46" s="150"/>
      <c r="W46" s="150"/>
      <c r="X46" s="150"/>
      <c r="Y46" s="150"/>
      <c r="Z46" s="150"/>
      <c r="AA46" s="150"/>
      <c r="AB46" s="150"/>
      <c r="AC46" s="150"/>
      <c r="AD46" s="150"/>
      <c r="AE46" s="150"/>
      <c r="AF46" s="150"/>
      <c r="AG46" s="150"/>
      <c r="AH46" s="150"/>
      <c r="AI46" s="150"/>
      <c r="AJ46" s="150"/>
      <c r="AK46" s="150"/>
      <c r="AL46" s="150"/>
      <c r="AM46" s="148" t="s">
        <v>470</v>
      </c>
      <c r="AN46" s="148">
        <f>T47</f>
        <v>34.720000000000006</v>
      </c>
      <c r="AO46" s="148"/>
      <c r="AP46" s="150"/>
      <c r="AQ46" s="150"/>
      <c r="AR46" s="150"/>
      <c r="AS46" s="150"/>
      <c r="AT46" s="150"/>
      <c r="AU46" s="150"/>
      <c r="AV46" s="150"/>
      <c r="AW46" s="150"/>
      <c r="AX46" s="150"/>
      <c r="AY46" s="148" t="s">
        <v>471</v>
      </c>
      <c r="AZ46" s="148">
        <f>T48</f>
        <v>7.08</v>
      </c>
      <c r="BA46" s="148"/>
      <c r="BB46" s="151"/>
      <c r="BC46" s="148"/>
      <c r="BD46" s="148"/>
      <c r="BE46" s="148"/>
      <c r="BF46" s="149"/>
      <c r="BG46" s="148"/>
      <c r="BH46" s="148"/>
      <c r="BI46" s="149"/>
      <c r="BJ46" s="150"/>
      <c r="BK46" s="152">
        <f>AN46+AZ46</f>
        <v>41.800000000000004</v>
      </c>
      <c r="BL46" s="153">
        <v>42762</v>
      </c>
      <c r="BM46" s="150"/>
      <c r="BN46" s="150"/>
      <c r="BO46" s="154"/>
      <c r="BP46" s="155"/>
      <c r="BQ46" s="153"/>
      <c r="BR46" s="156"/>
    </row>
    <row r="47" spans="1:70" s="22" customFormat="1" ht="159" customHeight="1" x14ac:dyDescent="0.25">
      <c r="A47" s="17"/>
      <c r="B47" s="18"/>
      <c r="C47" s="19"/>
      <c r="D47" s="19"/>
      <c r="E47" s="20"/>
      <c r="F47" s="18"/>
      <c r="G47" s="18"/>
      <c r="H47" s="18"/>
      <c r="I47" s="18"/>
      <c r="J47" s="18"/>
      <c r="K47" s="42"/>
      <c r="L47" s="42" t="s">
        <v>11</v>
      </c>
      <c r="M47" s="42" t="str">
        <f>AM46</f>
        <v>0,02 (сеч.95мм2)</v>
      </c>
      <c r="N47" s="42">
        <f>0.02*1736</f>
        <v>34.72</v>
      </c>
      <c r="O47" s="42"/>
      <c r="P47" s="42">
        <f>N47*0.08</f>
        <v>2.7776000000000001</v>
      </c>
      <c r="Q47" s="38">
        <f>N47*0.89</f>
        <v>30.9008</v>
      </c>
      <c r="R47" s="42">
        <v>0</v>
      </c>
      <c r="S47" s="38">
        <f>N47*0.03</f>
        <v>1.0415999999999999</v>
      </c>
      <c r="T47" s="42">
        <f>SUM(P47:S47)</f>
        <v>34.720000000000006</v>
      </c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33"/>
      <c r="AJ47" s="33"/>
      <c r="AK47" s="33"/>
      <c r="AL47" s="33"/>
      <c r="AM47" s="33"/>
      <c r="AN47" s="33"/>
      <c r="AO47" s="33"/>
      <c r="AP47" s="33"/>
      <c r="AQ47" s="33"/>
      <c r="AR47" s="33"/>
      <c r="AS47" s="33"/>
      <c r="AT47" s="33"/>
      <c r="AU47" s="33"/>
      <c r="AV47" s="33"/>
      <c r="AW47" s="33"/>
      <c r="AX47" s="33"/>
      <c r="AY47" s="33"/>
      <c r="AZ47" s="33"/>
      <c r="BA47" s="143"/>
      <c r="BB47" s="143"/>
      <c r="BC47" s="42"/>
      <c r="BD47" s="42"/>
      <c r="BE47" s="42"/>
      <c r="BF47" s="43"/>
      <c r="BG47" s="42"/>
      <c r="BH47" s="42"/>
      <c r="BI47" s="43"/>
      <c r="BJ47" s="33"/>
      <c r="BK47" s="62"/>
      <c r="BL47" s="24"/>
      <c r="BM47" s="33"/>
      <c r="BN47" s="33"/>
      <c r="BO47" s="34"/>
      <c r="BP47" s="23"/>
      <c r="BQ47" s="24"/>
      <c r="BR47" s="25"/>
    </row>
    <row r="48" spans="1:70" s="22" customFormat="1" ht="159" customHeight="1" x14ac:dyDescent="0.25">
      <c r="A48" s="17"/>
      <c r="B48" s="18"/>
      <c r="C48" s="19"/>
      <c r="D48" s="19"/>
      <c r="E48" s="20"/>
      <c r="F48" s="18"/>
      <c r="G48" s="18"/>
      <c r="H48" s="18"/>
      <c r="I48" s="18"/>
      <c r="J48" s="18"/>
      <c r="K48" s="42"/>
      <c r="L48" s="42" t="s">
        <v>15</v>
      </c>
      <c r="M48" s="42" t="str">
        <f>AY46</f>
        <v>Монтаж АВ-0,4 кВ (до 63 А) - 2 шт.</v>
      </c>
      <c r="N48" s="42">
        <f>T48</f>
        <v>7.08</v>
      </c>
      <c r="O48" s="42"/>
      <c r="P48" s="42">
        <f>2*0.26</f>
        <v>0.52</v>
      </c>
      <c r="Q48" s="42">
        <f>2*0.58</f>
        <v>1.1599999999999999</v>
      </c>
      <c r="R48" s="42">
        <f>2*2.7</f>
        <v>5.4</v>
      </c>
      <c r="S48" s="42">
        <v>0</v>
      </c>
      <c r="T48" s="42">
        <f>SUM(P48:S48)</f>
        <v>7.08</v>
      </c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3"/>
      <c r="AS48" s="33"/>
      <c r="AT48" s="33"/>
      <c r="AU48" s="33"/>
      <c r="AV48" s="33"/>
      <c r="AW48" s="33"/>
      <c r="AX48" s="33"/>
      <c r="AY48" s="33"/>
      <c r="AZ48" s="33"/>
      <c r="BA48" s="143"/>
      <c r="BB48" s="143"/>
      <c r="BC48" s="42"/>
      <c r="BD48" s="42"/>
      <c r="BE48" s="42"/>
      <c r="BF48" s="43"/>
      <c r="BG48" s="42"/>
      <c r="BH48" s="42"/>
      <c r="BI48" s="43"/>
      <c r="BJ48" s="33"/>
      <c r="BK48" s="62"/>
      <c r="BL48" s="24"/>
      <c r="BM48" s="33"/>
      <c r="BN48" s="33"/>
      <c r="BO48" s="34"/>
      <c r="BP48" s="23"/>
      <c r="BQ48" s="24"/>
      <c r="BR48" s="25"/>
    </row>
    <row r="49" spans="1:70" s="157" customFormat="1" ht="184.5" customHeight="1" x14ac:dyDescent="0.25">
      <c r="A49" s="144" t="s">
        <v>80</v>
      </c>
      <c r="B49" s="145" t="s">
        <v>145</v>
      </c>
      <c r="C49" s="146">
        <v>466.1</v>
      </c>
      <c r="D49" s="146"/>
      <c r="E49" s="147">
        <v>12</v>
      </c>
      <c r="F49" s="145" t="s">
        <v>207</v>
      </c>
      <c r="G49" s="145" t="s">
        <v>44</v>
      </c>
      <c r="H49" s="145" t="s">
        <v>284</v>
      </c>
      <c r="I49" s="145" t="s">
        <v>369</v>
      </c>
      <c r="J49" s="145" t="s">
        <v>370</v>
      </c>
      <c r="K49" s="148" t="s">
        <v>490</v>
      </c>
      <c r="L49" s="148"/>
      <c r="M49" s="148"/>
      <c r="N49" s="158">
        <f>SUM(N50)</f>
        <v>37.323899999999995</v>
      </c>
      <c r="O49" s="158">
        <f t="shared" ref="O49:T49" si="25">SUM(O50)</f>
        <v>0</v>
      </c>
      <c r="P49" s="158">
        <f t="shared" si="25"/>
        <v>2.9859119999999995</v>
      </c>
      <c r="Q49" s="158">
        <f t="shared" si="25"/>
        <v>32.098553999999993</v>
      </c>
      <c r="R49" s="158">
        <f t="shared" si="25"/>
        <v>0</v>
      </c>
      <c r="S49" s="158">
        <f t="shared" si="25"/>
        <v>2.2394339999999997</v>
      </c>
      <c r="T49" s="158">
        <f t="shared" si="25"/>
        <v>37.323899999999995</v>
      </c>
      <c r="U49" s="150"/>
      <c r="V49" s="150"/>
      <c r="W49" s="150"/>
      <c r="X49" s="150"/>
      <c r="Y49" s="150"/>
      <c r="Z49" s="150"/>
      <c r="AA49" s="150"/>
      <c r="AB49" s="150"/>
      <c r="AC49" s="150"/>
      <c r="AD49" s="150"/>
      <c r="AE49" s="150"/>
      <c r="AF49" s="150"/>
      <c r="AG49" s="150"/>
      <c r="AH49" s="150"/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1">
        <v>0.03</v>
      </c>
      <c r="BB49" s="158">
        <f>T50</f>
        <v>37.323899999999995</v>
      </c>
      <c r="BC49" s="158"/>
      <c r="BD49" s="148"/>
      <c r="BE49" s="148"/>
      <c r="BF49" s="149"/>
      <c r="BG49" s="148"/>
      <c r="BH49" s="149"/>
      <c r="BI49" s="149"/>
      <c r="BJ49" s="150"/>
      <c r="BK49" s="150">
        <f>BB49</f>
        <v>37.323899999999995</v>
      </c>
      <c r="BL49" s="153">
        <v>42767</v>
      </c>
      <c r="BM49" s="150"/>
      <c r="BN49" s="150"/>
      <c r="BO49" s="154"/>
      <c r="BP49" s="155"/>
      <c r="BQ49" s="153"/>
      <c r="BR49" s="156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0.03</v>
      </c>
      <c r="N50" s="38">
        <f>M50*1101*1.13</f>
        <v>37.323899999999995</v>
      </c>
      <c r="O50" s="38"/>
      <c r="P50" s="38">
        <f>N50*0.08</f>
        <v>2.9859119999999995</v>
      </c>
      <c r="Q50" s="38">
        <f>N50*0.86</f>
        <v>32.098553999999993</v>
      </c>
      <c r="R50" s="38">
        <v>0</v>
      </c>
      <c r="S50" s="38">
        <f>N50*0.06</f>
        <v>2.2394339999999997</v>
      </c>
      <c r="T50" s="38">
        <f>SUM(P50:S50)</f>
        <v>37.323899999999995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33"/>
      <c r="AJ50" s="33"/>
      <c r="AK50" s="33"/>
      <c r="AL50" s="33"/>
      <c r="AM50" s="33"/>
      <c r="AN50" s="33"/>
      <c r="AO50" s="33"/>
      <c r="AP50" s="33"/>
      <c r="AQ50" s="33"/>
      <c r="AR50" s="33"/>
      <c r="AS50" s="33"/>
      <c r="AT50" s="33"/>
      <c r="AU50" s="33"/>
      <c r="AV50" s="33"/>
      <c r="AW50" s="33"/>
      <c r="AX50" s="33"/>
      <c r="AY50" s="33"/>
      <c r="AZ50" s="33"/>
      <c r="BA50" s="143"/>
      <c r="BB50" s="43"/>
      <c r="BC50" s="43"/>
      <c r="BD50" s="42"/>
      <c r="BE50" s="42"/>
      <c r="BF50" s="43"/>
      <c r="BG50" s="42"/>
      <c r="BH50" s="43"/>
      <c r="BI50" s="43"/>
      <c r="BJ50" s="33"/>
      <c r="BK50" s="33"/>
      <c r="BL50" s="24"/>
      <c r="BM50" s="33"/>
      <c r="BN50" s="33"/>
      <c r="BO50" s="34"/>
      <c r="BP50" s="23"/>
      <c r="BQ50" s="24"/>
      <c r="BR50" s="25"/>
    </row>
    <row r="51" spans="1:70" s="157" customFormat="1" ht="180" customHeight="1" x14ac:dyDescent="0.25">
      <c r="A51" s="144" t="s">
        <v>84</v>
      </c>
      <c r="B51" s="145" t="s">
        <v>149</v>
      </c>
      <c r="C51" s="146">
        <v>466.1</v>
      </c>
      <c r="D51" s="146">
        <v>466.1</v>
      </c>
      <c r="E51" s="147">
        <v>15</v>
      </c>
      <c r="F51" s="145" t="s">
        <v>211</v>
      </c>
      <c r="G51" s="145" t="s">
        <v>44</v>
      </c>
      <c r="H51" s="145" t="s">
        <v>288</v>
      </c>
      <c r="I51" s="145" t="s">
        <v>376</v>
      </c>
      <c r="J51" s="145" t="s">
        <v>377</v>
      </c>
      <c r="K51" s="148" t="s">
        <v>657</v>
      </c>
      <c r="L51" s="148"/>
      <c r="M51" s="148"/>
      <c r="N51" s="158">
        <f>SUM(N52)</f>
        <v>62.206499999999998</v>
      </c>
      <c r="O51" s="158">
        <f t="shared" ref="O51:T51" si="26">SUM(O52)</f>
        <v>0</v>
      </c>
      <c r="P51" s="158">
        <f t="shared" si="26"/>
        <v>4.9765199999999998</v>
      </c>
      <c r="Q51" s="158">
        <f t="shared" si="26"/>
        <v>53.497589999999995</v>
      </c>
      <c r="R51" s="158">
        <f t="shared" si="26"/>
        <v>0</v>
      </c>
      <c r="S51" s="158">
        <f t="shared" si="26"/>
        <v>3.7323899999999997</v>
      </c>
      <c r="T51" s="158">
        <f t="shared" si="26"/>
        <v>62.206499999999998</v>
      </c>
      <c r="U51" s="150"/>
      <c r="V51" s="150"/>
      <c r="W51" s="150"/>
      <c r="X51" s="150"/>
      <c r="Y51" s="150"/>
      <c r="Z51" s="150"/>
      <c r="AA51" s="150"/>
      <c r="AB51" s="150"/>
      <c r="AC51" s="150"/>
      <c r="AD51" s="150"/>
      <c r="AE51" s="150"/>
      <c r="AF51" s="150"/>
      <c r="AG51" s="150"/>
      <c r="AH51" s="150"/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1">
        <v>0.05</v>
      </c>
      <c r="BB51" s="158">
        <f>T52</f>
        <v>62.206499999999998</v>
      </c>
      <c r="BC51" s="158"/>
      <c r="BD51" s="148"/>
      <c r="BE51" s="148"/>
      <c r="BF51" s="149"/>
      <c r="BG51" s="148"/>
      <c r="BH51" s="148"/>
      <c r="BI51" s="149"/>
      <c r="BJ51" s="150"/>
      <c r="BK51" s="150">
        <f>BB51</f>
        <v>62.206499999999998</v>
      </c>
      <c r="BL51" s="153">
        <v>42747</v>
      </c>
      <c r="BM51" s="150"/>
      <c r="BN51" s="150"/>
      <c r="BO51" s="154"/>
      <c r="BP51" s="155"/>
      <c r="BQ51" s="153"/>
      <c r="BR51" s="156"/>
    </row>
    <row r="52" spans="1:70" s="22" customFormat="1" ht="133.1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0.05</v>
      </c>
      <c r="N52" s="38">
        <f>M52*1101*1.13</f>
        <v>62.206499999999998</v>
      </c>
      <c r="O52" s="38"/>
      <c r="P52" s="38">
        <f>N52*0.08</f>
        <v>4.9765199999999998</v>
      </c>
      <c r="Q52" s="38">
        <f>N52*0.86</f>
        <v>53.497589999999995</v>
      </c>
      <c r="R52" s="38">
        <v>0</v>
      </c>
      <c r="S52" s="38">
        <f>N52*0.06</f>
        <v>3.7323899999999997</v>
      </c>
      <c r="T52" s="38">
        <f>SUM(P52:S52)</f>
        <v>62.206499999999998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  <c r="AF52" s="33"/>
      <c r="AG52" s="33"/>
      <c r="AH52" s="33"/>
      <c r="AI52" s="33"/>
      <c r="AJ52" s="33"/>
      <c r="AK52" s="33"/>
      <c r="AL52" s="33"/>
      <c r="AM52" s="33"/>
      <c r="AN52" s="33"/>
      <c r="AO52" s="33"/>
      <c r="AP52" s="33"/>
      <c r="AQ52" s="33"/>
      <c r="AR52" s="33"/>
      <c r="AS52" s="33"/>
      <c r="AT52" s="33"/>
      <c r="AU52" s="33"/>
      <c r="AV52" s="33"/>
      <c r="AW52" s="33"/>
      <c r="AX52" s="33"/>
      <c r="AY52" s="33"/>
      <c r="AZ52" s="33"/>
      <c r="BA52" s="143"/>
      <c r="BB52" s="61"/>
      <c r="BC52" s="43"/>
      <c r="BD52" s="42"/>
      <c r="BE52" s="42"/>
      <c r="BF52" s="43"/>
      <c r="BG52" s="42"/>
      <c r="BH52" s="42"/>
      <c r="BI52" s="43"/>
      <c r="BJ52" s="33"/>
      <c r="BK52" s="33"/>
      <c r="BL52" s="24"/>
      <c r="BM52" s="33"/>
      <c r="BN52" s="33"/>
      <c r="BO52" s="34"/>
      <c r="BP52" s="23"/>
      <c r="BQ52" s="24"/>
      <c r="BR52" s="25"/>
    </row>
    <row r="53" spans="1:70" s="157" customFormat="1" ht="180" customHeight="1" x14ac:dyDescent="0.25">
      <c r="A53" s="144" t="s">
        <v>85</v>
      </c>
      <c r="B53" s="145" t="s">
        <v>150</v>
      </c>
      <c r="C53" s="146">
        <v>466.1</v>
      </c>
      <c r="D53" s="146"/>
      <c r="E53" s="147">
        <v>15</v>
      </c>
      <c r="F53" s="145" t="s">
        <v>212</v>
      </c>
      <c r="G53" s="145" t="s">
        <v>44</v>
      </c>
      <c r="H53" s="145" t="s">
        <v>289</v>
      </c>
      <c r="I53" s="145" t="s">
        <v>378</v>
      </c>
      <c r="J53" s="145" t="s">
        <v>379</v>
      </c>
      <c r="K53" s="148" t="s">
        <v>493</v>
      </c>
      <c r="L53" s="148"/>
      <c r="M53" s="148"/>
      <c r="N53" s="158">
        <f>SUM(N54)</f>
        <v>99.530399999999986</v>
      </c>
      <c r="O53" s="158">
        <f t="shared" ref="O53:T53" si="27">SUM(O54)</f>
        <v>0</v>
      </c>
      <c r="P53" s="158">
        <f t="shared" si="27"/>
        <v>7.9624319999999988</v>
      </c>
      <c r="Q53" s="158">
        <f t="shared" si="27"/>
        <v>85.596143999999981</v>
      </c>
      <c r="R53" s="158">
        <f t="shared" si="27"/>
        <v>0</v>
      </c>
      <c r="S53" s="158">
        <f t="shared" si="27"/>
        <v>5.9718239999999989</v>
      </c>
      <c r="T53" s="158">
        <f t="shared" si="27"/>
        <v>99.530399999999972</v>
      </c>
      <c r="U53" s="150"/>
      <c r="V53" s="150"/>
      <c r="W53" s="150"/>
      <c r="X53" s="150"/>
      <c r="Y53" s="150"/>
      <c r="Z53" s="150"/>
      <c r="AA53" s="150"/>
      <c r="AB53" s="150"/>
      <c r="AC53" s="150"/>
      <c r="AD53" s="150"/>
      <c r="AE53" s="150"/>
      <c r="AF53" s="150"/>
      <c r="AG53" s="150"/>
      <c r="AH53" s="150"/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1">
        <v>0.08</v>
      </c>
      <c r="BB53" s="158">
        <f>T54</f>
        <v>99.530399999999972</v>
      </c>
      <c r="BC53" s="158"/>
      <c r="BD53" s="148"/>
      <c r="BE53" s="148"/>
      <c r="BF53" s="149"/>
      <c r="BG53" s="148"/>
      <c r="BH53" s="148"/>
      <c r="BI53" s="149"/>
      <c r="BJ53" s="150"/>
      <c r="BK53" s="150">
        <f>BB53</f>
        <v>99.530399999999972</v>
      </c>
      <c r="BL53" s="153">
        <v>42756</v>
      </c>
      <c r="BM53" s="150"/>
      <c r="BN53" s="150"/>
      <c r="BO53" s="154"/>
      <c r="BP53" s="155"/>
      <c r="BQ53" s="153"/>
      <c r="BR53" s="156"/>
    </row>
    <row r="54" spans="1:70" s="22" customFormat="1" ht="133.1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0.08</v>
      </c>
      <c r="N54" s="38">
        <f>M54*1101*1.13</f>
        <v>99.530399999999986</v>
      </c>
      <c r="O54" s="38"/>
      <c r="P54" s="38">
        <f>N54*0.08</f>
        <v>7.9624319999999988</v>
      </c>
      <c r="Q54" s="38">
        <f>N54*0.86</f>
        <v>85.596143999999981</v>
      </c>
      <c r="R54" s="38">
        <v>0</v>
      </c>
      <c r="S54" s="38">
        <f>N54*0.06</f>
        <v>5.9718239999999989</v>
      </c>
      <c r="T54" s="38">
        <f>SUM(P54:S54)</f>
        <v>99.530399999999972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  <c r="AF54" s="33"/>
      <c r="AG54" s="33"/>
      <c r="AH54" s="33"/>
      <c r="AI54" s="33"/>
      <c r="AJ54" s="33"/>
      <c r="AK54" s="33"/>
      <c r="AL54" s="33"/>
      <c r="AM54" s="33"/>
      <c r="AN54" s="33"/>
      <c r="AO54" s="33"/>
      <c r="AP54" s="33"/>
      <c r="AQ54" s="33"/>
      <c r="AR54" s="33"/>
      <c r="AS54" s="33"/>
      <c r="AT54" s="33"/>
      <c r="AU54" s="33"/>
      <c r="AV54" s="33"/>
      <c r="AW54" s="33"/>
      <c r="AX54" s="33"/>
      <c r="AY54" s="42"/>
      <c r="AZ54" s="42"/>
      <c r="BA54" s="143"/>
      <c r="BB54" s="43"/>
      <c r="BC54" s="43"/>
      <c r="BD54" s="42"/>
      <c r="BE54" s="42"/>
      <c r="BF54" s="43"/>
      <c r="BG54" s="42"/>
      <c r="BH54" s="42"/>
      <c r="BI54" s="43"/>
      <c r="BJ54" s="33"/>
      <c r="BK54" s="33"/>
      <c r="BL54" s="24"/>
      <c r="BM54" s="33"/>
      <c r="BN54" s="33"/>
      <c r="BO54" s="34"/>
      <c r="BP54" s="23"/>
      <c r="BQ54" s="24"/>
      <c r="BR54" s="25"/>
    </row>
    <row r="55" spans="1:70" s="157" customFormat="1" ht="180" customHeight="1" x14ac:dyDescent="0.25">
      <c r="A55" s="144" t="s">
        <v>86</v>
      </c>
      <c r="B55" s="145" t="s">
        <v>151</v>
      </c>
      <c r="C55" s="146">
        <v>466.1</v>
      </c>
      <c r="D55" s="146"/>
      <c r="E55" s="147">
        <v>15</v>
      </c>
      <c r="F55" s="145" t="s">
        <v>213</v>
      </c>
      <c r="G55" s="145" t="s">
        <v>44</v>
      </c>
      <c r="H55" s="145" t="s">
        <v>290</v>
      </c>
      <c r="I55" s="145" t="s">
        <v>380</v>
      </c>
      <c r="J55" s="145" t="s">
        <v>381</v>
      </c>
      <c r="K55" s="148" t="s">
        <v>494</v>
      </c>
      <c r="L55" s="148"/>
      <c r="M55" s="148"/>
      <c r="N55" s="158">
        <f>SUM(N56)</f>
        <v>124.413</v>
      </c>
      <c r="O55" s="158">
        <f t="shared" ref="O55:T55" si="28">SUM(O56)</f>
        <v>0</v>
      </c>
      <c r="P55" s="158">
        <f t="shared" si="28"/>
        <v>9.9530399999999997</v>
      </c>
      <c r="Q55" s="158">
        <f t="shared" si="28"/>
        <v>106.99517999999999</v>
      </c>
      <c r="R55" s="158">
        <f t="shared" si="28"/>
        <v>0</v>
      </c>
      <c r="S55" s="158">
        <f t="shared" si="28"/>
        <v>7.4647799999999993</v>
      </c>
      <c r="T55" s="158">
        <f t="shared" si="28"/>
        <v>124.413</v>
      </c>
      <c r="U55" s="150"/>
      <c r="V55" s="150"/>
      <c r="W55" s="150"/>
      <c r="X55" s="150"/>
      <c r="Y55" s="150"/>
      <c r="Z55" s="150"/>
      <c r="AA55" s="150"/>
      <c r="AB55" s="150"/>
      <c r="AC55" s="150"/>
      <c r="AD55" s="150"/>
      <c r="AE55" s="150"/>
      <c r="AF55" s="150"/>
      <c r="AG55" s="150"/>
      <c r="AH55" s="150"/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1">
        <v>0.1</v>
      </c>
      <c r="BB55" s="158">
        <f>T56</f>
        <v>124.413</v>
      </c>
      <c r="BC55" s="158"/>
      <c r="BD55" s="148"/>
      <c r="BE55" s="148"/>
      <c r="BF55" s="149"/>
      <c r="BG55" s="148"/>
      <c r="BH55" s="148"/>
      <c r="BI55" s="149"/>
      <c r="BJ55" s="150"/>
      <c r="BK55" s="150">
        <f>BB55</f>
        <v>124.413</v>
      </c>
      <c r="BL55" s="153">
        <v>42749</v>
      </c>
      <c r="BM55" s="150"/>
      <c r="BN55" s="150"/>
      <c r="BO55" s="154"/>
      <c r="BP55" s="155"/>
      <c r="BQ55" s="153"/>
      <c r="BR55" s="156"/>
    </row>
    <row r="56" spans="1:70" s="22" customFormat="1" ht="180" customHeight="1" x14ac:dyDescent="0.25">
      <c r="A56" s="17"/>
      <c r="B56" s="18"/>
      <c r="C56" s="19"/>
      <c r="D56" s="19"/>
      <c r="E56" s="20"/>
      <c r="F56" s="18"/>
      <c r="G56" s="18"/>
      <c r="H56" s="18"/>
      <c r="I56" s="18"/>
      <c r="J56" s="18"/>
      <c r="K56" s="42"/>
      <c r="L56" s="42" t="s">
        <v>16</v>
      </c>
      <c r="M56" s="42">
        <f>BA55</f>
        <v>0.1</v>
      </c>
      <c r="N56" s="38">
        <f>M56*1101*1.13</f>
        <v>124.413</v>
      </c>
      <c r="O56" s="38"/>
      <c r="P56" s="38">
        <f>N56*0.08</f>
        <v>9.9530399999999997</v>
      </c>
      <c r="Q56" s="38">
        <f>N56*0.86</f>
        <v>106.99517999999999</v>
      </c>
      <c r="R56" s="38">
        <v>0</v>
      </c>
      <c r="S56" s="38">
        <f>N56*0.06</f>
        <v>7.4647799999999993</v>
      </c>
      <c r="T56" s="38">
        <f>SUM(P56:S56)</f>
        <v>124.413</v>
      </c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3"/>
      <c r="AS56" s="33"/>
      <c r="AT56" s="33"/>
      <c r="AU56" s="33"/>
      <c r="AV56" s="33"/>
      <c r="AW56" s="33"/>
      <c r="AX56" s="33"/>
      <c r="AY56" s="33"/>
      <c r="AZ56" s="33"/>
      <c r="BA56" s="143"/>
      <c r="BB56" s="61"/>
      <c r="BC56" s="43"/>
      <c r="BD56" s="42"/>
      <c r="BE56" s="42"/>
      <c r="BF56" s="43"/>
      <c r="BG56" s="42"/>
      <c r="BH56" s="42"/>
      <c r="BI56" s="43"/>
      <c r="BJ56" s="33"/>
      <c r="BK56" s="33"/>
      <c r="BL56" s="24"/>
      <c r="BM56" s="33"/>
      <c r="BN56" s="33"/>
      <c r="BO56" s="34"/>
      <c r="BP56" s="23"/>
      <c r="BQ56" s="24"/>
      <c r="BR56" s="25"/>
    </row>
    <row r="57" spans="1:70" s="157" customFormat="1" ht="225" customHeight="1" x14ac:dyDescent="0.25">
      <c r="A57" s="144" t="s">
        <v>89</v>
      </c>
      <c r="B57" s="145" t="s">
        <v>154</v>
      </c>
      <c r="C57" s="146">
        <v>466.1</v>
      </c>
      <c r="D57" s="146"/>
      <c r="E57" s="147">
        <v>15</v>
      </c>
      <c r="F57" s="145" t="s">
        <v>216</v>
      </c>
      <c r="G57" s="145" t="s">
        <v>44</v>
      </c>
      <c r="H57" s="145" t="s">
        <v>293</v>
      </c>
      <c r="I57" s="145" t="s">
        <v>386</v>
      </c>
      <c r="J57" s="145" t="s">
        <v>387</v>
      </c>
      <c r="K57" s="148" t="s">
        <v>474</v>
      </c>
      <c r="L57" s="148"/>
      <c r="M57" s="148"/>
      <c r="N57" s="148">
        <f>SUM(N58)</f>
        <v>3.54</v>
      </c>
      <c r="O57" s="148">
        <f t="shared" ref="O57:T57" si="29">SUM(O58)</f>
        <v>0</v>
      </c>
      <c r="P57" s="148">
        <f t="shared" si="29"/>
        <v>0.26</v>
      </c>
      <c r="Q57" s="148">
        <f t="shared" si="29"/>
        <v>0.57999999999999996</v>
      </c>
      <c r="R57" s="148">
        <f t="shared" si="29"/>
        <v>2.7</v>
      </c>
      <c r="S57" s="148">
        <f t="shared" si="29"/>
        <v>0</v>
      </c>
      <c r="T57" s="148">
        <f t="shared" si="29"/>
        <v>3.54</v>
      </c>
      <c r="U57" s="150"/>
      <c r="V57" s="150"/>
      <c r="W57" s="150"/>
      <c r="X57" s="150"/>
      <c r="Y57" s="150"/>
      <c r="Z57" s="150"/>
      <c r="AA57" s="150"/>
      <c r="AB57" s="150"/>
      <c r="AC57" s="150"/>
      <c r="AD57" s="150"/>
      <c r="AE57" s="150"/>
      <c r="AF57" s="150"/>
      <c r="AG57" s="150"/>
      <c r="AH57" s="150"/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48" t="s">
        <v>449</v>
      </c>
      <c r="AZ57" s="148">
        <f>T58</f>
        <v>3.54</v>
      </c>
      <c r="BA57" s="148"/>
      <c r="BB57" s="160"/>
      <c r="BC57" s="149"/>
      <c r="BD57" s="148"/>
      <c r="BE57" s="148"/>
      <c r="BF57" s="149"/>
      <c r="BG57" s="148"/>
      <c r="BH57" s="148"/>
      <c r="BI57" s="149"/>
      <c r="BJ57" s="150"/>
      <c r="BK57" s="150">
        <f>AZ57</f>
        <v>3.54</v>
      </c>
      <c r="BL57" s="153">
        <v>42763</v>
      </c>
      <c r="BM57" s="150" t="s">
        <v>475</v>
      </c>
      <c r="BN57" s="150"/>
      <c r="BO57" s="154"/>
      <c r="BP57" s="155"/>
      <c r="BQ57" s="153"/>
      <c r="BR57" s="156"/>
    </row>
    <row r="58" spans="1:70" s="22" customFormat="1" ht="225" customHeight="1" x14ac:dyDescent="0.25">
      <c r="A58" s="17"/>
      <c r="B58" s="18"/>
      <c r="C58" s="19"/>
      <c r="D58" s="19"/>
      <c r="E58" s="20"/>
      <c r="F58" s="18"/>
      <c r="G58" s="18"/>
      <c r="H58" s="18"/>
      <c r="I58" s="18"/>
      <c r="J58" s="18"/>
      <c r="K58" s="42"/>
      <c r="L58" s="42" t="s">
        <v>15</v>
      </c>
      <c r="M58" s="42" t="str">
        <f>AY57</f>
        <v>Монтаж АВ-0,4 кВ (до 63 А)</v>
      </c>
      <c r="N58" s="42">
        <f>T58</f>
        <v>3.54</v>
      </c>
      <c r="O58" s="42"/>
      <c r="P58" s="42">
        <v>0.26</v>
      </c>
      <c r="Q58" s="42">
        <v>0.57999999999999996</v>
      </c>
      <c r="R58" s="42">
        <v>2.7</v>
      </c>
      <c r="S58" s="42">
        <v>0</v>
      </c>
      <c r="T58" s="42">
        <f>SUM(P58:S58)</f>
        <v>3.54</v>
      </c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  <c r="AF58" s="33"/>
      <c r="AG58" s="33"/>
      <c r="AH58" s="33"/>
      <c r="AI58" s="33"/>
      <c r="AJ58" s="33"/>
      <c r="AK58" s="33"/>
      <c r="AL58" s="33"/>
      <c r="AM58" s="33"/>
      <c r="AN58" s="33"/>
      <c r="AO58" s="33"/>
      <c r="AP58" s="33"/>
      <c r="AQ58" s="33"/>
      <c r="AR58" s="33"/>
      <c r="AS58" s="33"/>
      <c r="AT58" s="33"/>
      <c r="AU58" s="33"/>
      <c r="AV58" s="33"/>
      <c r="AW58" s="33"/>
      <c r="AX58" s="33"/>
      <c r="AY58" s="33"/>
      <c r="AZ58" s="33"/>
      <c r="BA58" s="143"/>
      <c r="BB58" s="61"/>
      <c r="BC58" s="43"/>
      <c r="BD58" s="42"/>
      <c r="BE58" s="42"/>
      <c r="BF58" s="43"/>
      <c r="BG58" s="42"/>
      <c r="BH58" s="42"/>
      <c r="BI58" s="43"/>
      <c r="BJ58" s="33"/>
      <c r="BK58" s="33"/>
      <c r="BL58" s="24"/>
      <c r="BM58" s="33"/>
      <c r="BN58" s="33"/>
      <c r="BO58" s="34"/>
      <c r="BP58" s="23"/>
      <c r="BQ58" s="24"/>
      <c r="BR58" s="25"/>
    </row>
    <row r="59" spans="1:70" s="157" customFormat="1" ht="229.5" customHeight="1" x14ac:dyDescent="0.25">
      <c r="A59" s="144" t="s">
        <v>90</v>
      </c>
      <c r="B59" s="145" t="s">
        <v>155</v>
      </c>
      <c r="C59" s="146">
        <v>466.1</v>
      </c>
      <c r="D59" s="146">
        <v>466.1</v>
      </c>
      <c r="E59" s="147">
        <v>12</v>
      </c>
      <c r="F59" s="145" t="s">
        <v>217</v>
      </c>
      <c r="G59" s="145" t="s">
        <v>44</v>
      </c>
      <c r="H59" s="145" t="s">
        <v>294</v>
      </c>
      <c r="I59" s="145" t="s">
        <v>388</v>
      </c>
      <c r="J59" s="145" t="s">
        <v>389</v>
      </c>
      <c r="K59" s="148" t="s">
        <v>476</v>
      </c>
      <c r="L59" s="148"/>
      <c r="M59" s="148"/>
      <c r="N59" s="158">
        <f>SUM(N60)</f>
        <v>37.323899999999995</v>
      </c>
      <c r="O59" s="158">
        <f t="shared" ref="O59:T59" si="30">SUM(O60)</f>
        <v>0</v>
      </c>
      <c r="P59" s="158">
        <f t="shared" si="30"/>
        <v>2.9859119999999995</v>
      </c>
      <c r="Q59" s="158">
        <f t="shared" si="30"/>
        <v>32.098553999999993</v>
      </c>
      <c r="R59" s="158">
        <f t="shared" si="30"/>
        <v>0</v>
      </c>
      <c r="S59" s="158">
        <f t="shared" si="30"/>
        <v>2.2394339999999997</v>
      </c>
      <c r="T59" s="158">
        <f t="shared" si="30"/>
        <v>37.323899999999995</v>
      </c>
      <c r="U59" s="150"/>
      <c r="V59" s="150"/>
      <c r="W59" s="150"/>
      <c r="X59" s="150"/>
      <c r="Y59" s="150"/>
      <c r="Z59" s="150"/>
      <c r="AA59" s="150"/>
      <c r="AB59" s="150"/>
      <c r="AC59" s="150"/>
      <c r="AD59" s="150"/>
      <c r="AE59" s="150"/>
      <c r="AF59" s="150"/>
      <c r="AG59" s="150"/>
      <c r="AH59" s="150"/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1">
        <v>0.03</v>
      </c>
      <c r="BB59" s="158">
        <f>T60</f>
        <v>37.323899999999995</v>
      </c>
      <c r="BC59" s="158"/>
      <c r="BD59" s="148"/>
      <c r="BE59" s="148"/>
      <c r="BF59" s="149"/>
      <c r="BG59" s="148"/>
      <c r="BH59" s="148"/>
      <c r="BI59" s="149"/>
      <c r="BJ59" s="150"/>
      <c r="BK59" s="150">
        <f>BB59</f>
        <v>37.323899999999995</v>
      </c>
      <c r="BL59" s="153">
        <v>42753</v>
      </c>
      <c r="BM59" s="150"/>
      <c r="BN59" s="150"/>
      <c r="BO59" s="154"/>
      <c r="BP59" s="155"/>
      <c r="BQ59" s="153"/>
      <c r="BR59" s="156"/>
    </row>
    <row r="60" spans="1:70" s="22" customFormat="1" ht="152.25" customHeight="1" x14ac:dyDescent="0.25">
      <c r="A60" s="17"/>
      <c r="B60" s="18"/>
      <c r="C60" s="19"/>
      <c r="D60" s="19"/>
      <c r="E60" s="20"/>
      <c r="F60" s="18"/>
      <c r="G60" s="18"/>
      <c r="H60" s="18"/>
      <c r="I60" s="18"/>
      <c r="J60" s="18"/>
      <c r="K60" s="42"/>
      <c r="L60" s="42" t="s">
        <v>16</v>
      </c>
      <c r="M60" s="42">
        <f>BA59</f>
        <v>0.03</v>
      </c>
      <c r="N60" s="38">
        <f>M60*1101*1.13</f>
        <v>37.323899999999995</v>
      </c>
      <c r="O60" s="38"/>
      <c r="P60" s="38">
        <f>N60*0.08</f>
        <v>2.9859119999999995</v>
      </c>
      <c r="Q60" s="38">
        <f>N60*0.86</f>
        <v>32.098553999999993</v>
      </c>
      <c r="R60" s="38">
        <v>0</v>
      </c>
      <c r="S60" s="38">
        <f>N60*0.06</f>
        <v>2.2394339999999997</v>
      </c>
      <c r="T60" s="38">
        <f>SUM(P60:S60)</f>
        <v>37.323899999999995</v>
      </c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33"/>
      <c r="AI60" s="62"/>
      <c r="AJ60" s="33"/>
      <c r="AK60" s="33"/>
      <c r="AL60" s="33"/>
      <c r="AM60" s="33"/>
      <c r="AN60" s="33"/>
      <c r="AO60" s="33"/>
      <c r="AP60" s="33"/>
      <c r="AQ60" s="62"/>
      <c r="AR60" s="33"/>
      <c r="AS60" s="33"/>
      <c r="AT60" s="33"/>
      <c r="AU60" s="33"/>
      <c r="AV60" s="33"/>
      <c r="AW60" s="33"/>
      <c r="AX60" s="33"/>
      <c r="AY60" s="33"/>
      <c r="AZ60" s="33"/>
      <c r="BA60" s="143"/>
      <c r="BB60" s="61"/>
      <c r="BC60" s="43"/>
      <c r="BD60" s="42"/>
      <c r="BE60" s="42"/>
      <c r="BF60" s="43"/>
      <c r="BG60" s="42"/>
      <c r="BH60" s="42"/>
      <c r="BI60" s="43"/>
      <c r="BJ60" s="33"/>
      <c r="BK60" s="33"/>
      <c r="BL60" s="24"/>
      <c r="BM60" s="33"/>
      <c r="BN60" s="33"/>
      <c r="BO60" s="34"/>
      <c r="BP60" s="23"/>
      <c r="BQ60" s="24"/>
      <c r="BR60" s="25"/>
    </row>
    <row r="61" spans="1:70" s="157" customFormat="1" ht="141.75" customHeight="1" x14ac:dyDescent="0.25">
      <c r="A61" s="144" t="s">
        <v>95</v>
      </c>
      <c r="B61" s="145" t="s">
        <v>160</v>
      </c>
      <c r="C61" s="146">
        <v>466.1</v>
      </c>
      <c r="D61" s="146"/>
      <c r="E61" s="147">
        <v>15</v>
      </c>
      <c r="F61" s="145" t="s">
        <v>222</v>
      </c>
      <c r="G61" s="145" t="s">
        <v>44</v>
      </c>
      <c r="H61" s="145" t="s">
        <v>299</v>
      </c>
      <c r="I61" s="145" t="s">
        <v>395</v>
      </c>
      <c r="J61" s="145" t="s">
        <v>396</v>
      </c>
      <c r="K61" s="148" t="s">
        <v>480</v>
      </c>
      <c r="L61" s="148"/>
      <c r="M61" s="148"/>
      <c r="N61" s="158">
        <f>SUM(N62)</f>
        <v>124.413</v>
      </c>
      <c r="O61" s="158">
        <f t="shared" ref="O61:T61" si="31">SUM(O62)</f>
        <v>0</v>
      </c>
      <c r="P61" s="158">
        <f t="shared" si="31"/>
        <v>9.9530399999999997</v>
      </c>
      <c r="Q61" s="158">
        <f t="shared" si="31"/>
        <v>106.99517999999999</v>
      </c>
      <c r="R61" s="158">
        <f t="shared" si="31"/>
        <v>0</v>
      </c>
      <c r="S61" s="158">
        <f t="shared" si="31"/>
        <v>7.4647799999999993</v>
      </c>
      <c r="T61" s="158">
        <f t="shared" si="31"/>
        <v>124.413</v>
      </c>
      <c r="U61" s="150"/>
      <c r="V61" s="150"/>
      <c r="W61" s="150"/>
      <c r="X61" s="150"/>
      <c r="Y61" s="150"/>
      <c r="Z61" s="150"/>
      <c r="AA61" s="150"/>
      <c r="AB61" s="150"/>
      <c r="AC61" s="150"/>
      <c r="AD61" s="150"/>
      <c r="AE61" s="150"/>
      <c r="AF61" s="150"/>
      <c r="AG61" s="150"/>
      <c r="AH61" s="150"/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51">
        <v>0.1</v>
      </c>
      <c r="BB61" s="158">
        <f>T62</f>
        <v>124.413</v>
      </c>
      <c r="BC61" s="148"/>
      <c r="BD61" s="148"/>
      <c r="BE61" s="148"/>
      <c r="BF61" s="149"/>
      <c r="BG61" s="148"/>
      <c r="BH61" s="148"/>
      <c r="BI61" s="149"/>
      <c r="BJ61" s="150"/>
      <c r="BK61" s="150">
        <f>BB61</f>
        <v>124.413</v>
      </c>
      <c r="BL61" s="153">
        <v>42760</v>
      </c>
      <c r="BM61" s="150"/>
      <c r="BN61" s="150"/>
      <c r="BO61" s="154"/>
      <c r="BP61" s="155"/>
      <c r="BQ61" s="153"/>
      <c r="BR61" s="156"/>
    </row>
    <row r="62" spans="1:70" s="22" customFormat="1" ht="141.75" customHeight="1" x14ac:dyDescent="0.25">
      <c r="A62" s="17"/>
      <c r="B62" s="18"/>
      <c r="C62" s="19"/>
      <c r="D62" s="19"/>
      <c r="E62" s="20"/>
      <c r="F62" s="18"/>
      <c r="G62" s="18"/>
      <c r="H62" s="18"/>
      <c r="I62" s="18"/>
      <c r="J62" s="18"/>
      <c r="K62" s="42"/>
      <c r="L62" s="42" t="s">
        <v>16</v>
      </c>
      <c r="M62" s="42">
        <f>BA61</f>
        <v>0.1</v>
      </c>
      <c r="N62" s="38">
        <f>M62*1101*1.13</f>
        <v>124.413</v>
      </c>
      <c r="O62" s="38"/>
      <c r="P62" s="38">
        <f>N62*0.08</f>
        <v>9.9530399999999997</v>
      </c>
      <c r="Q62" s="38">
        <f>N62*0.86</f>
        <v>106.99517999999999</v>
      </c>
      <c r="R62" s="38">
        <v>0</v>
      </c>
      <c r="S62" s="38">
        <f>N62*0.06</f>
        <v>7.4647799999999993</v>
      </c>
      <c r="T62" s="38">
        <f>SUM(P62:S62)</f>
        <v>124.413</v>
      </c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  <c r="AF62" s="33"/>
      <c r="AG62" s="33"/>
      <c r="AH62" s="33"/>
      <c r="AI62" s="33"/>
      <c r="AJ62" s="33"/>
      <c r="AK62" s="33"/>
      <c r="AL62" s="33"/>
      <c r="AM62" s="33"/>
      <c r="AN62" s="33"/>
      <c r="AO62" s="33"/>
      <c r="AP62" s="33"/>
      <c r="AQ62" s="33"/>
      <c r="AR62" s="33"/>
      <c r="AS62" s="33"/>
      <c r="AT62" s="33"/>
      <c r="AU62" s="33"/>
      <c r="AV62" s="33"/>
      <c r="AW62" s="33"/>
      <c r="AX62" s="33"/>
      <c r="AY62" s="33"/>
      <c r="AZ62" s="33"/>
      <c r="BA62" s="143"/>
      <c r="BB62" s="61"/>
      <c r="BC62" s="43"/>
      <c r="BD62" s="42"/>
      <c r="BE62" s="42"/>
      <c r="BF62" s="43"/>
      <c r="BG62" s="42"/>
      <c r="BH62" s="42"/>
      <c r="BI62" s="43"/>
      <c r="BJ62" s="33"/>
      <c r="BK62" s="33"/>
      <c r="BL62" s="24"/>
      <c r="BM62" s="33"/>
      <c r="BN62" s="33"/>
      <c r="BO62" s="34"/>
      <c r="BP62" s="23"/>
      <c r="BQ62" s="24"/>
      <c r="BR62" s="25"/>
    </row>
    <row r="63" spans="1:70" s="157" customFormat="1" ht="227.25" customHeight="1" x14ac:dyDescent="0.25">
      <c r="A63" s="144" t="s">
        <v>100</v>
      </c>
      <c r="B63" s="145">
        <v>41313481</v>
      </c>
      <c r="C63" s="146">
        <v>466.1</v>
      </c>
      <c r="D63" s="146"/>
      <c r="E63" s="147">
        <v>15</v>
      </c>
      <c r="F63" s="145" t="s">
        <v>227</v>
      </c>
      <c r="G63" s="145" t="s">
        <v>44</v>
      </c>
      <c r="H63" s="145" t="s">
        <v>304</v>
      </c>
      <c r="I63" s="145" t="s">
        <v>405</v>
      </c>
      <c r="J63" s="145" t="s">
        <v>406</v>
      </c>
      <c r="K63" s="148" t="s">
        <v>446</v>
      </c>
      <c r="L63" s="148"/>
      <c r="M63" s="148"/>
      <c r="N63" s="158"/>
      <c r="O63" s="158"/>
      <c r="P63" s="158"/>
      <c r="Q63" s="158"/>
      <c r="R63" s="158"/>
      <c r="S63" s="158"/>
      <c r="T63" s="158"/>
      <c r="U63" s="150"/>
      <c r="V63" s="150"/>
      <c r="W63" s="150"/>
      <c r="X63" s="150"/>
      <c r="Y63" s="150"/>
      <c r="Z63" s="150"/>
      <c r="AA63" s="150"/>
      <c r="AB63" s="150"/>
      <c r="AC63" s="150"/>
      <c r="AD63" s="150"/>
      <c r="AE63" s="150"/>
      <c r="AF63" s="150"/>
      <c r="AG63" s="150"/>
      <c r="AH63" s="150"/>
      <c r="AI63" s="150"/>
      <c r="AJ63" s="150"/>
      <c r="AK63" s="150"/>
      <c r="AL63" s="150"/>
      <c r="AM63" s="148"/>
      <c r="AN63" s="149"/>
      <c r="AO63" s="148"/>
      <c r="AP63" s="150"/>
      <c r="AQ63" s="150"/>
      <c r="AR63" s="150"/>
      <c r="AS63" s="150"/>
      <c r="AT63" s="150"/>
      <c r="AU63" s="150"/>
      <c r="AV63" s="150"/>
      <c r="AW63" s="150"/>
      <c r="AX63" s="150"/>
      <c r="AY63" s="148"/>
      <c r="AZ63" s="158"/>
      <c r="BA63" s="151"/>
      <c r="BB63" s="158"/>
      <c r="BC63" s="158"/>
      <c r="BD63" s="148"/>
      <c r="BE63" s="148"/>
      <c r="BF63" s="149"/>
      <c r="BG63" s="148"/>
      <c r="BH63" s="148"/>
      <c r="BI63" s="149"/>
      <c r="BJ63" s="150"/>
      <c r="BK63" s="150"/>
      <c r="BL63" s="153">
        <v>42767</v>
      </c>
      <c r="BM63" s="150" t="s">
        <v>447</v>
      </c>
      <c r="BN63" s="150"/>
      <c r="BO63" s="154"/>
      <c r="BP63" s="155"/>
      <c r="BQ63" s="153"/>
      <c r="BR63" s="156"/>
    </row>
    <row r="64" spans="1:70" s="157" customFormat="1" ht="227.25" customHeight="1" x14ac:dyDescent="0.25">
      <c r="A64" s="144" t="s">
        <v>101</v>
      </c>
      <c r="B64" s="145" t="s">
        <v>165</v>
      </c>
      <c r="C64" s="146">
        <v>466.1</v>
      </c>
      <c r="D64" s="146"/>
      <c r="E64" s="147">
        <v>12</v>
      </c>
      <c r="F64" s="145" t="s">
        <v>228</v>
      </c>
      <c r="G64" s="145" t="s">
        <v>44</v>
      </c>
      <c r="H64" s="145" t="s">
        <v>305</v>
      </c>
      <c r="I64" s="145" t="s">
        <v>407</v>
      </c>
      <c r="J64" s="145" t="s">
        <v>408</v>
      </c>
      <c r="K64" s="148" t="s">
        <v>448</v>
      </c>
      <c r="L64" s="148"/>
      <c r="M64" s="148"/>
      <c r="N64" s="158">
        <f>SUM(N65:N66)</f>
        <v>152.83559999999997</v>
      </c>
      <c r="O64" s="158">
        <f t="shared" ref="O64:T64" si="32">SUM(O65:O66)</f>
        <v>0</v>
      </c>
      <c r="P64" s="158">
        <f t="shared" si="32"/>
        <v>12.203647999999998</v>
      </c>
      <c r="Q64" s="158">
        <f t="shared" si="32"/>
        <v>128.97421599999998</v>
      </c>
      <c r="R64" s="158">
        <f t="shared" si="32"/>
        <v>2.7</v>
      </c>
      <c r="S64" s="158">
        <f t="shared" si="32"/>
        <v>8.9577359999999988</v>
      </c>
      <c r="T64" s="158">
        <f t="shared" si="32"/>
        <v>152.83559999999997</v>
      </c>
      <c r="U64" s="150"/>
      <c r="V64" s="150"/>
      <c r="W64" s="150"/>
      <c r="X64" s="150"/>
      <c r="Y64" s="150"/>
      <c r="Z64" s="150"/>
      <c r="AA64" s="150"/>
      <c r="AB64" s="150"/>
      <c r="AC64" s="150"/>
      <c r="AD64" s="150"/>
      <c r="AE64" s="150"/>
      <c r="AF64" s="150"/>
      <c r="AG64" s="150"/>
      <c r="AH64" s="150"/>
      <c r="AI64" s="150"/>
      <c r="AJ64" s="150"/>
      <c r="AK64" s="150"/>
      <c r="AL64" s="150"/>
      <c r="AM64" s="148"/>
      <c r="AN64" s="149"/>
      <c r="AO64" s="148"/>
      <c r="AP64" s="150"/>
      <c r="AQ64" s="150"/>
      <c r="AR64" s="150"/>
      <c r="AS64" s="150"/>
      <c r="AT64" s="150"/>
      <c r="AU64" s="150"/>
      <c r="AV64" s="150"/>
      <c r="AW64" s="150"/>
      <c r="AX64" s="150"/>
      <c r="AY64" s="148" t="s">
        <v>449</v>
      </c>
      <c r="AZ64" s="158">
        <f>T65</f>
        <v>3.54</v>
      </c>
      <c r="BA64" s="151" t="s">
        <v>450</v>
      </c>
      <c r="BB64" s="158">
        <f>T66</f>
        <v>149.29559999999998</v>
      </c>
      <c r="BC64" s="158"/>
      <c r="BD64" s="148"/>
      <c r="BE64" s="148"/>
      <c r="BF64" s="149"/>
      <c r="BG64" s="148"/>
      <c r="BH64" s="148"/>
      <c r="BI64" s="149"/>
      <c r="BJ64" s="150"/>
      <c r="BK64" s="150">
        <f>AZ64+BB64</f>
        <v>152.83559999999997</v>
      </c>
      <c r="BL64" s="153">
        <v>42757</v>
      </c>
      <c r="BM64" s="150"/>
      <c r="BN64" s="150"/>
      <c r="BO64" s="154"/>
      <c r="BP64" s="155"/>
      <c r="BQ64" s="153"/>
      <c r="BR64" s="156"/>
    </row>
    <row r="65" spans="1:70" s="22" customFormat="1" ht="150" customHeight="1" x14ac:dyDescent="0.25">
      <c r="A65" s="17"/>
      <c r="B65" s="18"/>
      <c r="C65" s="19"/>
      <c r="D65" s="19"/>
      <c r="E65" s="20"/>
      <c r="F65" s="18"/>
      <c r="G65" s="18"/>
      <c r="H65" s="18"/>
      <c r="I65" s="18"/>
      <c r="J65" s="18"/>
      <c r="K65" s="42"/>
      <c r="L65" s="42" t="s">
        <v>15</v>
      </c>
      <c r="M65" s="42" t="str">
        <f>AY64</f>
        <v>Монтаж АВ-0,4 кВ (до 63 А)</v>
      </c>
      <c r="N65" s="42">
        <f>T65</f>
        <v>3.54</v>
      </c>
      <c r="O65" s="42"/>
      <c r="P65" s="42">
        <v>0.26</v>
      </c>
      <c r="Q65" s="42">
        <v>0.57999999999999996</v>
      </c>
      <c r="R65" s="42">
        <v>2.7</v>
      </c>
      <c r="S65" s="42">
        <v>0</v>
      </c>
      <c r="T65" s="38">
        <f>SUM(P65:S65)</f>
        <v>3.54</v>
      </c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  <c r="AF65" s="33"/>
      <c r="AG65" s="33"/>
      <c r="AH65" s="33"/>
      <c r="AI65" s="33"/>
      <c r="AJ65" s="33"/>
      <c r="AK65" s="33"/>
      <c r="AL65" s="33"/>
      <c r="AM65" s="42"/>
      <c r="AN65" s="43"/>
      <c r="AO65" s="42"/>
      <c r="AP65" s="33"/>
      <c r="AQ65" s="33"/>
      <c r="AR65" s="33"/>
      <c r="AS65" s="33"/>
      <c r="AT65" s="33"/>
      <c r="AU65" s="33"/>
      <c r="AV65" s="33"/>
      <c r="AW65" s="33"/>
      <c r="AX65" s="33"/>
      <c r="AY65" s="42"/>
      <c r="AZ65" s="42"/>
      <c r="BA65" s="143"/>
      <c r="BB65" s="61"/>
      <c r="BC65" s="43"/>
      <c r="BD65" s="42"/>
      <c r="BE65" s="42"/>
      <c r="BF65" s="43"/>
      <c r="BG65" s="42"/>
      <c r="BH65" s="42"/>
      <c r="BI65" s="43"/>
      <c r="BJ65" s="33"/>
      <c r="BK65" s="33"/>
      <c r="BL65" s="24"/>
      <c r="BM65" s="33"/>
      <c r="BN65" s="33"/>
      <c r="BO65" s="34"/>
      <c r="BP65" s="23"/>
      <c r="BQ65" s="24"/>
      <c r="BR65" s="25"/>
    </row>
    <row r="66" spans="1:70" s="22" customFormat="1" ht="142.5" customHeight="1" x14ac:dyDescent="0.25">
      <c r="A66" s="17"/>
      <c r="B66" s="18"/>
      <c r="C66" s="19"/>
      <c r="D66" s="19"/>
      <c r="E66" s="20"/>
      <c r="F66" s="18"/>
      <c r="G66" s="18"/>
      <c r="H66" s="18"/>
      <c r="I66" s="18"/>
      <c r="J66" s="18"/>
      <c r="K66" s="42"/>
      <c r="L66" s="42" t="s">
        <v>16</v>
      </c>
      <c r="M66" s="42" t="str">
        <f>BA64</f>
        <v>0,12 км совместной подвеской по опорам существующей ВЛ-10 кВ</v>
      </c>
      <c r="N66" s="38">
        <f>0.12*1101*1.13</f>
        <v>149.29559999999998</v>
      </c>
      <c r="O66" s="38"/>
      <c r="P66" s="38">
        <f>N66*0.08</f>
        <v>11.943647999999998</v>
      </c>
      <c r="Q66" s="38">
        <f>N66*0.86</f>
        <v>128.39421599999997</v>
      </c>
      <c r="R66" s="38">
        <v>0</v>
      </c>
      <c r="S66" s="38">
        <f>N66*0.06</f>
        <v>8.9577359999999988</v>
      </c>
      <c r="T66" s="38">
        <f>SUM(P66:S66)</f>
        <v>149.29559999999998</v>
      </c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  <c r="AF66" s="33"/>
      <c r="AG66" s="33"/>
      <c r="AH66" s="33"/>
      <c r="AI66" s="33"/>
      <c r="AJ66" s="33"/>
      <c r="AK66" s="33"/>
      <c r="AL66" s="33"/>
      <c r="AM66" s="42"/>
      <c r="AN66" s="43"/>
      <c r="AO66" s="42"/>
      <c r="AP66" s="33"/>
      <c r="AQ66" s="33"/>
      <c r="AR66" s="33"/>
      <c r="AS66" s="33"/>
      <c r="AT66" s="33"/>
      <c r="AU66" s="33"/>
      <c r="AV66" s="33"/>
      <c r="AW66" s="33"/>
      <c r="AX66" s="33"/>
      <c r="AY66" s="42"/>
      <c r="AZ66" s="42"/>
      <c r="BA66" s="143"/>
      <c r="BB66" s="61"/>
      <c r="BC66" s="43"/>
      <c r="BD66" s="42"/>
      <c r="BE66" s="42"/>
      <c r="BF66" s="43"/>
      <c r="BG66" s="42"/>
      <c r="BH66" s="42"/>
      <c r="BI66" s="43"/>
      <c r="BJ66" s="33"/>
      <c r="BK66" s="33"/>
      <c r="BL66" s="24"/>
      <c r="BM66" s="33"/>
      <c r="BN66" s="33"/>
      <c r="BO66" s="34"/>
      <c r="BP66" s="23"/>
      <c r="BQ66" s="24"/>
      <c r="BR66" s="25"/>
    </row>
    <row r="67" spans="1:70" s="157" customFormat="1" ht="209.25" customHeight="1" x14ac:dyDescent="0.25">
      <c r="A67" s="144" t="s">
        <v>106</v>
      </c>
      <c r="B67" s="145" t="s">
        <v>170</v>
      </c>
      <c r="C67" s="146">
        <v>466.1</v>
      </c>
      <c r="D67" s="146"/>
      <c r="E67" s="147">
        <v>15</v>
      </c>
      <c r="F67" s="145" t="s">
        <v>233</v>
      </c>
      <c r="G67" s="145" t="s">
        <v>44</v>
      </c>
      <c r="H67" s="145" t="s">
        <v>310</v>
      </c>
      <c r="I67" s="145" t="s">
        <v>414</v>
      </c>
      <c r="J67" s="145" t="s">
        <v>415</v>
      </c>
      <c r="K67" s="148" t="s">
        <v>459</v>
      </c>
      <c r="L67" s="148"/>
      <c r="M67" s="148"/>
      <c r="N67" s="158">
        <f>SUM(N68)</f>
        <v>43.544550000000001</v>
      </c>
      <c r="O67" s="158">
        <f t="shared" ref="O67:T67" si="33">SUM(O68)</f>
        <v>0</v>
      </c>
      <c r="P67" s="158">
        <f t="shared" si="33"/>
        <v>3.4835640000000003</v>
      </c>
      <c r="Q67" s="158">
        <f t="shared" si="33"/>
        <v>37.448312999999999</v>
      </c>
      <c r="R67" s="158">
        <f t="shared" si="33"/>
        <v>0</v>
      </c>
      <c r="S67" s="158">
        <f t="shared" si="33"/>
        <v>2.612673</v>
      </c>
      <c r="T67" s="158">
        <f t="shared" si="33"/>
        <v>43.544550000000001</v>
      </c>
      <c r="U67" s="150"/>
      <c r="V67" s="150"/>
      <c r="W67" s="150"/>
      <c r="X67" s="150"/>
      <c r="Y67" s="150"/>
      <c r="Z67" s="150"/>
      <c r="AA67" s="150"/>
      <c r="AB67" s="150"/>
      <c r="AC67" s="150"/>
      <c r="AD67" s="150"/>
      <c r="AE67" s="150"/>
      <c r="AF67" s="150"/>
      <c r="AG67" s="150"/>
      <c r="AH67" s="150"/>
      <c r="AI67" s="150"/>
      <c r="AJ67" s="150"/>
      <c r="AK67" s="150"/>
      <c r="AL67" s="150"/>
      <c r="AM67" s="150"/>
      <c r="AN67" s="150"/>
      <c r="AO67" s="150"/>
      <c r="AP67" s="150"/>
      <c r="AQ67" s="150"/>
      <c r="AR67" s="150"/>
      <c r="AS67" s="150"/>
      <c r="AT67" s="150"/>
      <c r="AU67" s="150"/>
      <c r="AV67" s="150"/>
      <c r="AW67" s="150"/>
      <c r="AX67" s="150"/>
      <c r="AY67" s="150"/>
      <c r="AZ67" s="150"/>
      <c r="BA67" s="151">
        <v>3.5000000000000003E-2</v>
      </c>
      <c r="BB67" s="158">
        <f>T68</f>
        <v>43.544550000000001</v>
      </c>
      <c r="BC67" s="158"/>
      <c r="BD67" s="148"/>
      <c r="BE67" s="148"/>
      <c r="BF67" s="149"/>
      <c r="BG67" s="148"/>
      <c r="BH67" s="148"/>
      <c r="BI67" s="149"/>
      <c r="BJ67" s="150"/>
      <c r="BK67" s="150">
        <f>BB67</f>
        <v>43.544550000000001</v>
      </c>
      <c r="BL67" s="153">
        <v>42767</v>
      </c>
      <c r="BM67" s="150"/>
      <c r="BN67" s="150"/>
      <c r="BO67" s="154"/>
      <c r="BP67" s="155"/>
      <c r="BQ67" s="153"/>
      <c r="BR67" s="156"/>
    </row>
    <row r="68" spans="1:70" s="22" customFormat="1" ht="209.25" customHeight="1" x14ac:dyDescent="0.25">
      <c r="A68" s="17"/>
      <c r="B68" s="18"/>
      <c r="C68" s="19"/>
      <c r="D68" s="19"/>
      <c r="E68" s="20"/>
      <c r="F68" s="18"/>
      <c r="G68" s="18"/>
      <c r="H68" s="18"/>
      <c r="I68" s="18"/>
      <c r="J68" s="18"/>
      <c r="K68" s="42"/>
      <c r="L68" s="42" t="s">
        <v>16</v>
      </c>
      <c r="M68" s="42">
        <f>BA67</f>
        <v>3.5000000000000003E-2</v>
      </c>
      <c r="N68" s="38">
        <f>M68*1101*1.13</f>
        <v>43.544550000000001</v>
      </c>
      <c r="O68" s="38"/>
      <c r="P68" s="38">
        <f>N68*0.08</f>
        <v>3.4835640000000003</v>
      </c>
      <c r="Q68" s="38">
        <f>N68*0.86</f>
        <v>37.448312999999999</v>
      </c>
      <c r="R68" s="38">
        <v>0</v>
      </c>
      <c r="S68" s="38">
        <f>N68*0.06</f>
        <v>2.612673</v>
      </c>
      <c r="T68" s="38">
        <f>SUM(P68:S68)</f>
        <v>43.544550000000001</v>
      </c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  <c r="AF68" s="33"/>
      <c r="AG68" s="33"/>
      <c r="AH68" s="33"/>
      <c r="AI68" s="62"/>
      <c r="AJ68" s="33"/>
      <c r="AK68" s="33"/>
      <c r="AL68" s="33"/>
      <c r="AM68" s="33"/>
      <c r="AN68" s="33"/>
      <c r="AO68" s="33"/>
      <c r="AP68" s="33"/>
      <c r="AQ68" s="62"/>
      <c r="AR68" s="33"/>
      <c r="AS68" s="33"/>
      <c r="AT68" s="33"/>
      <c r="AU68" s="33"/>
      <c r="AV68" s="33"/>
      <c r="AW68" s="33"/>
      <c r="AX68" s="33"/>
      <c r="AY68" s="33"/>
      <c r="AZ68" s="33"/>
      <c r="BA68" s="143"/>
      <c r="BB68" s="61"/>
      <c r="BC68" s="43"/>
      <c r="BD68" s="42"/>
      <c r="BE68" s="42"/>
      <c r="BF68" s="43"/>
      <c r="BG68" s="42"/>
      <c r="BH68" s="42"/>
      <c r="BI68" s="43"/>
      <c r="BJ68" s="33"/>
      <c r="BK68" s="33"/>
      <c r="BL68" s="24"/>
      <c r="BM68" s="33"/>
      <c r="BN68" s="33"/>
      <c r="BO68" s="34"/>
      <c r="BP68" s="23"/>
      <c r="BQ68" s="24"/>
      <c r="BR68" s="25"/>
    </row>
    <row r="69" spans="1:70" s="157" customFormat="1" ht="204.75" customHeight="1" x14ac:dyDescent="0.25">
      <c r="A69" s="144" t="s">
        <v>108</v>
      </c>
      <c r="B69" s="145" t="s">
        <v>172</v>
      </c>
      <c r="C69" s="146">
        <v>466.1</v>
      </c>
      <c r="D69" s="146"/>
      <c r="E69" s="147">
        <v>15</v>
      </c>
      <c r="F69" s="145" t="s">
        <v>235</v>
      </c>
      <c r="G69" s="145" t="s">
        <v>44</v>
      </c>
      <c r="H69" s="145" t="s">
        <v>312</v>
      </c>
      <c r="I69" s="145" t="s">
        <v>418</v>
      </c>
      <c r="J69" s="145" t="s">
        <v>419</v>
      </c>
      <c r="K69" s="148" t="s">
        <v>461</v>
      </c>
      <c r="L69" s="148"/>
      <c r="M69" s="148"/>
      <c r="N69" s="158">
        <f>SUM(N70)</f>
        <v>124.413</v>
      </c>
      <c r="O69" s="158">
        <f t="shared" ref="O69:T69" si="34">SUM(O70)</f>
        <v>0</v>
      </c>
      <c r="P69" s="158">
        <f t="shared" si="34"/>
        <v>9.9530399999999997</v>
      </c>
      <c r="Q69" s="158">
        <f t="shared" si="34"/>
        <v>106.99517999999999</v>
      </c>
      <c r="R69" s="158">
        <f t="shared" si="34"/>
        <v>0</v>
      </c>
      <c r="S69" s="158">
        <f t="shared" si="34"/>
        <v>7.4647799999999993</v>
      </c>
      <c r="T69" s="158">
        <f t="shared" si="34"/>
        <v>124.413</v>
      </c>
      <c r="U69" s="150"/>
      <c r="V69" s="150"/>
      <c r="W69" s="150"/>
      <c r="X69" s="150"/>
      <c r="Y69" s="150"/>
      <c r="Z69" s="150"/>
      <c r="AA69" s="150"/>
      <c r="AB69" s="150"/>
      <c r="AC69" s="150"/>
      <c r="AD69" s="150"/>
      <c r="AE69" s="150"/>
      <c r="AF69" s="150"/>
      <c r="AG69" s="150"/>
      <c r="AH69" s="150"/>
      <c r="AI69" s="150"/>
      <c r="AJ69" s="150"/>
      <c r="AK69" s="150"/>
      <c r="AL69" s="150"/>
      <c r="AM69" s="150"/>
      <c r="AN69" s="150"/>
      <c r="AO69" s="150"/>
      <c r="AP69" s="150"/>
      <c r="AQ69" s="150"/>
      <c r="AR69" s="150"/>
      <c r="AS69" s="150"/>
      <c r="AT69" s="150"/>
      <c r="AU69" s="150"/>
      <c r="AV69" s="150"/>
      <c r="AW69" s="150"/>
      <c r="AX69" s="150"/>
      <c r="AY69" s="150"/>
      <c r="AZ69" s="150"/>
      <c r="BA69" s="151">
        <v>0.1</v>
      </c>
      <c r="BB69" s="158">
        <f>T70</f>
        <v>124.413</v>
      </c>
      <c r="BC69" s="158"/>
      <c r="BD69" s="148"/>
      <c r="BE69" s="148"/>
      <c r="BF69" s="149"/>
      <c r="BG69" s="148"/>
      <c r="BH69" s="148"/>
      <c r="BI69" s="149"/>
      <c r="BJ69" s="150"/>
      <c r="BK69" s="150">
        <f>BB69</f>
        <v>124.413</v>
      </c>
      <c r="BL69" s="153">
        <v>42767</v>
      </c>
      <c r="BM69" s="150"/>
      <c r="BN69" s="150"/>
      <c r="BO69" s="154"/>
      <c r="BP69" s="155"/>
      <c r="BQ69" s="153"/>
      <c r="BR69" s="156"/>
    </row>
    <row r="70" spans="1:70" s="22" customFormat="1" ht="147" customHeight="1" x14ac:dyDescent="0.25">
      <c r="A70" s="17"/>
      <c r="B70" s="18"/>
      <c r="C70" s="19"/>
      <c r="D70" s="19"/>
      <c r="E70" s="20"/>
      <c r="F70" s="18"/>
      <c r="G70" s="18"/>
      <c r="H70" s="18"/>
      <c r="I70" s="18"/>
      <c r="J70" s="18"/>
      <c r="K70" s="42"/>
      <c r="L70" s="42" t="s">
        <v>16</v>
      </c>
      <c r="M70" s="42">
        <f>BA69</f>
        <v>0.1</v>
      </c>
      <c r="N70" s="38">
        <f>M70*1101*1.13</f>
        <v>124.413</v>
      </c>
      <c r="O70" s="38"/>
      <c r="P70" s="38">
        <f>N70*0.08</f>
        <v>9.9530399999999997</v>
      </c>
      <c r="Q70" s="38">
        <f>N70*0.86</f>
        <v>106.99517999999999</v>
      </c>
      <c r="R70" s="38">
        <v>0</v>
      </c>
      <c r="S70" s="38">
        <f>N70*0.06</f>
        <v>7.4647799999999993</v>
      </c>
      <c r="T70" s="38">
        <f>SUM(P70:S70)</f>
        <v>124.413</v>
      </c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33"/>
      <c r="AH70" s="33"/>
      <c r="AI70" s="33"/>
      <c r="AJ70" s="33"/>
      <c r="AK70" s="33"/>
      <c r="AL70" s="33"/>
      <c r="AM70" s="33"/>
      <c r="AN70" s="33"/>
      <c r="AO70" s="33"/>
      <c r="AP70" s="33"/>
      <c r="AQ70" s="33"/>
      <c r="AR70" s="33"/>
      <c r="AS70" s="33"/>
      <c r="AT70" s="33"/>
      <c r="AU70" s="33"/>
      <c r="AV70" s="33"/>
      <c r="AW70" s="33"/>
      <c r="AX70" s="33"/>
      <c r="AY70" s="33"/>
      <c r="AZ70" s="33"/>
      <c r="BA70" s="143"/>
      <c r="BB70" s="61"/>
      <c r="BC70" s="43"/>
      <c r="BD70" s="42"/>
      <c r="BE70" s="42"/>
      <c r="BF70" s="43"/>
      <c r="BG70" s="42"/>
      <c r="BH70" s="42"/>
      <c r="BI70" s="43"/>
      <c r="BJ70" s="33"/>
      <c r="BK70" s="33"/>
      <c r="BL70" s="24"/>
      <c r="BM70" s="33"/>
      <c r="BN70" s="33"/>
      <c r="BO70" s="34"/>
      <c r="BP70" s="23"/>
      <c r="BQ70" s="24"/>
      <c r="BR70" s="25"/>
    </row>
    <row r="71" spans="1:70" s="157" customFormat="1" ht="204.75" customHeight="1" x14ac:dyDescent="0.25">
      <c r="A71" s="144" t="s">
        <v>109</v>
      </c>
      <c r="B71" s="145" t="s">
        <v>173</v>
      </c>
      <c r="C71" s="146">
        <v>466.1</v>
      </c>
      <c r="D71" s="146"/>
      <c r="E71" s="147">
        <v>14.5</v>
      </c>
      <c r="F71" s="145" t="s">
        <v>236</v>
      </c>
      <c r="G71" s="145" t="s">
        <v>44</v>
      </c>
      <c r="H71" s="145" t="s">
        <v>313</v>
      </c>
      <c r="I71" s="145" t="s">
        <v>420</v>
      </c>
      <c r="J71" s="145" t="s">
        <v>421</v>
      </c>
      <c r="K71" s="148" t="s">
        <v>667</v>
      </c>
      <c r="L71" s="148"/>
      <c r="M71" s="148"/>
      <c r="N71" s="158">
        <f>SUM(N72)</f>
        <v>149.29559999999998</v>
      </c>
      <c r="O71" s="158">
        <f t="shared" ref="O71:T71" si="35">SUM(O72)</f>
        <v>0</v>
      </c>
      <c r="P71" s="158">
        <f t="shared" si="35"/>
        <v>11.943647999999998</v>
      </c>
      <c r="Q71" s="158">
        <f t="shared" si="35"/>
        <v>128.39421599999997</v>
      </c>
      <c r="R71" s="158">
        <f t="shared" si="35"/>
        <v>0</v>
      </c>
      <c r="S71" s="158">
        <f t="shared" si="35"/>
        <v>8.9577359999999988</v>
      </c>
      <c r="T71" s="158">
        <f t="shared" si="35"/>
        <v>149.29559999999998</v>
      </c>
      <c r="U71" s="150"/>
      <c r="V71" s="150"/>
      <c r="W71" s="150"/>
      <c r="X71" s="150"/>
      <c r="Y71" s="150"/>
      <c r="Z71" s="150"/>
      <c r="AA71" s="150"/>
      <c r="AB71" s="150"/>
      <c r="AC71" s="150"/>
      <c r="AD71" s="150"/>
      <c r="AE71" s="150"/>
      <c r="AF71" s="150"/>
      <c r="AG71" s="150"/>
      <c r="AH71" s="150"/>
      <c r="AI71" s="150"/>
      <c r="AJ71" s="150"/>
      <c r="AK71" s="150"/>
      <c r="AL71" s="150"/>
      <c r="AM71" s="150"/>
      <c r="AN71" s="150"/>
      <c r="AO71" s="150"/>
      <c r="AP71" s="150"/>
      <c r="AQ71" s="150"/>
      <c r="AR71" s="150"/>
      <c r="AS71" s="150"/>
      <c r="AT71" s="150"/>
      <c r="AU71" s="150"/>
      <c r="AV71" s="150"/>
      <c r="AW71" s="150"/>
      <c r="AX71" s="150"/>
      <c r="AY71" s="150"/>
      <c r="AZ71" s="150"/>
      <c r="BA71" s="151">
        <v>0.12</v>
      </c>
      <c r="BB71" s="158">
        <f>T72</f>
        <v>149.29559999999998</v>
      </c>
      <c r="BC71" s="158"/>
      <c r="BD71" s="148"/>
      <c r="BE71" s="148"/>
      <c r="BF71" s="149"/>
      <c r="BG71" s="148"/>
      <c r="BH71" s="148"/>
      <c r="BI71" s="149"/>
      <c r="BJ71" s="150"/>
      <c r="BK71" s="150">
        <f>BB71</f>
        <v>149.29559999999998</v>
      </c>
      <c r="BL71" s="153">
        <v>42769</v>
      </c>
      <c r="BM71" s="150"/>
      <c r="BN71" s="150"/>
      <c r="BO71" s="154"/>
      <c r="BP71" s="155"/>
      <c r="BQ71" s="153"/>
      <c r="BR71" s="156"/>
    </row>
    <row r="72" spans="1:70" s="22" customFormat="1" ht="152.25" customHeight="1" x14ac:dyDescent="0.25">
      <c r="A72" s="17"/>
      <c r="B72" s="18"/>
      <c r="C72" s="19"/>
      <c r="D72" s="19"/>
      <c r="E72" s="20"/>
      <c r="F72" s="18"/>
      <c r="G72" s="18"/>
      <c r="H72" s="18"/>
      <c r="I72" s="18"/>
      <c r="J72" s="18"/>
      <c r="K72" s="42"/>
      <c r="L72" s="42" t="s">
        <v>16</v>
      </c>
      <c r="M72" s="42">
        <f>BA71</f>
        <v>0.12</v>
      </c>
      <c r="N72" s="38">
        <f>M72*1101*1.13</f>
        <v>149.29559999999998</v>
      </c>
      <c r="O72" s="38"/>
      <c r="P72" s="38">
        <f>N72*0.08</f>
        <v>11.943647999999998</v>
      </c>
      <c r="Q72" s="38">
        <f>N72*0.86</f>
        <v>128.39421599999997</v>
      </c>
      <c r="R72" s="38">
        <v>0</v>
      </c>
      <c r="S72" s="38">
        <f>N72*0.06</f>
        <v>8.9577359999999988</v>
      </c>
      <c r="T72" s="38">
        <f>SUM(P72:S72)</f>
        <v>149.29559999999998</v>
      </c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  <c r="AF72" s="33"/>
      <c r="AG72" s="33"/>
      <c r="AH72" s="33"/>
      <c r="AI72" s="33"/>
      <c r="AJ72" s="33"/>
      <c r="AK72" s="33"/>
      <c r="AL72" s="33"/>
      <c r="AM72" s="33"/>
      <c r="AN72" s="33"/>
      <c r="AO72" s="33"/>
      <c r="AP72" s="33"/>
      <c r="AQ72" s="33"/>
      <c r="AR72" s="33"/>
      <c r="AS72" s="33"/>
      <c r="AT72" s="33"/>
      <c r="AU72" s="33"/>
      <c r="AV72" s="33"/>
      <c r="AW72" s="33"/>
      <c r="AX72" s="33"/>
      <c r="AY72" s="33"/>
      <c r="AZ72" s="33"/>
      <c r="BA72" s="143"/>
      <c r="BB72" s="61"/>
      <c r="BC72" s="43"/>
      <c r="BD72" s="42"/>
      <c r="BE72" s="42"/>
      <c r="BF72" s="43"/>
      <c r="BG72" s="42"/>
      <c r="BH72" s="42"/>
      <c r="BI72" s="43"/>
      <c r="BJ72" s="33"/>
      <c r="BK72" s="33"/>
      <c r="BL72" s="24"/>
      <c r="BM72" s="33"/>
      <c r="BN72" s="33"/>
      <c r="BO72" s="34"/>
      <c r="BP72" s="23"/>
      <c r="BQ72" s="24"/>
      <c r="BR72" s="25"/>
    </row>
    <row r="73" spans="1:70" s="157" customFormat="1" ht="409.6" customHeight="1" x14ac:dyDescent="0.25">
      <c r="A73" s="144" t="s">
        <v>110</v>
      </c>
      <c r="B73" s="145" t="s">
        <v>174</v>
      </c>
      <c r="C73" s="146">
        <v>466.1</v>
      </c>
      <c r="D73" s="146"/>
      <c r="E73" s="147">
        <v>15</v>
      </c>
      <c r="F73" s="145" t="s">
        <v>237</v>
      </c>
      <c r="G73" s="145" t="s">
        <v>44</v>
      </c>
      <c r="H73" s="145" t="s">
        <v>314</v>
      </c>
      <c r="I73" s="145" t="s">
        <v>422</v>
      </c>
      <c r="J73" s="145" t="s">
        <v>423</v>
      </c>
      <c r="K73" s="148" t="s">
        <v>668</v>
      </c>
      <c r="L73" s="148"/>
      <c r="M73" s="148"/>
      <c r="N73" s="158">
        <f>SUM(N74)</f>
        <v>74.647799999999989</v>
      </c>
      <c r="O73" s="158">
        <f t="shared" ref="O73:T73" si="36">SUM(O74)</f>
        <v>0</v>
      </c>
      <c r="P73" s="158">
        <f t="shared" si="36"/>
        <v>5.9718239999999989</v>
      </c>
      <c r="Q73" s="158">
        <f t="shared" si="36"/>
        <v>64.197107999999986</v>
      </c>
      <c r="R73" s="158">
        <f t="shared" si="36"/>
        <v>0</v>
      </c>
      <c r="S73" s="158">
        <f t="shared" si="36"/>
        <v>4.4788679999999994</v>
      </c>
      <c r="T73" s="158">
        <f t="shared" si="36"/>
        <v>74.647799999999989</v>
      </c>
      <c r="U73" s="150"/>
      <c r="V73" s="150"/>
      <c r="W73" s="150"/>
      <c r="X73" s="150"/>
      <c r="Y73" s="150"/>
      <c r="Z73" s="150"/>
      <c r="AA73" s="150"/>
      <c r="AB73" s="150"/>
      <c r="AC73" s="150"/>
      <c r="AD73" s="150"/>
      <c r="AE73" s="148"/>
      <c r="AF73" s="158"/>
      <c r="AG73" s="158"/>
      <c r="AH73" s="150"/>
      <c r="AI73" s="151"/>
      <c r="AJ73" s="158"/>
      <c r="AK73" s="158"/>
      <c r="AL73" s="150"/>
      <c r="AM73" s="150"/>
      <c r="AN73" s="150"/>
      <c r="AO73" s="150"/>
      <c r="AP73" s="150"/>
      <c r="AQ73" s="151"/>
      <c r="AR73" s="158"/>
      <c r="AS73" s="150"/>
      <c r="AT73" s="150"/>
      <c r="AU73" s="150"/>
      <c r="AV73" s="150"/>
      <c r="AW73" s="150"/>
      <c r="AX73" s="150"/>
      <c r="AY73" s="150"/>
      <c r="AZ73" s="150"/>
      <c r="BA73" s="151">
        <v>0.06</v>
      </c>
      <c r="BB73" s="158">
        <f>T74</f>
        <v>74.647799999999989</v>
      </c>
      <c r="BC73" s="158"/>
      <c r="BD73" s="148"/>
      <c r="BE73" s="148"/>
      <c r="BF73" s="149"/>
      <c r="BG73" s="148"/>
      <c r="BH73" s="148"/>
      <c r="BI73" s="149"/>
      <c r="BJ73" s="150"/>
      <c r="BK73" s="150">
        <f>BB73</f>
        <v>74.647799999999989</v>
      </c>
      <c r="BL73" s="153">
        <v>42769</v>
      </c>
      <c r="BM73" s="150"/>
      <c r="BN73" s="150"/>
      <c r="BO73" s="154"/>
      <c r="BP73" s="155"/>
      <c r="BQ73" s="153"/>
      <c r="BR73" s="156"/>
    </row>
    <row r="74" spans="1:70" s="22" customFormat="1" ht="192" customHeight="1" x14ac:dyDescent="0.25">
      <c r="A74" s="17"/>
      <c r="B74" s="18"/>
      <c r="C74" s="19"/>
      <c r="D74" s="19"/>
      <c r="E74" s="20"/>
      <c r="F74" s="18"/>
      <c r="G74" s="18"/>
      <c r="H74" s="18"/>
      <c r="I74" s="18"/>
      <c r="J74" s="18"/>
      <c r="K74" s="42"/>
      <c r="L74" s="42" t="s">
        <v>16</v>
      </c>
      <c r="M74" s="42">
        <f>BA73</f>
        <v>0.06</v>
      </c>
      <c r="N74" s="38">
        <f>M74*1101*1.13</f>
        <v>74.647799999999989</v>
      </c>
      <c r="O74" s="38"/>
      <c r="P74" s="38">
        <f>N74*0.08</f>
        <v>5.9718239999999989</v>
      </c>
      <c r="Q74" s="38">
        <f>N74*0.86</f>
        <v>64.197107999999986</v>
      </c>
      <c r="R74" s="38">
        <v>0</v>
      </c>
      <c r="S74" s="38">
        <f>N74*0.06</f>
        <v>4.4788679999999994</v>
      </c>
      <c r="T74" s="38">
        <f>SUM(P74:S74)</f>
        <v>74.647799999999989</v>
      </c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  <c r="AF74" s="33"/>
      <c r="AG74" s="33"/>
      <c r="AH74" s="33"/>
      <c r="AI74" s="33"/>
      <c r="AJ74" s="33"/>
      <c r="AK74" s="33"/>
      <c r="AL74" s="33"/>
      <c r="AM74" s="33"/>
      <c r="AN74" s="33"/>
      <c r="AO74" s="33"/>
      <c r="AP74" s="33"/>
      <c r="AQ74" s="33"/>
      <c r="AR74" s="33"/>
      <c r="AS74" s="33"/>
      <c r="AT74" s="33"/>
      <c r="AU74" s="33"/>
      <c r="AV74" s="33"/>
      <c r="AW74" s="33"/>
      <c r="AX74" s="33"/>
      <c r="AY74" s="33"/>
      <c r="AZ74" s="33"/>
      <c r="BA74" s="143"/>
      <c r="BB74" s="61"/>
      <c r="BC74" s="43"/>
      <c r="BD74" s="42"/>
      <c r="BE74" s="42"/>
      <c r="BF74" s="43"/>
      <c r="BG74" s="42"/>
      <c r="BH74" s="42"/>
      <c r="BI74" s="43"/>
      <c r="BJ74" s="33"/>
      <c r="BK74" s="33"/>
      <c r="BL74" s="24"/>
      <c r="BM74" s="33"/>
      <c r="BN74" s="33"/>
      <c r="BO74" s="34"/>
      <c r="BP74" s="23"/>
      <c r="BQ74" s="24"/>
      <c r="BR74" s="25"/>
    </row>
    <row r="75" spans="1:70" s="157" customFormat="1" ht="409.5" customHeight="1" x14ac:dyDescent="0.25">
      <c r="A75" s="144" t="s">
        <v>555</v>
      </c>
      <c r="B75" s="145">
        <v>41318513</v>
      </c>
      <c r="C75" s="146">
        <v>466.1</v>
      </c>
      <c r="D75" s="146"/>
      <c r="E75" s="147">
        <v>15</v>
      </c>
      <c r="F75" s="145" t="s">
        <v>541</v>
      </c>
      <c r="G75" s="145" t="s">
        <v>43</v>
      </c>
      <c r="H75" s="145" t="s">
        <v>548</v>
      </c>
      <c r="I75" s="145" t="s">
        <v>562</v>
      </c>
      <c r="J75" s="145" t="s">
        <v>568</v>
      </c>
      <c r="K75" s="148" t="s">
        <v>670</v>
      </c>
      <c r="L75" s="148"/>
      <c r="M75" s="148"/>
      <c r="N75" s="158">
        <f>SUM(N76)</f>
        <v>50.578799999999994</v>
      </c>
      <c r="O75" s="158">
        <f t="shared" ref="O75:T75" si="37">SUM(O76)</f>
        <v>0</v>
      </c>
      <c r="P75" s="158">
        <f t="shared" si="37"/>
        <v>4.0463039999999992</v>
      </c>
      <c r="Q75" s="158">
        <f t="shared" si="37"/>
        <v>44.003555999999996</v>
      </c>
      <c r="R75" s="158">
        <f t="shared" si="37"/>
        <v>0</v>
      </c>
      <c r="S75" s="158">
        <f t="shared" si="37"/>
        <v>2.52894</v>
      </c>
      <c r="T75" s="158">
        <f t="shared" si="37"/>
        <v>50.578799999999994</v>
      </c>
      <c r="U75" s="150"/>
      <c r="V75" s="150"/>
      <c r="W75" s="150"/>
      <c r="X75" s="150"/>
      <c r="Y75" s="150"/>
      <c r="Z75" s="150"/>
      <c r="AA75" s="150"/>
      <c r="AB75" s="150"/>
      <c r="AC75" s="150"/>
      <c r="AD75" s="150"/>
      <c r="AE75" s="148">
        <v>0.03</v>
      </c>
      <c r="AF75" s="158">
        <f>T76</f>
        <v>50.578799999999994</v>
      </c>
      <c r="AG75" s="158"/>
      <c r="AH75" s="150"/>
      <c r="AI75" s="151"/>
      <c r="AJ75" s="158"/>
      <c r="AK75" s="148"/>
      <c r="AL75" s="150"/>
      <c r="AM75" s="150"/>
      <c r="AN75" s="150"/>
      <c r="AO75" s="150"/>
      <c r="AP75" s="150"/>
      <c r="AQ75" s="151"/>
      <c r="AR75" s="158"/>
      <c r="AS75" s="150"/>
      <c r="AT75" s="150"/>
      <c r="AU75" s="150"/>
      <c r="AV75" s="150"/>
      <c r="AW75" s="150"/>
      <c r="AX75" s="150"/>
      <c r="AY75" s="150"/>
      <c r="AZ75" s="150"/>
      <c r="BA75" s="151"/>
      <c r="BB75" s="158"/>
      <c r="BC75" s="158"/>
      <c r="BD75" s="148"/>
      <c r="BE75" s="148"/>
      <c r="BF75" s="149"/>
      <c r="BG75" s="148"/>
      <c r="BH75" s="148"/>
      <c r="BI75" s="149"/>
      <c r="BJ75" s="150"/>
      <c r="BK75" s="150">
        <f>AF75</f>
        <v>50.578799999999994</v>
      </c>
      <c r="BL75" s="153">
        <v>42776</v>
      </c>
      <c r="BM75" s="150"/>
      <c r="BN75" s="150"/>
      <c r="BO75" s="154"/>
      <c r="BP75" s="155"/>
      <c r="BQ75" s="153"/>
      <c r="BR75" s="156"/>
    </row>
    <row r="76" spans="1:70" s="22" customFormat="1" ht="192" customHeight="1" x14ac:dyDescent="0.25">
      <c r="A76" s="17"/>
      <c r="B76" s="18"/>
      <c r="C76" s="19"/>
      <c r="D76" s="19"/>
      <c r="E76" s="20"/>
      <c r="F76" s="18"/>
      <c r="G76" s="18"/>
      <c r="H76" s="18"/>
      <c r="I76" s="18"/>
      <c r="J76" s="18"/>
      <c r="K76" s="42"/>
      <c r="L76" s="6" t="s">
        <v>7</v>
      </c>
      <c r="M76" s="98">
        <f>AE75</f>
        <v>0.03</v>
      </c>
      <c r="N76" s="38">
        <f>M76*1492*1.13</f>
        <v>50.578799999999994</v>
      </c>
      <c r="O76" s="38"/>
      <c r="P76" s="38">
        <f>N76*0.08</f>
        <v>4.0463039999999992</v>
      </c>
      <c r="Q76" s="38">
        <f>N76*0.87</f>
        <v>44.003555999999996</v>
      </c>
      <c r="R76" s="38">
        <v>0</v>
      </c>
      <c r="S76" s="38">
        <f>N76*0.05</f>
        <v>2.52894</v>
      </c>
      <c r="T76" s="38">
        <f>SUM(P76:S76)</f>
        <v>50.578799999999994</v>
      </c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3"/>
      <c r="AS76" s="33"/>
      <c r="AT76" s="33"/>
      <c r="AU76" s="33"/>
      <c r="AV76" s="33"/>
      <c r="AW76" s="33"/>
      <c r="AX76" s="33"/>
      <c r="AY76" s="33"/>
      <c r="AZ76" s="33"/>
      <c r="BA76" s="143"/>
      <c r="BB76" s="61"/>
      <c r="BC76" s="43"/>
      <c r="BD76" s="42"/>
      <c r="BE76" s="42"/>
      <c r="BF76" s="43"/>
      <c r="BG76" s="42"/>
      <c r="BH76" s="42"/>
      <c r="BI76" s="43"/>
      <c r="BJ76" s="33"/>
      <c r="BK76" s="33"/>
      <c r="BL76" s="24"/>
      <c r="BM76" s="33"/>
      <c r="BN76" s="33"/>
      <c r="BO76" s="34"/>
      <c r="BP76" s="23"/>
      <c r="BQ76" s="24"/>
      <c r="BR76" s="25"/>
    </row>
    <row r="77" spans="1:70" s="157" customFormat="1" ht="192" customHeight="1" x14ac:dyDescent="0.25">
      <c r="A77" s="144" t="s">
        <v>558</v>
      </c>
      <c r="B77" s="145">
        <v>41317959</v>
      </c>
      <c r="C77" s="146">
        <v>466.1</v>
      </c>
      <c r="D77" s="146"/>
      <c r="E77" s="147">
        <v>15</v>
      </c>
      <c r="F77" s="145" t="s">
        <v>544</v>
      </c>
      <c r="G77" s="145" t="s">
        <v>44</v>
      </c>
      <c r="H77" s="145" t="s">
        <v>551</v>
      </c>
      <c r="I77" s="145" t="s">
        <v>565</v>
      </c>
      <c r="J77" s="145" t="s">
        <v>571</v>
      </c>
      <c r="K77" s="148" t="s">
        <v>672</v>
      </c>
      <c r="L77" s="148"/>
      <c r="M77" s="151"/>
      <c r="N77" s="147"/>
      <c r="O77" s="147"/>
      <c r="P77" s="147"/>
      <c r="Q77" s="147"/>
      <c r="R77" s="147"/>
      <c r="S77" s="147"/>
      <c r="T77" s="147"/>
      <c r="U77" s="150"/>
      <c r="V77" s="150"/>
      <c r="W77" s="150"/>
      <c r="X77" s="150"/>
      <c r="Y77" s="150"/>
      <c r="Z77" s="150"/>
      <c r="AA77" s="150"/>
      <c r="AB77" s="150"/>
      <c r="AC77" s="150"/>
      <c r="AD77" s="150"/>
      <c r="AE77" s="150"/>
      <c r="AF77" s="150"/>
      <c r="AG77" s="150"/>
      <c r="AH77" s="150"/>
      <c r="AI77" s="150"/>
      <c r="AJ77" s="150"/>
      <c r="AK77" s="150"/>
      <c r="AL77" s="150"/>
      <c r="AM77" s="150"/>
      <c r="AN77" s="150"/>
      <c r="AO77" s="150"/>
      <c r="AP77" s="150"/>
      <c r="AQ77" s="150"/>
      <c r="AR77" s="150"/>
      <c r="AS77" s="150"/>
      <c r="AT77" s="150"/>
      <c r="AU77" s="150"/>
      <c r="AV77" s="150"/>
      <c r="AW77" s="150"/>
      <c r="AX77" s="150"/>
      <c r="AY77" s="150"/>
      <c r="AZ77" s="150"/>
      <c r="BA77" s="151"/>
      <c r="BB77" s="160"/>
      <c r="BC77" s="149"/>
      <c r="BD77" s="148"/>
      <c r="BE77" s="148"/>
      <c r="BF77" s="149"/>
      <c r="BG77" s="148"/>
      <c r="BH77" s="148"/>
      <c r="BI77" s="149"/>
      <c r="BJ77" s="150"/>
      <c r="BK77" s="150"/>
      <c r="BL77" s="153">
        <v>42771</v>
      </c>
      <c r="BM77" s="150" t="s">
        <v>671</v>
      </c>
      <c r="BN77" s="150"/>
      <c r="BO77" s="154"/>
      <c r="BP77" s="155"/>
      <c r="BQ77" s="153"/>
      <c r="BR77" s="156"/>
    </row>
    <row r="78" spans="1:70" s="157" customFormat="1" ht="154.5" customHeight="1" x14ac:dyDescent="0.25">
      <c r="A78" s="144" t="s">
        <v>600</v>
      </c>
      <c r="B78" s="145">
        <v>41322563</v>
      </c>
      <c r="C78" s="146">
        <v>466.1</v>
      </c>
      <c r="D78" s="146"/>
      <c r="E78" s="147">
        <v>12</v>
      </c>
      <c r="F78" s="145" t="s">
        <v>598</v>
      </c>
      <c r="G78" s="145" t="s">
        <v>44</v>
      </c>
      <c r="H78" s="145" t="s">
        <v>599</v>
      </c>
      <c r="I78" s="145" t="s">
        <v>596</v>
      </c>
      <c r="J78" s="145" t="s">
        <v>597</v>
      </c>
      <c r="K78" s="148" t="s">
        <v>678</v>
      </c>
      <c r="L78" s="148"/>
      <c r="M78" s="148"/>
      <c r="N78" s="149">
        <f>SUM(N79:N81)</f>
        <v>89.739750000000001</v>
      </c>
      <c r="O78" s="148">
        <f t="shared" ref="O78:T78" si="38">SUM(O79:O81)</f>
        <v>0</v>
      </c>
      <c r="P78" s="149">
        <f t="shared" si="38"/>
        <v>7.1791800000000014</v>
      </c>
      <c r="Q78" s="149">
        <f t="shared" si="38"/>
        <v>79.947897000000012</v>
      </c>
      <c r="R78" s="149">
        <f t="shared" si="38"/>
        <v>0</v>
      </c>
      <c r="S78" s="149">
        <f t="shared" si="38"/>
        <v>2.612673</v>
      </c>
      <c r="T78" s="149">
        <f t="shared" si="38"/>
        <v>89.739750000000001</v>
      </c>
      <c r="U78" s="150"/>
      <c r="V78" s="150"/>
      <c r="W78" s="150"/>
      <c r="X78" s="150"/>
      <c r="Y78" s="150"/>
      <c r="Z78" s="150"/>
      <c r="AA78" s="150"/>
      <c r="AB78" s="150"/>
      <c r="AC78" s="150"/>
      <c r="AD78" s="150"/>
      <c r="AE78" s="150"/>
      <c r="AF78" s="150"/>
      <c r="AG78" s="150"/>
      <c r="AH78" s="150"/>
      <c r="AI78" s="152"/>
      <c r="AJ78" s="150"/>
      <c r="AK78" s="150"/>
      <c r="AL78" s="150"/>
      <c r="AM78" s="150"/>
      <c r="AN78" s="150"/>
      <c r="AO78" s="150"/>
      <c r="AP78" s="150"/>
      <c r="AQ78" s="152"/>
      <c r="AR78" s="150"/>
      <c r="AS78" s="150"/>
      <c r="AT78" s="150"/>
      <c r="AU78" s="150"/>
      <c r="AV78" s="150"/>
      <c r="AW78" s="150"/>
      <c r="AX78" s="150"/>
      <c r="AY78" s="150"/>
      <c r="AZ78" s="150"/>
      <c r="BA78" s="151">
        <v>3.5000000000000003E-2</v>
      </c>
      <c r="BB78" s="160">
        <f>T79</f>
        <v>43.544550000000001</v>
      </c>
      <c r="BC78" s="149"/>
      <c r="BD78" s="148"/>
      <c r="BE78" s="148">
        <v>0.28000000000000003</v>
      </c>
      <c r="BF78" s="149">
        <f>T80</f>
        <v>36.912400000000005</v>
      </c>
      <c r="BG78" s="148">
        <v>0.04</v>
      </c>
      <c r="BH78" s="148">
        <f>T81</f>
        <v>9.2827999999999999</v>
      </c>
      <c r="BI78" s="149"/>
      <c r="BJ78" s="150"/>
      <c r="BK78" s="150">
        <f>BB78+BF78+BH78</f>
        <v>89.739750000000001</v>
      </c>
      <c r="BL78" s="153">
        <v>42775</v>
      </c>
      <c r="BM78" s="150"/>
      <c r="BN78" s="150"/>
      <c r="BO78" s="154"/>
      <c r="BP78" s="155"/>
      <c r="BQ78" s="153"/>
      <c r="BR78" s="156"/>
    </row>
    <row r="79" spans="1:70" s="22" customFormat="1" ht="124.15" customHeight="1" x14ac:dyDescent="0.25">
      <c r="A79" s="17"/>
      <c r="B79" s="18"/>
      <c r="C79" s="19"/>
      <c r="D79" s="19"/>
      <c r="E79" s="20"/>
      <c r="F79" s="18"/>
      <c r="G79" s="18"/>
      <c r="H79" s="18"/>
      <c r="I79" s="18"/>
      <c r="J79" s="18"/>
      <c r="K79" s="42"/>
      <c r="L79" s="6" t="s">
        <v>16</v>
      </c>
      <c r="M79" s="143">
        <f>BA78</f>
        <v>3.5000000000000003E-2</v>
      </c>
      <c r="N79" s="38">
        <f>M79*1101*1.13</f>
        <v>43.544550000000001</v>
      </c>
      <c r="O79" s="38"/>
      <c r="P79" s="38">
        <f>N79*0.08</f>
        <v>3.4835640000000003</v>
      </c>
      <c r="Q79" s="38">
        <f>N79*0.86</f>
        <v>37.448312999999999</v>
      </c>
      <c r="R79" s="38">
        <v>0</v>
      </c>
      <c r="S79" s="38">
        <f>N79*0.06</f>
        <v>2.612673</v>
      </c>
      <c r="T79" s="38">
        <f>SUM(P79:S79)</f>
        <v>43.544550000000001</v>
      </c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  <c r="AM79" s="33"/>
      <c r="AN79" s="33"/>
      <c r="AO79" s="33"/>
      <c r="AP79" s="33"/>
      <c r="AQ79" s="33"/>
      <c r="AR79" s="33"/>
      <c r="AS79" s="33"/>
      <c r="AT79" s="33"/>
      <c r="AU79" s="33"/>
      <c r="AV79" s="33"/>
      <c r="AW79" s="33"/>
      <c r="AX79" s="33"/>
      <c r="AY79" s="33"/>
      <c r="AZ79" s="33"/>
      <c r="BA79" s="143"/>
      <c r="BB79" s="61"/>
      <c r="BC79" s="43"/>
      <c r="BD79" s="42"/>
      <c r="BE79" s="42"/>
      <c r="BF79" s="43"/>
      <c r="BG79" s="42"/>
      <c r="BH79" s="42"/>
      <c r="BI79" s="43"/>
      <c r="BJ79" s="33"/>
      <c r="BK79" s="33"/>
      <c r="BL79" s="24"/>
      <c r="BM79" s="33"/>
      <c r="BN79" s="33"/>
      <c r="BO79" s="34"/>
      <c r="BP79" s="23"/>
      <c r="BQ79" s="24"/>
      <c r="BR79" s="25"/>
    </row>
    <row r="80" spans="1:70" s="22" customFormat="1" ht="124.1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6" t="s">
        <v>488</v>
      </c>
      <c r="M80" s="143">
        <f>BE78</f>
        <v>0.28000000000000003</v>
      </c>
      <c r="N80" s="38">
        <f>M80*131.83</f>
        <v>36.912400000000005</v>
      </c>
      <c r="O80" s="42"/>
      <c r="P80" s="43">
        <f>N80*0.08</f>
        <v>2.9529920000000005</v>
      </c>
      <c r="Q80" s="43">
        <f>N80*0.92</f>
        <v>33.959408000000003</v>
      </c>
      <c r="R80" s="43">
        <v>0</v>
      </c>
      <c r="S80" s="43">
        <v>0</v>
      </c>
      <c r="T80" s="43">
        <f>SUM(P80:S80)</f>
        <v>36.912400000000005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33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43"/>
      <c r="BB80" s="61"/>
      <c r="BC80" s="43"/>
      <c r="BD80" s="42"/>
      <c r="BE80" s="42"/>
      <c r="BF80" s="43"/>
      <c r="BG80" s="42"/>
      <c r="BH80" s="42"/>
      <c r="BI80" s="43"/>
      <c r="BJ80" s="33"/>
      <c r="BK80" s="33"/>
      <c r="BL80" s="24"/>
      <c r="BM80" s="33"/>
      <c r="BN80" s="33"/>
      <c r="BO80" s="34"/>
      <c r="BP80" s="23"/>
      <c r="BQ80" s="24"/>
      <c r="BR80" s="25"/>
    </row>
    <row r="81" spans="1:70" s="22" customFormat="1" ht="124.15" customHeight="1" x14ac:dyDescent="0.25">
      <c r="A81" s="17"/>
      <c r="B81" s="18"/>
      <c r="C81" s="19"/>
      <c r="D81" s="19"/>
      <c r="E81" s="20"/>
      <c r="F81" s="18"/>
      <c r="G81" s="18"/>
      <c r="H81" s="18"/>
      <c r="I81" s="18"/>
      <c r="J81" s="18"/>
      <c r="K81" s="42"/>
      <c r="L81" s="6" t="s">
        <v>443</v>
      </c>
      <c r="M81" s="143">
        <f>BG78</f>
        <v>0.04</v>
      </c>
      <c r="N81" s="43">
        <f>M81*232.07</f>
        <v>9.2827999999999999</v>
      </c>
      <c r="O81" s="42"/>
      <c r="P81" s="43">
        <f>N81*0.08</f>
        <v>0.74262400000000006</v>
      </c>
      <c r="Q81" s="43">
        <f>N81*0.92</f>
        <v>8.5401760000000007</v>
      </c>
      <c r="R81" s="43">
        <v>0</v>
      </c>
      <c r="S81" s="43">
        <v>0</v>
      </c>
      <c r="T81" s="43">
        <f>SUM(P81:S81)</f>
        <v>9.2827999999999999</v>
      </c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33"/>
      <c r="AO81" s="33"/>
      <c r="AP81" s="33"/>
      <c r="AQ81" s="33"/>
      <c r="AR81" s="33"/>
      <c r="AS81" s="33"/>
      <c r="AT81" s="33"/>
      <c r="AU81" s="33"/>
      <c r="AV81" s="33"/>
      <c r="AW81" s="33"/>
      <c r="AX81" s="33"/>
      <c r="AY81" s="33"/>
      <c r="AZ81" s="33"/>
      <c r="BA81" s="143"/>
      <c r="BB81" s="61"/>
      <c r="BC81" s="43"/>
      <c r="BD81" s="42"/>
      <c r="BE81" s="42"/>
      <c r="BF81" s="43"/>
      <c r="BG81" s="42"/>
      <c r="BH81" s="42"/>
      <c r="BI81" s="43"/>
      <c r="BJ81" s="33"/>
      <c r="BK81" s="33"/>
      <c r="BL81" s="24"/>
      <c r="BM81" s="33"/>
      <c r="BN81" s="33"/>
      <c r="BO81" s="34"/>
      <c r="BP81" s="23"/>
      <c r="BQ81" s="24"/>
      <c r="BR81" s="25"/>
    </row>
    <row r="82" spans="1:70" s="157" customFormat="1" ht="154.5" customHeight="1" x14ac:dyDescent="0.25">
      <c r="A82" s="144" t="s">
        <v>605</v>
      </c>
      <c r="B82" s="145">
        <v>41319893</v>
      </c>
      <c r="C82" s="146">
        <v>466.1</v>
      </c>
      <c r="D82" s="146"/>
      <c r="E82" s="147">
        <v>5</v>
      </c>
      <c r="F82" s="145" t="s">
        <v>603</v>
      </c>
      <c r="G82" s="145" t="s">
        <v>44</v>
      </c>
      <c r="H82" s="145" t="s">
        <v>604</v>
      </c>
      <c r="I82" s="145" t="s">
        <v>601</v>
      </c>
      <c r="J82" s="145" t="s">
        <v>602</v>
      </c>
      <c r="K82" s="148" t="s">
        <v>679</v>
      </c>
      <c r="L82" s="148"/>
      <c r="M82" s="148"/>
      <c r="N82" s="149">
        <f>SUM(N83)</f>
        <v>99.530399999999986</v>
      </c>
      <c r="O82" s="148">
        <f t="shared" ref="O82:T82" si="39">SUM(O83)</f>
        <v>0</v>
      </c>
      <c r="P82" s="149">
        <f t="shared" si="39"/>
        <v>7.9624319999999988</v>
      </c>
      <c r="Q82" s="149">
        <f t="shared" si="39"/>
        <v>85.596143999999981</v>
      </c>
      <c r="R82" s="149">
        <f t="shared" si="39"/>
        <v>0</v>
      </c>
      <c r="S82" s="149">
        <f t="shared" si="39"/>
        <v>5.9718239999999989</v>
      </c>
      <c r="T82" s="149">
        <f t="shared" si="39"/>
        <v>99.530399999999972</v>
      </c>
      <c r="U82" s="150"/>
      <c r="V82" s="150"/>
      <c r="W82" s="150"/>
      <c r="X82" s="150"/>
      <c r="Y82" s="150"/>
      <c r="Z82" s="150"/>
      <c r="AA82" s="150"/>
      <c r="AB82" s="150"/>
      <c r="AC82" s="150"/>
      <c r="AD82" s="150"/>
      <c r="AE82" s="150"/>
      <c r="AF82" s="150"/>
      <c r="AG82" s="150"/>
      <c r="AH82" s="150"/>
      <c r="AI82" s="152"/>
      <c r="AJ82" s="150"/>
      <c r="AK82" s="150"/>
      <c r="AL82" s="150"/>
      <c r="AM82" s="150"/>
      <c r="AN82" s="150"/>
      <c r="AO82" s="150"/>
      <c r="AP82" s="150"/>
      <c r="AQ82" s="152"/>
      <c r="AR82" s="150"/>
      <c r="AS82" s="150"/>
      <c r="AT82" s="150"/>
      <c r="AU82" s="150"/>
      <c r="AV82" s="150"/>
      <c r="AW82" s="150"/>
      <c r="AX82" s="150"/>
      <c r="AY82" s="150"/>
      <c r="AZ82" s="150"/>
      <c r="BA82" s="151">
        <v>0.08</v>
      </c>
      <c r="BB82" s="160">
        <f>T83</f>
        <v>99.530399999999972</v>
      </c>
      <c r="BC82" s="149"/>
      <c r="BD82" s="148"/>
      <c r="BE82" s="148"/>
      <c r="BF82" s="149"/>
      <c r="BG82" s="148"/>
      <c r="BH82" s="148"/>
      <c r="BI82" s="149"/>
      <c r="BJ82" s="150"/>
      <c r="BK82" s="150">
        <f>BB82</f>
        <v>99.530399999999972</v>
      </c>
      <c r="BL82" s="153">
        <v>42775</v>
      </c>
      <c r="BM82" s="150"/>
      <c r="BN82" s="150"/>
      <c r="BO82" s="154"/>
      <c r="BP82" s="155"/>
      <c r="BQ82" s="153"/>
      <c r="BR82" s="156"/>
    </row>
    <row r="83" spans="1:70" s="22" customFormat="1" ht="144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6" t="s">
        <v>16</v>
      </c>
      <c r="M83" s="143">
        <f>BA82</f>
        <v>0.08</v>
      </c>
      <c r="N83" s="38">
        <f>M83*1101*1.13</f>
        <v>99.530399999999986</v>
      </c>
      <c r="O83" s="38"/>
      <c r="P83" s="38">
        <f>N83*0.08</f>
        <v>7.9624319999999988</v>
      </c>
      <c r="Q83" s="38">
        <f>N83*0.86</f>
        <v>85.596143999999981</v>
      </c>
      <c r="R83" s="38">
        <v>0</v>
      </c>
      <c r="S83" s="38">
        <f>N83*0.06</f>
        <v>5.9718239999999989</v>
      </c>
      <c r="T83" s="38">
        <f>SUM(P83:S83)</f>
        <v>99.530399999999972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43"/>
      <c r="BB83" s="61"/>
      <c r="BC83" s="43"/>
      <c r="BD83" s="42"/>
      <c r="BE83" s="42"/>
      <c r="BF83" s="43"/>
      <c r="BG83" s="42"/>
      <c r="BH83" s="42"/>
      <c r="BI83" s="43"/>
      <c r="BJ83" s="33"/>
      <c r="BK83" s="33"/>
      <c r="BL83" s="24"/>
      <c r="BM83" s="33"/>
      <c r="BN83" s="33"/>
      <c r="BO83" s="34"/>
      <c r="BP83" s="23"/>
      <c r="BQ83" s="24"/>
      <c r="BR83" s="25"/>
    </row>
    <row r="84" spans="1:70" s="157" customFormat="1" ht="154.5" customHeight="1" x14ac:dyDescent="0.25">
      <c r="A84" s="144" t="s">
        <v>111</v>
      </c>
      <c r="B84" s="145" t="s">
        <v>175</v>
      </c>
      <c r="C84" s="146">
        <v>466.1</v>
      </c>
      <c r="D84" s="146"/>
      <c r="E84" s="147">
        <v>10</v>
      </c>
      <c r="F84" s="145" t="s">
        <v>238</v>
      </c>
      <c r="G84" s="145" t="s">
        <v>249</v>
      </c>
      <c r="H84" s="145" t="s">
        <v>315</v>
      </c>
      <c r="I84" s="145" t="s">
        <v>46</v>
      </c>
      <c r="J84" s="145" t="s">
        <v>424</v>
      </c>
      <c r="K84" s="148" t="s">
        <v>518</v>
      </c>
      <c r="L84" s="148"/>
      <c r="M84" s="148"/>
      <c r="N84" s="149">
        <f>SUM(N85:N86)</f>
        <v>33.121600000000001</v>
      </c>
      <c r="O84" s="148">
        <f t="shared" ref="O84:T84" si="40">SUM(O85:O86)</f>
        <v>0</v>
      </c>
      <c r="P84" s="149">
        <f t="shared" si="40"/>
        <v>2.6497280000000001</v>
      </c>
      <c r="Q84" s="149">
        <f t="shared" si="40"/>
        <v>30.471872000000001</v>
      </c>
      <c r="R84" s="149">
        <f t="shared" si="40"/>
        <v>0</v>
      </c>
      <c r="S84" s="149">
        <f t="shared" si="40"/>
        <v>0</v>
      </c>
      <c r="T84" s="149">
        <f t="shared" si="40"/>
        <v>33.121600000000001</v>
      </c>
      <c r="U84" s="150"/>
      <c r="V84" s="150"/>
      <c r="W84" s="150"/>
      <c r="X84" s="150"/>
      <c r="Y84" s="150"/>
      <c r="Z84" s="150"/>
      <c r="AA84" s="150"/>
      <c r="AB84" s="150"/>
      <c r="AC84" s="150"/>
      <c r="AD84" s="150"/>
      <c r="AE84" s="150"/>
      <c r="AF84" s="150"/>
      <c r="AG84" s="150"/>
      <c r="AH84" s="150"/>
      <c r="AI84" s="152"/>
      <c r="AJ84" s="150"/>
      <c r="AK84" s="150"/>
      <c r="AL84" s="150"/>
      <c r="AM84" s="150"/>
      <c r="AN84" s="150"/>
      <c r="AO84" s="150"/>
      <c r="AP84" s="150"/>
      <c r="AQ84" s="152"/>
      <c r="AR84" s="150"/>
      <c r="AS84" s="150"/>
      <c r="AT84" s="150"/>
      <c r="AU84" s="150"/>
      <c r="AV84" s="150"/>
      <c r="AW84" s="150"/>
      <c r="AX84" s="150"/>
      <c r="AY84" s="150"/>
      <c r="AZ84" s="150"/>
      <c r="BA84" s="151"/>
      <c r="BB84" s="160"/>
      <c r="BC84" s="149"/>
      <c r="BD84" s="148"/>
      <c r="BE84" s="148">
        <v>0.04</v>
      </c>
      <c r="BF84" s="149">
        <f>T85</f>
        <v>5.273200000000001</v>
      </c>
      <c r="BG84" s="148">
        <v>0.12</v>
      </c>
      <c r="BH84" s="148">
        <f>T86</f>
        <v>27.848400000000002</v>
      </c>
      <c r="BI84" s="149"/>
      <c r="BJ84" s="150"/>
      <c r="BK84" s="150">
        <f>BF84+BH84</f>
        <v>33.121600000000001</v>
      </c>
      <c r="BL84" s="153">
        <v>42762</v>
      </c>
      <c r="BM84" s="150"/>
      <c r="BN84" s="150"/>
      <c r="BO84" s="154"/>
      <c r="BP84" s="155"/>
      <c r="BQ84" s="153"/>
      <c r="BR84" s="156"/>
    </row>
    <row r="85" spans="1:70" s="22" customFormat="1" ht="162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488</v>
      </c>
      <c r="M85" s="42">
        <f>BE84</f>
        <v>0.04</v>
      </c>
      <c r="N85" s="43">
        <f>M85*131.83</f>
        <v>5.273200000000001</v>
      </c>
      <c r="O85" s="42"/>
      <c r="P85" s="43">
        <f>N85*0.08</f>
        <v>0.42185600000000006</v>
      </c>
      <c r="Q85" s="43">
        <f>N85*0.92</f>
        <v>4.851344000000001</v>
      </c>
      <c r="R85" s="43">
        <v>0</v>
      </c>
      <c r="S85" s="43">
        <v>0</v>
      </c>
      <c r="T85" s="43">
        <f>SUM(P85:S85)</f>
        <v>5.273200000000001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33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43"/>
      <c r="BB85" s="43"/>
      <c r="BC85" s="43"/>
      <c r="BD85" s="42"/>
      <c r="BE85" s="42"/>
      <c r="BF85" s="43"/>
      <c r="BG85" s="42"/>
      <c r="BH85" s="42"/>
      <c r="BI85" s="43"/>
      <c r="BJ85" s="33"/>
      <c r="BK85" s="33"/>
      <c r="BL85" s="24"/>
      <c r="BM85" s="33"/>
      <c r="BN85" s="33"/>
      <c r="BO85" s="34"/>
      <c r="BP85" s="23"/>
      <c r="BQ85" s="24"/>
      <c r="BR85" s="25"/>
    </row>
    <row r="86" spans="1:70" s="22" customFormat="1" ht="151.5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443</v>
      </c>
      <c r="M86" s="42">
        <f>BG84</f>
        <v>0.12</v>
      </c>
      <c r="N86" s="43">
        <f>M86*232.07</f>
        <v>27.848399999999998</v>
      </c>
      <c r="O86" s="42"/>
      <c r="P86" s="43">
        <f>N86*0.08</f>
        <v>2.2278720000000001</v>
      </c>
      <c r="Q86" s="43">
        <f>N86*0.92</f>
        <v>25.620528</v>
      </c>
      <c r="R86" s="43">
        <v>0</v>
      </c>
      <c r="S86" s="43">
        <v>0</v>
      </c>
      <c r="T86" s="43">
        <f>SUM(P86:S86)</f>
        <v>27.848400000000002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143"/>
      <c r="BB86" s="43"/>
      <c r="BC86" s="43"/>
      <c r="BD86" s="42"/>
      <c r="BE86" s="42"/>
      <c r="BF86" s="43"/>
      <c r="BG86" s="42"/>
      <c r="BH86" s="42"/>
      <c r="BI86" s="43"/>
      <c r="BJ86" s="33"/>
      <c r="BK86" s="33"/>
      <c r="BL86" s="24"/>
      <c r="BM86" s="33"/>
      <c r="BN86" s="33"/>
      <c r="BO86" s="34"/>
      <c r="BP86" s="23"/>
      <c r="BQ86" s="24"/>
      <c r="BR86" s="25"/>
    </row>
    <row r="87" spans="1:70" s="157" customFormat="1" ht="154.5" customHeight="1" x14ac:dyDescent="0.25">
      <c r="A87" s="144" t="s">
        <v>114</v>
      </c>
      <c r="B87" s="145" t="s">
        <v>178</v>
      </c>
      <c r="C87" s="146">
        <v>466.1</v>
      </c>
      <c r="D87" s="146"/>
      <c r="E87" s="147">
        <v>15</v>
      </c>
      <c r="F87" s="145" t="s">
        <v>241</v>
      </c>
      <c r="G87" s="145" t="s">
        <v>251</v>
      </c>
      <c r="H87" s="145" t="s">
        <v>318</v>
      </c>
      <c r="I87" s="145" t="s">
        <v>46</v>
      </c>
      <c r="J87" s="145" t="s">
        <v>429</v>
      </c>
      <c r="K87" s="148" t="s">
        <v>683</v>
      </c>
      <c r="L87" s="148"/>
      <c r="M87" s="148"/>
      <c r="N87" s="149">
        <f>N88</f>
        <v>143.88339999999999</v>
      </c>
      <c r="O87" s="148">
        <f t="shared" ref="O87:T87" si="41">O88</f>
        <v>0</v>
      </c>
      <c r="P87" s="149">
        <f t="shared" si="41"/>
        <v>11.510672</v>
      </c>
      <c r="Q87" s="149">
        <f t="shared" si="41"/>
        <v>132.372728</v>
      </c>
      <c r="R87" s="149">
        <f t="shared" si="41"/>
        <v>0</v>
      </c>
      <c r="S87" s="149">
        <f t="shared" si="41"/>
        <v>0</v>
      </c>
      <c r="T87" s="149">
        <f t="shared" si="41"/>
        <v>143.88339999999999</v>
      </c>
      <c r="U87" s="150"/>
      <c r="V87" s="150"/>
      <c r="W87" s="150"/>
      <c r="X87" s="150"/>
      <c r="Y87" s="150"/>
      <c r="Z87" s="150"/>
      <c r="AA87" s="150"/>
      <c r="AB87" s="150"/>
      <c r="AC87" s="150"/>
      <c r="AD87" s="150"/>
      <c r="AE87" s="150"/>
      <c r="AF87" s="150"/>
      <c r="AG87" s="150"/>
      <c r="AH87" s="150"/>
      <c r="AI87" s="152"/>
      <c r="AJ87" s="150"/>
      <c r="AK87" s="150"/>
      <c r="AL87" s="150"/>
      <c r="AM87" s="150"/>
      <c r="AN87" s="150"/>
      <c r="AO87" s="150"/>
      <c r="AP87" s="150"/>
      <c r="AQ87" s="152"/>
      <c r="AR87" s="150"/>
      <c r="AS87" s="150"/>
      <c r="AT87" s="150"/>
      <c r="AU87" s="150"/>
      <c r="AV87" s="150"/>
      <c r="AW87" s="150"/>
      <c r="AX87" s="150"/>
      <c r="AY87" s="150"/>
      <c r="AZ87" s="150"/>
      <c r="BA87" s="151"/>
      <c r="BB87" s="160"/>
      <c r="BC87" s="149"/>
      <c r="BD87" s="148"/>
      <c r="BE87" s="148"/>
      <c r="BF87" s="149"/>
      <c r="BG87" s="148">
        <v>0.62</v>
      </c>
      <c r="BH87" s="148">
        <f>T88</f>
        <v>143.88339999999999</v>
      </c>
      <c r="BI87" s="149"/>
      <c r="BJ87" s="150"/>
      <c r="BK87" s="150">
        <f>BH87</f>
        <v>143.88339999999999</v>
      </c>
      <c r="BL87" s="153">
        <v>42760</v>
      </c>
      <c r="BM87" s="150"/>
      <c r="BN87" s="150"/>
      <c r="BO87" s="154"/>
      <c r="BP87" s="155"/>
      <c r="BQ87" s="153"/>
      <c r="BR87" s="156"/>
    </row>
    <row r="88" spans="1:70" s="22" customFormat="1" ht="156.6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 t="s">
        <v>443</v>
      </c>
      <c r="M88" s="42">
        <f>BG87</f>
        <v>0.62</v>
      </c>
      <c r="N88" s="43">
        <f>M88*232.07</f>
        <v>143.88339999999999</v>
      </c>
      <c r="O88" s="42"/>
      <c r="P88" s="43">
        <f>N88*0.08</f>
        <v>11.510672</v>
      </c>
      <c r="Q88" s="43">
        <f>N88*0.92</f>
        <v>132.372728</v>
      </c>
      <c r="R88" s="43">
        <v>0</v>
      </c>
      <c r="S88" s="43">
        <v>0</v>
      </c>
      <c r="T88" s="43">
        <f>SUM(P88:S88)</f>
        <v>143.88339999999999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62"/>
      <c r="AJ88" s="33"/>
      <c r="AK88" s="33"/>
      <c r="AL88" s="33"/>
      <c r="AM88" s="33"/>
      <c r="AN88" s="33"/>
      <c r="AO88" s="33"/>
      <c r="AP88" s="33"/>
      <c r="AQ88" s="62"/>
      <c r="AR88" s="33"/>
      <c r="AS88" s="33"/>
      <c r="AT88" s="33"/>
      <c r="AU88" s="33"/>
      <c r="AV88" s="33"/>
      <c r="AW88" s="33"/>
      <c r="AX88" s="33"/>
      <c r="AY88" s="33"/>
      <c r="AZ88" s="33"/>
      <c r="BA88" s="143"/>
      <c r="BB88" s="61"/>
      <c r="BC88" s="43"/>
      <c r="BD88" s="42"/>
      <c r="BE88" s="42"/>
      <c r="BF88" s="43"/>
      <c r="BG88" s="42"/>
      <c r="BH88" s="42"/>
      <c r="BI88" s="43"/>
      <c r="BJ88" s="33"/>
      <c r="BK88" s="33"/>
      <c r="BL88" s="24"/>
      <c r="BM88" s="33"/>
      <c r="BN88" s="33"/>
      <c r="BO88" s="34"/>
      <c r="BP88" s="23"/>
      <c r="BQ88" s="24"/>
      <c r="BR88" s="25"/>
    </row>
    <row r="89" spans="1:70" s="157" customFormat="1" ht="164.25" customHeight="1" x14ac:dyDescent="0.25">
      <c r="A89" s="144" t="s">
        <v>581</v>
      </c>
      <c r="B89" s="145">
        <v>41317607</v>
      </c>
      <c r="C89" s="146">
        <v>466.1</v>
      </c>
      <c r="D89" s="146"/>
      <c r="E89" s="147">
        <v>15</v>
      </c>
      <c r="F89" s="145" t="s">
        <v>577</v>
      </c>
      <c r="G89" s="145" t="s">
        <v>250</v>
      </c>
      <c r="H89" s="145" t="s">
        <v>585</v>
      </c>
      <c r="I89" s="145" t="s">
        <v>46</v>
      </c>
      <c r="J89" s="145" t="s">
        <v>591</v>
      </c>
      <c r="K89" s="148" t="s">
        <v>633</v>
      </c>
      <c r="L89" s="148"/>
      <c r="M89" s="148"/>
      <c r="N89" s="158">
        <f>SUM(N90)</f>
        <v>383.78590000000003</v>
      </c>
      <c r="O89" s="158">
        <f t="shared" ref="O89:T89" si="42">SUM(O90)</f>
        <v>0</v>
      </c>
      <c r="P89" s="158">
        <f t="shared" si="42"/>
        <v>30.702872000000003</v>
      </c>
      <c r="Q89" s="158">
        <f t="shared" si="42"/>
        <v>353.08302800000001</v>
      </c>
      <c r="R89" s="158">
        <f t="shared" si="42"/>
        <v>0</v>
      </c>
      <c r="S89" s="158">
        <f t="shared" si="42"/>
        <v>0</v>
      </c>
      <c r="T89" s="158">
        <f t="shared" si="42"/>
        <v>383.78590000000003</v>
      </c>
      <c r="U89" s="150"/>
      <c r="V89" s="150"/>
      <c r="W89" s="150"/>
      <c r="X89" s="150"/>
      <c r="Y89" s="150"/>
      <c r="Z89" s="150"/>
      <c r="AA89" s="150"/>
      <c r="AB89" s="150"/>
      <c r="AC89" s="150"/>
      <c r="AD89" s="150"/>
      <c r="AE89" s="150"/>
      <c r="AF89" s="150"/>
      <c r="AG89" s="150"/>
      <c r="AH89" s="150"/>
      <c r="AI89" s="150"/>
      <c r="AJ89" s="150"/>
      <c r="AK89" s="150"/>
      <c r="AL89" s="150"/>
      <c r="AM89" s="150"/>
      <c r="AN89" s="150"/>
      <c r="AO89" s="150"/>
      <c r="AP89" s="150"/>
      <c r="AQ89" s="150"/>
      <c r="AR89" s="150"/>
      <c r="AS89" s="150"/>
      <c r="AT89" s="150"/>
      <c r="AU89" s="150"/>
      <c r="AV89" s="150"/>
      <c r="AW89" s="150"/>
      <c r="AX89" s="150"/>
      <c r="AY89" s="150"/>
      <c r="AZ89" s="150"/>
      <c r="BA89" s="151"/>
      <c r="BB89" s="160"/>
      <c r="BC89" s="149"/>
      <c r="BD89" s="148"/>
      <c r="BE89" s="148"/>
      <c r="BF89" s="149"/>
      <c r="BG89" s="148" t="s">
        <v>634</v>
      </c>
      <c r="BH89" s="158">
        <f>T90</f>
        <v>383.78590000000003</v>
      </c>
      <c r="BI89" s="148"/>
      <c r="BJ89" s="150"/>
      <c r="BK89" s="150">
        <f>BH89</f>
        <v>383.78590000000003</v>
      </c>
      <c r="BL89" s="153">
        <v>42774</v>
      </c>
      <c r="BM89" s="150"/>
      <c r="BN89" s="150"/>
      <c r="BO89" s="154"/>
      <c r="BP89" s="155"/>
      <c r="BQ89" s="153"/>
      <c r="BR89" s="156"/>
    </row>
    <row r="90" spans="1:70" s="22" customFormat="1" ht="194.2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 t="s">
        <v>443</v>
      </c>
      <c r="M90" s="42" t="str">
        <f>BG89</f>
        <v>0,37 с заменой 14 опор</v>
      </c>
      <c r="N90" s="38">
        <f>(0.37*232.07)+(14*21.28)</f>
        <v>383.78590000000003</v>
      </c>
      <c r="O90" s="38"/>
      <c r="P90" s="38">
        <f>N90*0.08</f>
        <v>30.702872000000003</v>
      </c>
      <c r="Q90" s="38">
        <f>N90*0.92</f>
        <v>353.08302800000001</v>
      </c>
      <c r="R90" s="38">
        <v>0</v>
      </c>
      <c r="S90" s="38">
        <v>0</v>
      </c>
      <c r="T90" s="38">
        <f>SUM(P90:S90)</f>
        <v>383.78590000000003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33"/>
      <c r="AJ90" s="33"/>
      <c r="AK90" s="33"/>
      <c r="AL90" s="33"/>
      <c r="AM90" s="33"/>
      <c r="AN90" s="33"/>
      <c r="AO90" s="33"/>
      <c r="AP90" s="33"/>
      <c r="AQ90" s="143"/>
      <c r="AR90" s="42"/>
      <c r="AS90" s="33"/>
      <c r="AT90" s="33"/>
      <c r="AU90" s="33"/>
      <c r="AV90" s="33"/>
      <c r="AW90" s="33"/>
      <c r="AX90" s="33"/>
      <c r="AY90" s="33"/>
      <c r="AZ90" s="33"/>
      <c r="BA90" s="143"/>
      <c r="BB90" s="61"/>
      <c r="BC90" s="43"/>
      <c r="BD90" s="42"/>
      <c r="BE90" s="42"/>
      <c r="BF90" s="43"/>
      <c r="BG90" s="42"/>
      <c r="BH90" s="42"/>
      <c r="BI90" s="43"/>
      <c r="BJ90" s="33"/>
      <c r="BK90" s="33"/>
      <c r="BL90" s="24"/>
      <c r="BM90" s="33"/>
      <c r="BN90" s="33"/>
      <c r="BO90" s="34"/>
      <c r="BP90" s="23"/>
      <c r="BQ90" s="24"/>
      <c r="BR90" s="25"/>
    </row>
    <row r="91" spans="1:70" s="110" customFormat="1" ht="194.25" customHeight="1" x14ac:dyDescent="0.25">
      <c r="A91" s="100"/>
      <c r="B91" s="101"/>
      <c r="C91" s="102"/>
      <c r="D91" s="102"/>
      <c r="E91" s="103"/>
      <c r="F91" s="101"/>
      <c r="G91" s="101"/>
      <c r="H91" s="101"/>
      <c r="I91" s="101"/>
      <c r="J91" s="101"/>
      <c r="K91" s="103"/>
      <c r="L91" s="103"/>
      <c r="M91" s="103" t="s">
        <v>687</v>
      </c>
      <c r="N91" s="104">
        <f>N3+N12+N14+N16+N18+N20+N22+N24+N26+N28+N30+N32+N34+N36+N38+N40+N42+N44+N46+N51+N53+N55+N57+N59+N61+N64+N67+N69+N71+N73+N75+N78+N82+N84+N87+N89</f>
        <v>2878.1617999999999</v>
      </c>
      <c r="O91" s="104">
        <f t="shared" ref="O91:BJ91" si="43">O3+O12+O14+O16+O18+O20+O22+O24+O26+O28+O30+O32+O34+O36+O38+O40+O42+O44+O46+O51+O53+O55+O57+O59+O61+O64+O67+O69+O71+O73+O75+O78+O82+O84+O87+O89</f>
        <v>0</v>
      </c>
      <c r="P91" s="104">
        <f t="shared" si="43"/>
        <v>230.03014400000001</v>
      </c>
      <c r="Q91" s="104">
        <f t="shared" si="43"/>
        <v>2502.8540699999994</v>
      </c>
      <c r="R91" s="104">
        <f t="shared" si="43"/>
        <v>24.509999999999998</v>
      </c>
      <c r="S91" s="104">
        <f t="shared" si="43"/>
        <v>120.76758600000001</v>
      </c>
      <c r="T91" s="104">
        <f t="shared" si="43"/>
        <v>2878.1617999999999</v>
      </c>
      <c r="U91" s="104">
        <f t="shared" si="43"/>
        <v>0</v>
      </c>
      <c r="V91" s="104">
        <f t="shared" si="43"/>
        <v>0</v>
      </c>
      <c r="W91" s="104">
        <f t="shared" si="43"/>
        <v>0</v>
      </c>
      <c r="X91" s="104">
        <f t="shared" si="43"/>
        <v>0</v>
      </c>
      <c r="Y91" s="104">
        <f t="shared" si="43"/>
        <v>0</v>
      </c>
      <c r="Z91" s="104">
        <f t="shared" si="43"/>
        <v>0</v>
      </c>
      <c r="AA91" s="104">
        <f t="shared" si="43"/>
        <v>0</v>
      </c>
      <c r="AB91" s="104">
        <f t="shared" si="43"/>
        <v>0</v>
      </c>
      <c r="AC91" s="104">
        <f t="shared" si="43"/>
        <v>0</v>
      </c>
      <c r="AD91" s="104">
        <f t="shared" si="43"/>
        <v>0</v>
      </c>
      <c r="AE91" s="104"/>
      <c r="AF91" s="104">
        <f>AF3+AF12+AF14+AF16+AF18+AF20+AF22+AF24+AF26+AF28+AF30+AF32+AF34+AF36+AF38+AF40+AF42+AF44+AF46+AF51+AF53+AF55+AF57+AF59+AF61+AF64+AF67+AF69+AF71+AF73+AF75+AF78+AF82+AF84+AF87+AF89</f>
        <v>50.578799999999994</v>
      </c>
      <c r="AG91" s="104"/>
      <c r="AH91" s="104">
        <f t="shared" si="43"/>
        <v>0</v>
      </c>
      <c r="AI91" s="104"/>
      <c r="AJ91" s="104">
        <f t="shared" si="43"/>
        <v>0</v>
      </c>
      <c r="AK91" s="104"/>
      <c r="AL91" s="104">
        <f t="shared" si="43"/>
        <v>0</v>
      </c>
      <c r="AM91" s="104"/>
      <c r="AN91" s="104">
        <f>AN3+AN12+AN14+AN16+AN18+AN20+AN22+AN24+AN26+AN28+AN30+AN32+AN34+AN36+AN38+AN40+AN42+AN44+AN46+AN51+AN53+AN55+AN57+AN59+AN61+AN64+AN67+AN69+AN71+AN73+AN75+AN78+AN82+AN84+AN87+AN89</f>
        <v>34.720000000000006</v>
      </c>
      <c r="AO91" s="104">
        <f t="shared" si="43"/>
        <v>0</v>
      </c>
      <c r="AP91" s="104">
        <f t="shared" si="43"/>
        <v>0</v>
      </c>
      <c r="AQ91" s="104"/>
      <c r="AR91" s="104">
        <f t="shared" si="43"/>
        <v>0</v>
      </c>
      <c r="AS91" s="104">
        <f t="shared" si="43"/>
        <v>0</v>
      </c>
      <c r="AT91" s="104">
        <f t="shared" si="43"/>
        <v>0</v>
      </c>
      <c r="AU91" s="104">
        <f t="shared" si="43"/>
        <v>0</v>
      </c>
      <c r="AV91" s="104">
        <f t="shared" si="43"/>
        <v>0</v>
      </c>
      <c r="AW91" s="104">
        <f t="shared" si="43"/>
        <v>0</v>
      </c>
      <c r="AX91" s="104">
        <f t="shared" si="43"/>
        <v>0</v>
      </c>
      <c r="AY91" s="104"/>
      <c r="AZ91" s="104">
        <f>AZ3+AZ12+AZ14+AZ16+AZ18+AZ20+AZ22+AZ24+AZ26+AZ28+AZ30+AZ32+AZ34+AZ36+AZ38+AZ40+AZ42+AZ44+AZ46+AZ51+AZ53+AZ55+AZ57+AZ59+AZ61+AZ64+AZ67+AZ69+AZ71+AZ73+AZ75+AZ78+AZ82+AZ84+AZ87+AZ89</f>
        <v>34.659999999999997</v>
      </c>
      <c r="BA91" s="104"/>
      <c r="BB91" s="104">
        <f>BB3+BB12+BB14+BB16+BB18+BB20+BB22+BB24+BB26+BB28+BB30+BB32+BB34+BB36+BB38+BB40+BB42+BB44+BB46+BB51+BB53+BB55+BB57+BB59+BB61+BB64+BB67+BB69+BB71+BB73+BB75+BB78+BB82+BB84+BB87+BB89+BB49</f>
        <v>1990.6079999999999</v>
      </c>
      <c r="BC91" s="104"/>
      <c r="BD91" s="104">
        <f t="shared" si="43"/>
        <v>0</v>
      </c>
      <c r="BE91" s="104"/>
      <c r="BF91" s="104">
        <f t="shared" si="43"/>
        <v>47.458800000000011</v>
      </c>
      <c r="BG91" s="104"/>
      <c r="BH91" s="104">
        <f t="shared" si="43"/>
        <v>757.46010000000001</v>
      </c>
      <c r="BI91" s="104"/>
      <c r="BJ91" s="104">
        <f t="shared" si="43"/>
        <v>0</v>
      </c>
      <c r="BK91" s="104">
        <f>BK3+BK12+BK14+BK16+BK18+BK20+BK22+BK24+BK26+BK28+BK30+BK32+BK34+BK36+BK38+BK40+BK42+BK44+BK46+BK51+BK53+BK55+BK57+BK59+BK61+BK64+BK67+BK69+BK71+BK73+BK75+BK78+BK82+BK84+BK87+BK89+BK49</f>
        <v>2915.4856999999997</v>
      </c>
      <c r="BL91" s="105"/>
      <c r="BM91" s="106"/>
      <c r="BN91" s="106"/>
      <c r="BO91" s="107"/>
      <c r="BP91" s="108"/>
      <c r="BQ91" s="105"/>
      <c r="BR91" s="109"/>
    </row>
    <row r="92" spans="1:70" s="22" customFormat="1" ht="231.7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33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42"/>
      <c r="AZ92" s="42"/>
      <c r="BA92" s="42"/>
      <c r="BB92" s="61"/>
      <c r="BC92" s="43"/>
      <c r="BD92" s="42"/>
      <c r="BE92" s="42"/>
      <c r="BF92" s="52"/>
      <c r="BG92" s="42"/>
      <c r="BH92" s="52"/>
      <c r="BI92" s="42"/>
      <c r="BJ92" s="42"/>
      <c r="BK92" s="33"/>
      <c r="BL92" s="24"/>
      <c r="BM92" s="33"/>
      <c r="BN92" s="33"/>
      <c r="BO92" s="34"/>
      <c r="BP92" s="23"/>
      <c r="BQ92" s="24"/>
      <c r="BR92" s="25"/>
    </row>
    <row r="93" spans="1:70" s="22" customFormat="1" ht="231.7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3"/>
      <c r="AS93" s="33"/>
      <c r="AT93" s="33"/>
      <c r="AU93" s="33"/>
      <c r="AV93" s="33"/>
      <c r="AW93" s="33"/>
      <c r="AX93" s="33"/>
      <c r="AY93" s="33"/>
      <c r="AZ93" s="33"/>
      <c r="BA93" s="143"/>
      <c r="BB93" s="61"/>
      <c r="BC93" s="43"/>
      <c r="BD93" s="42"/>
      <c r="BE93" s="42"/>
      <c r="BF93" s="52"/>
      <c r="BG93" s="42"/>
      <c r="BH93" s="52"/>
      <c r="BI93" s="42"/>
      <c r="BJ93" s="42"/>
      <c r="BK93" s="33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43"/>
      <c r="O94" s="43"/>
      <c r="P94" s="43"/>
      <c r="Q94" s="43"/>
      <c r="R94" s="43"/>
      <c r="S94" s="43"/>
      <c r="T94" s="4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33"/>
      <c r="AJ94" s="33"/>
      <c r="AK94" s="33"/>
      <c r="AL94" s="33"/>
      <c r="AM94" s="33"/>
      <c r="AN94" s="33"/>
      <c r="AO94" s="33"/>
      <c r="AP94" s="33"/>
      <c r="AQ94" s="33"/>
      <c r="AR94" s="33"/>
      <c r="AS94" s="33"/>
      <c r="AT94" s="33"/>
      <c r="AU94" s="33"/>
      <c r="AV94" s="33"/>
      <c r="AW94" s="33"/>
      <c r="AX94" s="33"/>
      <c r="AY94" s="42"/>
      <c r="AZ94" s="42"/>
      <c r="BA94" s="143"/>
      <c r="BB94" s="43"/>
      <c r="BC94" s="43"/>
      <c r="BD94" s="42"/>
      <c r="BE94" s="42"/>
      <c r="BF94" s="43"/>
      <c r="BG94" s="42"/>
      <c r="BH94" s="42"/>
      <c r="BI94" s="43"/>
      <c r="BJ94" s="33"/>
      <c r="BK94" s="33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43"/>
      <c r="O95" s="43"/>
      <c r="P95" s="43"/>
      <c r="Q95" s="43"/>
      <c r="R95" s="43"/>
      <c r="S95" s="43"/>
      <c r="T95" s="4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33"/>
      <c r="AR95" s="33"/>
      <c r="AS95" s="33"/>
      <c r="AT95" s="33"/>
      <c r="AU95" s="33"/>
      <c r="AV95" s="33"/>
      <c r="AW95" s="33"/>
      <c r="AX95" s="33"/>
      <c r="AY95" s="42"/>
      <c r="AZ95" s="42"/>
      <c r="BA95" s="143"/>
      <c r="BB95" s="61"/>
      <c r="BC95" s="43"/>
      <c r="BD95" s="42"/>
      <c r="BE95" s="42"/>
      <c r="BF95" s="43"/>
      <c r="BG95" s="42"/>
      <c r="BH95" s="42"/>
      <c r="BI95" s="43"/>
      <c r="BJ95" s="33"/>
      <c r="BK95" s="33"/>
      <c r="BL95" s="24"/>
      <c r="BM95" s="33"/>
      <c r="BN95" s="33"/>
      <c r="BO95" s="34"/>
      <c r="BP95" s="23"/>
      <c r="BQ95" s="24"/>
      <c r="BR95" s="25"/>
    </row>
    <row r="96" spans="1:70" s="22" customFormat="1" ht="177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43"/>
      <c r="O96" s="43"/>
      <c r="P96" s="43"/>
      <c r="Q96" s="43"/>
      <c r="R96" s="43"/>
      <c r="S96" s="43"/>
      <c r="T96" s="4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33"/>
      <c r="AR96" s="33"/>
      <c r="AS96" s="33"/>
      <c r="AT96" s="33"/>
      <c r="AU96" s="33"/>
      <c r="AV96" s="33"/>
      <c r="AW96" s="33"/>
      <c r="AX96" s="33"/>
      <c r="AY96" s="42"/>
      <c r="AZ96" s="42"/>
      <c r="BA96" s="143"/>
      <c r="BB96" s="43"/>
      <c r="BC96" s="43"/>
      <c r="BD96" s="42"/>
      <c r="BE96" s="42"/>
      <c r="BF96" s="43"/>
      <c r="BG96" s="42"/>
      <c r="BH96" s="42"/>
      <c r="BI96" s="43"/>
      <c r="BJ96" s="33"/>
      <c r="BK96" s="33"/>
      <c r="BL96" s="24"/>
      <c r="BM96" s="33"/>
      <c r="BN96" s="33"/>
      <c r="BO96" s="34"/>
      <c r="BP96" s="23"/>
      <c r="BQ96" s="24"/>
      <c r="BR96" s="25"/>
    </row>
    <row r="97" spans="1:70" s="22" customFormat="1" ht="177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33"/>
      <c r="AR97" s="33"/>
      <c r="AS97" s="33"/>
      <c r="AT97" s="33"/>
      <c r="AU97" s="33"/>
      <c r="AV97" s="33"/>
      <c r="AW97" s="33"/>
      <c r="AX97" s="33"/>
      <c r="AY97" s="33"/>
      <c r="AZ97" s="33"/>
      <c r="BA97" s="143"/>
      <c r="BB97" s="61"/>
      <c r="BC97" s="43"/>
      <c r="BD97" s="42"/>
      <c r="BE97" s="42"/>
      <c r="BF97" s="43"/>
      <c r="BG97" s="42"/>
      <c r="BH97" s="42"/>
      <c r="BI97" s="43"/>
      <c r="BJ97" s="33"/>
      <c r="BK97" s="33"/>
      <c r="BL97" s="24"/>
      <c r="BM97" s="33"/>
      <c r="BN97" s="33"/>
      <c r="BO97" s="34"/>
      <c r="BP97" s="23"/>
      <c r="BQ97" s="24"/>
      <c r="BR97" s="25"/>
    </row>
    <row r="98" spans="1:70" s="22" customFormat="1" ht="177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42"/>
      <c r="L98" s="42"/>
      <c r="M98" s="42"/>
      <c r="N98" s="43"/>
      <c r="O98" s="43"/>
      <c r="P98" s="43"/>
      <c r="Q98" s="43"/>
      <c r="R98" s="43"/>
      <c r="S98" s="43"/>
      <c r="T98" s="4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33"/>
      <c r="AR98" s="33"/>
      <c r="AS98" s="33"/>
      <c r="AT98" s="33"/>
      <c r="AU98" s="33"/>
      <c r="AV98" s="33"/>
      <c r="AW98" s="33"/>
      <c r="AX98" s="33"/>
      <c r="AY98" s="33"/>
      <c r="AZ98" s="33"/>
      <c r="BA98" s="143"/>
      <c r="BB98" s="61"/>
      <c r="BC98" s="43"/>
      <c r="BD98" s="42"/>
      <c r="BE98" s="42"/>
      <c r="BF98" s="43"/>
      <c r="BG98" s="42"/>
      <c r="BH98" s="42"/>
      <c r="BI98" s="43"/>
      <c r="BJ98" s="33"/>
      <c r="BK98" s="33"/>
      <c r="BL98" s="24"/>
      <c r="BM98" s="33"/>
      <c r="BN98" s="33"/>
      <c r="BO98" s="34"/>
      <c r="BP98" s="23"/>
      <c r="BQ98" s="24"/>
      <c r="BR98" s="25"/>
    </row>
    <row r="99" spans="1:70" s="22" customFormat="1" ht="167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42"/>
      <c r="L99" s="42"/>
      <c r="M99" s="42"/>
      <c r="N99" s="43"/>
      <c r="O99" s="43"/>
      <c r="P99" s="43"/>
      <c r="Q99" s="43"/>
      <c r="R99" s="43"/>
      <c r="S99" s="43"/>
      <c r="T99" s="4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33"/>
      <c r="AR99" s="33"/>
      <c r="AS99" s="33"/>
      <c r="AT99" s="33"/>
      <c r="AU99" s="33"/>
      <c r="AV99" s="33"/>
      <c r="AW99" s="33"/>
      <c r="AX99" s="33"/>
      <c r="AY99" s="42"/>
      <c r="AZ99" s="42"/>
      <c r="BA99" s="143"/>
      <c r="BB99" s="43"/>
      <c r="BC99" s="43"/>
      <c r="BD99" s="42"/>
      <c r="BE99" s="42"/>
      <c r="BF99" s="43"/>
      <c r="BG99" s="42"/>
      <c r="BH99" s="42"/>
      <c r="BI99" s="43"/>
      <c r="BJ99" s="33"/>
      <c r="BK99" s="33"/>
      <c r="BL99" s="24"/>
      <c r="BM99" s="33"/>
      <c r="BN99" s="33"/>
      <c r="BO99" s="34"/>
      <c r="BP99" s="23"/>
      <c r="BQ99" s="24"/>
      <c r="BR99" s="25"/>
    </row>
    <row r="100" spans="1:70" s="22" customFormat="1" ht="167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33"/>
      <c r="AR100" s="33"/>
      <c r="AS100" s="33"/>
      <c r="AT100" s="33"/>
      <c r="AU100" s="33"/>
      <c r="AV100" s="33"/>
      <c r="AW100" s="33"/>
      <c r="AX100" s="33"/>
      <c r="AY100" s="33"/>
      <c r="AZ100" s="33"/>
      <c r="BA100" s="143"/>
      <c r="BB100" s="61"/>
      <c r="BC100" s="43"/>
      <c r="BD100" s="42"/>
      <c r="BE100" s="42"/>
      <c r="BF100" s="43"/>
      <c r="BG100" s="42"/>
      <c r="BH100" s="42"/>
      <c r="BI100" s="43"/>
      <c r="BJ100" s="33"/>
      <c r="BK100" s="33"/>
      <c r="BL100" s="24"/>
      <c r="BM100" s="33"/>
      <c r="BN100" s="33"/>
      <c r="BO100" s="34"/>
      <c r="BP100" s="23"/>
      <c r="BQ100" s="24"/>
      <c r="BR100" s="25"/>
    </row>
    <row r="101" spans="1:70" s="22" customFormat="1" ht="167.25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43"/>
      <c r="O101" s="43"/>
      <c r="P101" s="43"/>
      <c r="Q101" s="43"/>
      <c r="R101" s="43"/>
      <c r="S101" s="43"/>
      <c r="T101" s="4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F101" s="33"/>
      <c r="AG101" s="33"/>
      <c r="AH101" s="33"/>
      <c r="AI101" s="62"/>
      <c r="AJ101" s="33"/>
      <c r="AK101" s="33"/>
      <c r="AL101" s="33"/>
      <c r="AM101" s="33"/>
      <c r="AN101" s="33"/>
      <c r="AO101" s="33"/>
      <c r="AP101" s="33"/>
      <c r="AQ101" s="33"/>
      <c r="AR101" s="33"/>
      <c r="AS101" s="33"/>
      <c r="AT101" s="33"/>
      <c r="AU101" s="33"/>
      <c r="AV101" s="33"/>
      <c r="AW101" s="33"/>
      <c r="AX101" s="33"/>
      <c r="AY101" s="33"/>
      <c r="AZ101" s="33"/>
      <c r="BA101" s="143"/>
      <c r="BB101" s="61"/>
      <c r="BC101" s="43"/>
      <c r="BD101" s="42"/>
      <c r="BE101" s="42"/>
      <c r="BF101" s="43"/>
      <c r="BG101" s="42"/>
      <c r="BH101" s="42"/>
      <c r="BI101" s="43"/>
      <c r="BJ101" s="33"/>
      <c r="BK101" s="33"/>
      <c r="BL101" s="24"/>
      <c r="BM101" s="33"/>
      <c r="BN101" s="33"/>
      <c r="BO101" s="34"/>
      <c r="BP101" s="23"/>
      <c r="BQ101" s="24"/>
      <c r="BR101" s="25"/>
    </row>
    <row r="102" spans="1:70" s="22" customFormat="1" ht="408.7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43"/>
      <c r="O102" s="42"/>
      <c r="P102" s="43"/>
      <c r="Q102" s="43"/>
      <c r="R102" s="43"/>
      <c r="S102" s="43"/>
      <c r="T102" s="4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2"/>
      <c r="AG102" s="42"/>
      <c r="AH102" s="33"/>
      <c r="AI102" s="143"/>
      <c r="AJ102" s="42"/>
      <c r="AK102" s="42"/>
      <c r="AL102" s="33"/>
      <c r="AM102" s="33"/>
      <c r="AN102" s="33"/>
      <c r="AO102" s="33"/>
      <c r="AP102" s="33"/>
      <c r="AQ102" s="33"/>
      <c r="AR102" s="33"/>
      <c r="AS102" s="33"/>
      <c r="AT102" s="33"/>
      <c r="AU102" s="33"/>
      <c r="AV102" s="33"/>
      <c r="AW102" s="33"/>
      <c r="AX102" s="33"/>
      <c r="AY102" s="33"/>
      <c r="AZ102" s="33"/>
      <c r="BA102" s="143"/>
      <c r="BB102" s="43"/>
      <c r="BC102" s="42"/>
      <c r="BD102" s="42"/>
      <c r="BE102" s="42"/>
      <c r="BF102" s="43"/>
      <c r="BG102" s="42"/>
      <c r="BH102" s="42"/>
      <c r="BI102" s="43"/>
      <c r="BJ102" s="33"/>
      <c r="BK102" s="33"/>
      <c r="BL102" s="24"/>
      <c r="BM102" s="33"/>
      <c r="BN102" s="33"/>
      <c r="BO102" s="34"/>
      <c r="BP102" s="23"/>
      <c r="BQ102" s="24"/>
      <c r="BR102" s="25"/>
    </row>
    <row r="103" spans="1:70" s="22" customFormat="1" ht="238.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43"/>
      <c r="O103" s="43"/>
      <c r="P103" s="43"/>
      <c r="Q103" s="43"/>
      <c r="R103" s="43"/>
      <c r="S103" s="43"/>
      <c r="T103" s="43"/>
      <c r="U103" s="33"/>
      <c r="V103" s="33"/>
      <c r="W103" s="33"/>
      <c r="X103" s="33"/>
      <c r="Y103" s="33"/>
      <c r="Z103" s="33"/>
      <c r="AA103" s="33"/>
      <c r="AB103" s="33"/>
      <c r="AC103" s="62"/>
      <c r="AD103" s="33"/>
      <c r="AE103" s="42"/>
      <c r="AF103" s="42"/>
      <c r="AG103" s="42"/>
      <c r="AH103" s="33"/>
      <c r="AI103" s="143"/>
      <c r="AJ103" s="42"/>
      <c r="AK103" s="42"/>
      <c r="AL103" s="33"/>
      <c r="AM103" s="33"/>
      <c r="AN103" s="33"/>
      <c r="AO103" s="33"/>
      <c r="AP103" s="33"/>
      <c r="AQ103" s="33"/>
      <c r="AR103" s="33"/>
      <c r="AS103" s="33"/>
      <c r="AT103" s="33"/>
      <c r="AU103" s="33"/>
      <c r="AV103" s="33"/>
      <c r="AW103" s="33"/>
      <c r="AX103" s="33"/>
      <c r="AY103" s="33"/>
      <c r="AZ103" s="33"/>
      <c r="BA103" s="143"/>
      <c r="BB103" s="43"/>
      <c r="BC103" s="43"/>
      <c r="BD103" s="42"/>
      <c r="BE103" s="42"/>
      <c r="BF103" s="43"/>
      <c r="BG103" s="42"/>
      <c r="BH103" s="42"/>
      <c r="BI103" s="43"/>
      <c r="BJ103" s="33"/>
      <c r="BK103" s="33"/>
      <c r="BL103" s="24"/>
      <c r="BM103" s="33"/>
      <c r="BN103" s="33"/>
      <c r="BO103" s="34"/>
      <c r="BP103" s="23"/>
      <c r="BQ103" s="24"/>
      <c r="BR103" s="25"/>
    </row>
    <row r="104" spans="1:70" s="22" customFormat="1" ht="153.7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42"/>
      <c r="M104" s="42"/>
      <c r="N104" s="43"/>
      <c r="O104" s="42"/>
      <c r="P104" s="43"/>
      <c r="Q104" s="43"/>
      <c r="R104" s="43"/>
      <c r="S104" s="43"/>
      <c r="T104" s="43"/>
      <c r="U104" s="33"/>
      <c r="V104" s="33"/>
      <c r="W104" s="33"/>
      <c r="X104" s="33"/>
      <c r="Y104" s="33"/>
      <c r="Z104" s="33"/>
      <c r="AA104" s="33"/>
      <c r="AB104" s="33"/>
      <c r="AC104" s="62"/>
      <c r="AD104" s="33"/>
      <c r="AE104" s="42"/>
      <c r="AF104" s="42"/>
      <c r="AG104" s="42"/>
      <c r="AH104" s="33"/>
      <c r="AI104" s="143"/>
      <c r="AJ104" s="42"/>
      <c r="AK104" s="42"/>
      <c r="AL104" s="33"/>
      <c r="AM104" s="33"/>
      <c r="AN104" s="33"/>
      <c r="AO104" s="33"/>
      <c r="AP104" s="33"/>
      <c r="AQ104" s="33"/>
      <c r="AR104" s="33"/>
      <c r="AS104" s="33"/>
      <c r="AT104" s="33"/>
      <c r="AU104" s="33"/>
      <c r="AV104" s="33"/>
      <c r="AW104" s="33"/>
      <c r="AX104" s="33"/>
      <c r="AY104" s="33"/>
      <c r="AZ104" s="33"/>
      <c r="BA104" s="143"/>
      <c r="BB104" s="61"/>
      <c r="BC104" s="43"/>
      <c r="BD104" s="42"/>
      <c r="BE104" s="42"/>
      <c r="BF104" s="43"/>
      <c r="BG104" s="42"/>
      <c r="BH104" s="42"/>
      <c r="BI104" s="43"/>
      <c r="BJ104" s="33"/>
      <c r="BK104" s="33"/>
      <c r="BL104" s="24"/>
      <c r="BM104" s="33"/>
      <c r="BN104" s="33"/>
      <c r="BO104" s="34"/>
      <c r="BP104" s="23"/>
      <c r="BQ104" s="24"/>
      <c r="BR104" s="25"/>
    </row>
    <row r="105" spans="1:70" s="22" customFormat="1" ht="408.7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42"/>
      <c r="L105" s="42"/>
      <c r="M105" s="143"/>
      <c r="N105" s="42"/>
      <c r="O105" s="42"/>
      <c r="P105" s="42"/>
      <c r="Q105" s="42"/>
      <c r="R105" s="42"/>
      <c r="S105" s="42"/>
      <c r="T105" s="42"/>
      <c r="U105" s="33"/>
      <c r="V105" s="33"/>
      <c r="W105" s="33"/>
      <c r="X105" s="33"/>
      <c r="Y105" s="33"/>
      <c r="Z105" s="33"/>
      <c r="AA105" s="33"/>
      <c r="AB105" s="33"/>
      <c r="AC105" s="62"/>
      <c r="AD105" s="33"/>
      <c r="AE105" s="33"/>
      <c r="AF105" s="33"/>
      <c r="AG105" s="33"/>
      <c r="AH105" s="33"/>
      <c r="AI105" s="62"/>
      <c r="AJ105" s="33"/>
      <c r="AK105" s="33"/>
      <c r="AL105" s="33"/>
      <c r="AM105" s="33"/>
      <c r="AN105" s="33"/>
      <c r="AO105" s="33"/>
      <c r="AP105" s="33"/>
      <c r="AQ105" s="33"/>
      <c r="AR105" s="33"/>
      <c r="AS105" s="33"/>
      <c r="AT105" s="33"/>
      <c r="AU105" s="33"/>
      <c r="AV105" s="33"/>
      <c r="AW105" s="33"/>
      <c r="AX105" s="33"/>
      <c r="AY105" s="33"/>
      <c r="AZ105" s="33"/>
      <c r="BA105" s="143"/>
      <c r="BB105" s="61"/>
      <c r="BC105" s="43"/>
      <c r="BD105" s="42"/>
      <c r="BE105" s="42"/>
      <c r="BF105" s="43"/>
      <c r="BG105" s="42"/>
      <c r="BH105" s="42"/>
      <c r="BI105" s="43"/>
      <c r="BJ105" s="33"/>
      <c r="BK105" s="33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143"/>
      <c r="N106" s="23"/>
      <c r="O106" s="20"/>
      <c r="P106" s="23"/>
      <c r="Q106" s="23"/>
      <c r="R106" s="23"/>
      <c r="S106" s="23"/>
      <c r="T106" s="23"/>
      <c r="U106" s="33"/>
      <c r="V106" s="33"/>
      <c r="W106" s="33"/>
      <c r="X106" s="33"/>
      <c r="Y106" s="33"/>
      <c r="Z106" s="33"/>
      <c r="AA106" s="33"/>
      <c r="AB106" s="33"/>
      <c r="AC106" s="143"/>
      <c r="AD106" s="43"/>
      <c r="AE106" s="42"/>
      <c r="AF106" s="33"/>
      <c r="AG106" s="33"/>
      <c r="AH106" s="33"/>
      <c r="AI106" s="143"/>
      <c r="AJ106" s="42"/>
      <c r="AK106" s="42"/>
      <c r="AL106" s="33"/>
      <c r="AM106" s="33"/>
      <c r="AN106" s="33"/>
      <c r="AO106" s="33"/>
      <c r="AP106" s="33"/>
      <c r="AQ106" s="33"/>
      <c r="AR106" s="33"/>
      <c r="AS106" s="33"/>
      <c r="AT106" s="33"/>
      <c r="AU106" s="33"/>
      <c r="AV106" s="33"/>
      <c r="AW106" s="33"/>
      <c r="AX106" s="33"/>
      <c r="AY106" s="33"/>
      <c r="AZ106" s="33"/>
      <c r="BA106" s="143"/>
      <c r="BB106" s="61"/>
      <c r="BC106" s="43"/>
      <c r="BD106" s="42"/>
      <c r="BE106" s="42"/>
      <c r="BF106" s="43"/>
      <c r="BG106" s="42"/>
      <c r="BH106" s="42"/>
      <c r="BI106" s="43"/>
      <c r="BJ106" s="33"/>
      <c r="BK106" s="33"/>
      <c r="BL106" s="24"/>
      <c r="BM106" s="33"/>
      <c r="BN106" s="33"/>
      <c r="BO106" s="34"/>
      <c r="BP106" s="23"/>
      <c r="BQ106" s="24"/>
      <c r="BR106" s="25"/>
    </row>
    <row r="107" spans="1:70" s="22" customFormat="1" ht="408.7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3"/>
      <c r="O107" s="43"/>
      <c r="P107" s="43"/>
      <c r="Q107" s="43"/>
      <c r="R107" s="43"/>
      <c r="S107" s="43"/>
      <c r="T107" s="4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F107" s="33"/>
      <c r="AG107" s="33"/>
      <c r="AH107" s="33"/>
      <c r="AI107" s="33"/>
      <c r="AJ107" s="33"/>
      <c r="AK107" s="33"/>
      <c r="AL107" s="33"/>
      <c r="AM107" s="33"/>
      <c r="AN107" s="33"/>
      <c r="AO107" s="33"/>
      <c r="AP107" s="33"/>
      <c r="AQ107" s="33"/>
      <c r="AR107" s="33"/>
      <c r="AS107" s="33"/>
      <c r="AT107" s="33"/>
      <c r="AU107" s="33"/>
      <c r="AV107" s="33"/>
      <c r="AW107" s="33"/>
      <c r="AX107" s="33"/>
      <c r="AY107" s="42"/>
      <c r="AZ107" s="42"/>
      <c r="BA107" s="143"/>
      <c r="BB107" s="43"/>
      <c r="BC107" s="43"/>
      <c r="BD107" s="42"/>
      <c r="BE107" s="42"/>
      <c r="BF107" s="43"/>
      <c r="BG107" s="42"/>
      <c r="BH107" s="42"/>
      <c r="BI107" s="43"/>
      <c r="BJ107" s="33"/>
      <c r="BK107" s="33"/>
      <c r="BL107" s="24"/>
      <c r="BM107" s="33"/>
      <c r="BN107" s="33"/>
      <c r="BO107" s="34"/>
      <c r="BP107" s="23"/>
      <c r="BQ107" s="24"/>
      <c r="BR107" s="25"/>
    </row>
    <row r="108" spans="1:70" s="22" customFormat="1" ht="159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F108" s="33"/>
      <c r="AG108" s="33"/>
      <c r="AH108" s="33"/>
      <c r="AI108" s="33"/>
      <c r="AJ108" s="33"/>
      <c r="AK108" s="33"/>
      <c r="AL108" s="33"/>
      <c r="AM108" s="33"/>
      <c r="AN108" s="33"/>
      <c r="AO108" s="33"/>
      <c r="AP108" s="33"/>
      <c r="AQ108" s="33"/>
      <c r="AR108" s="33"/>
      <c r="AS108" s="33"/>
      <c r="AT108" s="33"/>
      <c r="AU108" s="33"/>
      <c r="AV108" s="33"/>
      <c r="AW108" s="33"/>
      <c r="AX108" s="33"/>
      <c r="AY108" s="33"/>
      <c r="AZ108" s="33"/>
      <c r="BA108" s="143"/>
      <c r="BB108" s="61"/>
      <c r="BC108" s="43"/>
      <c r="BD108" s="42"/>
      <c r="BE108" s="42"/>
      <c r="BF108" s="43"/>
      <c r="BG108" s="42"/>
      <c r="BH108" s="42"/>
      <c r="BI108" s="43"/>
      <c r="BJ108" s="33"/>
      <c r="BK108" s="33"/>
      <c r="BL108" s="24"/>
      <c r="BM108" s="33"/>
      <c r="BN108" s="33"/>
      <c r="BO108" s="34"/>
      <c r="BP108" s="23"/>
      <c r="BQ108" s="24"/>
      <c r="BR108" s="25"/>
    </row>
    <row r="109" spans="1:70" s="22" customFormat="1" ht="159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3"/>
      <c r="O109" s="43"/>
      <c r="P109" s="43"/>
      <c r="Q109" s="43"/>
      <c r="R109" s="43"/>
      <c r="S109" s="43"/>
      <c r="T109" s="4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F109" s="33"/>
      <c r="AG109" s="33"/>
      <c r="AH109" s="33"/>
      <c r="AI109" s="33"/>
      <c r="AJ109" s="33"/>
      <c r="AK109" s="33"/>
      <c r="AL109" s="33"/>
      <c r="AM109" s="33"/>
      <c r="AN109" s="33"/>
      <c r="AO109" s="33"/>
      <c r="AP109" s="33"/>
      <c r="AQ109" s="33"/>
      <c r="AR109" s="33"/>
      <c r="AS109" s="33"/>
      <c r="AT109" s="33"/>
      <c r="AU109" s="33"/>
      <c r="AV109" s="33"/>
      <c r="AW109" s="33"/>
      <c r="AX109" s="33"/>
      <c r="AY109" s="33"/>
      <c r="AZ109" s="33"/>
      <c r="BA109" s="143"/>
      <c r="BB109" s="61"/>
      <c r="BC109" s="43"/>
      <c r="BD109" s="42"/>
      <c r="BE109" s="42"/>
      <c r="BF109" s="43"/>
      <c r="BG109" s="42"/>
      <c r="BH109" s="42"/>
      <c r="BI109" s="43"/>
      <c r="BJ109" s="33"/>
      <c r="BK109" s="33"/>
      <c r="BL109" s="24"/>
      <c r="BM109" s="33"/>
      <c r="BN109" s="33"/>
      <c r="BO109" s="34"/>
      <c r="BP109" s="23"/>
      <c r="BQ109" s="24"/>
      <c r="BR109" s="25"/>
    </row>
    <row r="110" spans="1:70" s="22" customFormat="1" ht="24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F110" s="33"/>
      <c r="AG110" s="33"/>
      <c r="AH110" s="33"/>
      <c r="AI110" s="33"/>
      <c r="AJ110" s="33"/>
      <c r="AK110" s="33"/>
      <c r="AL110" s="33"/>
      <c r="AM110" s="33"/>
      <c r="AN110" s="33"/>
      <c r="AO110" s="33"/>
      <c r="AP110" s="33"/>
      <c r="AQ110" s="33"/>
      <c r="AR110" s="33"/>
      <c r="AS110" s="33"/>
      <c r="AT110" s="33"/>
      <c r="AU110" s="33"/>
      <c r="AV110" s="33"/>
      <c r="AW110" s="33"/>
      <c r="AX110" s="33"/>
      <c r="AY110" s="33"/>
      <c r="AZ110" s="33"/>
      <c r="BA110" s="143"/>
      <c r="BB110" s="61"/>
      <c r="BC110" s="43"/>
      <c r="BD110" s="42"/>
      <c r="BE110" s="42"/>
      <c r="BF110" s="43"/>
      <c r="BG110" s="42"/>
      <c r="BH110" s="42"/>
      <c r="BI110" s="43"/>
      <c r="BJ110" s="33"/>
      <c r="BK110" s="33"/>
      <c r="BL110" s="24"/>
      <c r="BM110" s="33"/>
      <c r="BN110" s="33"/>
      <c r="BO110" s="34"/>
      <c r="BP110" s="23"/>
      <c r="BQ110" s="24"/>
      <c r="BR110" s="25"/>
    </row>
    <row r="111" spans="1:70" s="22" customFormat="1" ht="408.7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3"/>
      <c r="O111" s="42"/>
      <c r="P111" s="43"/>
      <c r="Q111" s="43"/>
      <c r="R111" s="43"/>
      <c r="S111" s="43"/>
      <c r="T111" s="43"/>
      <c r="U111" s="33"/>
      <c r="V111" s="33"/>
      <c r="W111" s="33"/>
      <c r="X111" s="33"/>
      <c r="Y111" s="33"/>
      <c r="Z111" s="33"/>
      <c r="AA111" s="33"/>
      <c r="AB111" s="33"/>
      <c r="AC111" s="143"/>
      <c r="AD111" s="43"/>
      <c r="AE111" s="43"/>
      <c r="AF111" s="33"/>
      <c r="AG111" s="33"/>
      <c r="AH111" s="33"/>
      <c r="AI111" s="143"/>
      <c r="AJ111" s="42"/>
      <c r="AK111" s="42"/>
      <c r="AL111" s="33"/>
      <c r="AM111" s="33"/>
      <c r="AN111" s="33"/>
      <c r="AO111" s="33"/>
      <c r="AP111" s="33"/>
      <c r="AQ111" s="33"/>
      <c r="AR111" s="33"/>
      <c r="AS111" s="33"/>
      <c r="AT111" s="33"/>
      <c r="AU111" s="33"/>
      <c r="AV111" s="33"/>
      <c r="AW111" s="33"/>
      <c r="AX111" s="33"/>
      <c r="AY111" s="33"/>
      <c r="AZ111" s="33"/>
      <c r="BA111" s="143"/>
      <c r="BB111" s="43"/>
      <c r="BC111" s="43"/>
      <c r="BD111" s="42"/>
      <c r="BE111" s="42"/>
      <c r="BF111" s="43"/>
      <c r="BG111" s="42"/>
      <c r="BH111" s="42"/>
      <c r="BI111" s="43"/>
      <c r="BJ111" s="33"/>
      <c r="BK111" s="33"/>
      <c r="BL111" s="24"/>
      <c r="BM111" s="33"/>
      <c r="BN111" s="33"/>
      <c r="BO111" s="34"/>
      <c r="BP111" s="23"/>
      <c r="BQ111" s="24"/>
      <c r="BR111" s="25"/>
    </row>
    <row r="112" spans="1:70" s="22" customFormat="1" ht="163.5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143"/>
      <c r="N112" s="23"/>
      <c r="O112" s="20"/>
      <c r="P112" s="23"/>
      <c r="Q112" s="23"/>
      <c r="R112" s="23"/>
      <c r="S112" s="23"/>
      <c r="T112" s="23"/>
      <c r="U112" s="33"/>
      <c r="V112" s="33"/>
      <c r="W112" s="33"/>
      <c r="X112" s="33"/>
      <c r="Y112" s="33"/>
      <c r="Z112" s="33"/>
      <c r="AA112" s="33"/>
      <c r="AB112" s="33"/>
      <c r="AC112" s="143"/>
      <c r="AD112" s="43"/>
      <c r="AE112" s="43"/>
      <c r="AF112" s="33"/>
      <c r="AG112" s="33"/>
      <c r="AH112" s="33"/>
      <c r="AI112" s="143"/>
      <c r="AJ112" s="42"/>
      <c r="AK112" s="42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143"/>
      <c r="BB112" s="42"/>
      <c r="BC112" s="42"/>
      <c r="BD112" s="42"/>
      <c r="BE112" s="42"/>
      <c r="BF112" s="43"/>
      <c r="BG112" s="42"/>
      <c r="BH112" s="42"/>
      <c r="BI112" s="43"/>
      <c r="BJ112" s="33"/>
      <c r="BK112" s="33"/>
      <c r="BL112" s="24"/>
      <c r="BM112" s="33"/>
      <c r="BN112" s="33"/>
      <c r="BO112" s="34"/>
      <c r="BP112" s="23"/>
      <c r="BQ112" s="24"/>
      <c r="BR112" s="25"/>
    </row>
    <row r="113" spans="1:70" s="22" customFormat="1" ht="409.6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43"/>
      <c r="O113" s="43"/>
      <c r="P113" s="43"/>
      <c r="Q113" s="43"/>
      <c r="R113" s="43"/>
      <c r="S113" s="43"/>
      <c r="T113" s="4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42"/>
      <c r="AF113" s="43"/>
      <c r="AG113" s="43"/>
      <c r="AH113" s="33"/>
      <c r="AI113" s="143"/>
      <c r="AJ113" s="43"/>
      <c r="AK113" s="43"/>
      <c r="AL113" s="33"/>
      <c r="AM113" s="33"/>
      <c r="AN113" s="33"/>
      <c r="AO113" s="33"/>
      <c r="AP113" s="33"/>
      <c r="AQ113" s="143"/>
      <c r="AR113" s="43"/>
      <c r="AS113" s="33"/>
      <c r="AT113" s="33"/>
      <c r="AU113" s="33"/>
      <c r="AV113" s="33"/>
      <c r="AW113" s="33"/>
      <c r="AX113" s="33"/>
      <c r="AY113" s="33"/>
      <c r="AZ113" s="33"/>
      <c r="BA113" s="143"/>
      <c r="BB113" s="42"/>
      <c r="BC113" s="43"/>
      <c r="BD113" s="42"/>
      <c r="BE113" s="42"/>
      <c r="BF113" s="43"/>
      <c r="BG113" s="42"/>
      <c r="BH113" s="42"/>
      <c r="BI113" s="43"/>
      <c r="BJ113" s="33"/>
      <c r="BK113" s="33"/>
      <c r="BL113" s="24"/>
      <c r="BM113" s="33"/>
      <c r="BN113" s="33"/>
      <c r="BO113" s="34"/>
      <c r="BP113" s="23"/>
      <c r="BQ113" s="24"/>
      <c r="BR113" s="25"/>
    </row>
    <row r="114" spans="1:70" s="22" customFormat="1" ht="132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43"/>
      <c r="O114" s="42"/>
      <c r="P114" s="43"/>
      <c r="Q114" s="43"/>
      <c r="R114" s="43"/>
      <c r="S114" s="43"/>
      <c r="T114" s="4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33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143"/>
      <c r="BB114" s="42"/>
      <c r="BC114" s="42"/>
      <c r="BD114" s="42"/>
      <c r="BE114" s="42"/>
      <c r="BF114" s="43"/>
      <c r="BG114" s="42"/>
      <c r="BH114" s="42"/>
      <c r="BI114" s="43"/>
      <c r="BJ114" s="33"/>
      <c r="BK114" s="33"/>
      <c r="BL114" s="24"/>
      <c r="BM114" s="33"/>
      <c r="BN114" s="33"/>
      <c r="BO114" s="34"/>
      <c r="BP114" s="23"/>
      <c r="BQ114" s="24"/>
      <c r="BR114" s="25"/>
    </row>
    <row r="115" spans="1:70" s="22" customFormat="1" ht="132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43"/>
      <c r="O115" s="43"/>
      <c r="P115" s="43"/>
      <c r="Q115" s="43"/>
      <c r="R115" s="43"/>
      <c r="S115" s="43"/>
      <c r="T115" s="4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33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33"/>
      <c r="AZ115" s="33"/>
      <c r="BA115" s="143"/>
      <c r="BB115" s="42"/>
      <c r="BC115" s="42"/>
      <c r="BD115" s="42"/>
      <c r="BE115" s="42"/>
      <c r="BF115" s="43"/>
      <c r="BG115" s="42"/>
      <c r="BH115" s="42"/>
      <c r="BI115" s="43"/>
      <c r="BJ115" s="33"/>
      <c r="BK115" s="33"/>
      <c r="BL115" s="24"/>
      <c r="BM115" s="33"/>
      <c r="BN115" s="33"/>
      <c r="BO115" s="34"/>
      <c r="BP115" s="23"/>
      <c r="BQ115" s="24"/>
      <c r="BR115" s="25"/>
    </row>
    <row r="116" spans="1:70" s="22" customFormat="1" ht="132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3"/>
      <c r="O116" s="43"/>
      <c r="P116" s="43"/>
      <c r="Q116" s="43"/>
      <c r="R116" s="43"/>
      <c r="S116" s="43"/>
      <c r="T116" s="4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33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143"/>
      <c r="BB116" s="42"/>
      <c r="BC116" s="42"/>
      <c r="BD116" s="42"/>
      <c r="BE116" s="42"/>
      <c r="BF116" s="43"/>
      <c r="BG116" s="42"/>
      <c r="BH116" s="42"/>
      <c r="BI116" s="43"/>
      <c r="BJ116" s="33"/>
      <c r="BK116" s="33"/>
      <c r="BL116" s="24"/>
      <c r="BM116" s="33"/>
      <c r="BN116" s="33"/>
      <c r="BO116" s="34"/>
      <c r="BP116" s="23"/>
      <c r="BQ116" s="24"/>
      <c r="BR116" s="25"/>
    </row>
    <row r="117" spans="1:70" s="22" customFormat="1" ht="132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3"/>
      <c r="O117" s="43"/>
      <c r="P117" s="43"/>
      <c r="Q117" s="43"/>
      <c r="R117" s="43"/>
      <c r="S117" s="43"/>
      <c r="T117" s="4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33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143"/>
      <c r="BB117" s="42"/>
      <c r="BC117" s="42"/>
      <c r="BD117" s="42"/>
      <c r="BE117" s="42"/>
      <c r="BF117" s="43"/>
      <c r="BG117" s="42"/>
      <c r="BH117" s="42"/>
      <c r="BI117" s="43"/>
      <c r="BJ117" s="33"/>
      <c r="BK117" s="33"/>
      <c r="BL117" s="24"/>
      <c r="BM117" s="33"/>
      <c r="BN117" s="33"/>
      <c r="BO117" s="34"/>
      <c r="BP117" s="23"/>
      <c r="BQ117" s="24"/>
      <c r="BR117" s="25"/>
    </row>
    <row r="118" spans="1:70" s="22" customFormat="1" ht="254.25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42"/>
      <c r="M118" s="42"/>
      <c r="N118" s="43"/>
      <c r="O118" s="43"/>
      <c r="P118" s="43"/>
      <c r="Q118" s="43"/>
      <c r="R118" s="43"/>
      <c r="S118" s="43"/>
      <c r="T118" s="4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33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143"/>
      <c r="BB118" s="43"/>
      <c r="BC118" s="43"/>
      <c r="BD118" s="42"/>
      <c r="BE118" s="42"/>
      <c r="BF118" s="43"/>
      <c r="BG118" s="42"/>
      <c r="BH118" s="42"/>
      <c r="BI118" s="43"/>
      <c r="BJ118" s="33"/>
      <c r="BK118" s="33"/>
      <c r="BL118" s="24"/>
      <c r="BM118" s="33"/>
      <c r="BN118" s="33"/>
      <c r="BO118" s="34"/>
      <c r="BP118" s="23"/>
      <c r="BQ118" s="24"/>
      <c r="BR118" s="25"/>
    </row>
    <row r="119" spans="1:70" s="22" customFormat="1" ht="219.75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3"/>
      <c r="O119" s="42"/>
      <c r="P119" s="43"/>
      <c r="Q119" s="43"/>
      <c r="R119" s="43"/>
      <c r="S119" s="43"/>
      <c r="T119" s="4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F119" s="33"/>
      <c r="AG119" s="33"/>
      <c r="AH119" s="33"/>
      <c r="AI119" s="33"/>
      <c r="AJ119" s="33"/>
      <c r="AK119" s="33"/>
      <c r="AL119" s="33"/>
      <c r="AM119" s="33"/>
      <c r="AN119" s="33"/>
      <c r="AO119" s="33"/>
      <c r="AP119" s="33"/>
      <c r="AQ119" s="33"/>
      <c r="AR119" s="33"/>
      <c r="AS119" s="33"/>
      <c r="AT119" s="33"/>
      <c r="AU119" s="33"/>
      <c r="AV119" s="33"/>
      <c r="AW119" s="33"/>
      <c r="AX119" s="33"/>
      <c r="AY119" s="33"/>
      <c r="AZ119" s="33"/>
      <c r="BA119" s="143"/>
      <c r="BB119" s="42"/>
      <c r="BC119" s="42"/>
      <c r="BD119" s="42"/>
      <c r="BE119" s="42"/>
      <c r="BF119" s="43"/>
      <c r="BG119" s="42"/>
      <c r="BH119" s="42"/>
      <c r="BI119" s="43"/>
      <c r="BJ119" s="33"/>
      <c r="BK119" s="33"/>
      <c r="BL119" s="24"/>
      <c r="BM119" s="33"/>
      <c r="BN119" s="33"/>
      <c r="BO119" s="34"/>
      <c r="BP119" s="23"/>
      <c r="BQ119" s="24"/>
      <c r="BR119" s="25"/>
    </row>
    <row r="120" spans="1:70" s="22" customFormat="1" ht="231.7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43"/>
      <c r="O120" s="43"/>
      <c r="P120" s="43"/>
      <c r="Q120" s="43"/>
      <c r="R120" s="43"/>
      <c r="S120" s="43"/>
      <c r="T120" s="4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33"/>
      <c r="AJ120" s="33"/>
      <c r="AK120" s="33"/>
      <c r="AL120" s="33"/>
      <c r="AM120" s="33"/>
      <c r="AN120" s="33"/>
      <c r="AO120" s="33"/>
      <c r="AP120" s="33"/>
      <c r="AQ120" s="33"/>
      <c r="AR120" s="33"/>
      <c r="AS120" s="33"/>
      <c r="AT120" s="33"/>
      <c r="AU120" s="33"/>
      <c r="AV120" s="33"/>
      <c r="AW120" s="33"/>
      <c r="AX120" s="33"/>
      <c r="AY120" s="33"/>
      <c r="AZ120" s="33"/>
      <c r="BA120" s="143"/>
      <c r="BB120" s="43"/>
      <c r="BC120" s="43"/>
      <c r="BD120" s="42"/>
      <c r="BE120" s="42"/>
      <c r="BF120" s="43"/>
      <c r="BG120" s="42"/>
      <c r="BH120" s="42"/>
      <c r="BI120" s="43"/>
      <c r="BJ120" s="33"/>
      <c r="BK120" s="33"/>
      <c r="BL120" s="24"/>
      <c r="BM120" s="33"/>
      <c r="BN120" s="33"/>
      <c r="BO120" s="34"/>
      <c r="BP120" s="23"/>
      <c r="BQ120" s="24"/>
      <c r="BR120" s="25"/>
    </row>
    <row r="121" spans="1:70" s="22" customFormat="1" ht="149.2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3"/>
      <c r="O121" s="42"/>
      <c r="P121" s="43"/>
      <c r="Q121" s="43"/>
      <c r="R121" s="43"/>
      <c r="S121" s="43"/>
      <c r="T121" s="4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33"/>
      <c r="AJ121" s="33"/>
      <c r="AK121" s="33"/>
      <c r="AL121" s="33"/>
      <c r="AM121" s="33"/>
      <c r="AN121" s="33"/>
      <c r="AO121" s="33"/>
      <c r="AP121" s="33"/>
      <c r="AQ121" s="33"/>
      <c r="AR121" s="33"/>
      <c r="AS121" s="33"/>
      <c r="AT121" s="33"/>
      <c r="AU121" s="33"/>
      <c r="AV121" s="33"/>
      <c r="AW121" s="33"/>
      <c r="AX121" s="33"/>
      <c r="AY121" s="33"/>
      <c r="AZ121" s="33"/>
      <c r="BA121" s="143"/>
      <c r="BB121" s="43"/>
      <c r="BC121" s="43"/>
      <c r="BD121" s="42"/>
      <c r="BE121" s="42"/>
      <c r="BF121" s="43"/>
      <c r="BG121" s="42"/>
      <c r="BH121" s="42"/>
      <c r="BI121" s="43"/>
      <c r="BJ121" s="33"/>
      <c r="BK121" s="33"/>
      <c r="BL121" s="24"/>
      <c r="BM121" s="33"/>
      <c r="BN121" s="33"/>
      <c r="BO121" s="34"/>
      <c r="BP121" s="23"/>
      <c r="BQ121" s="24"/>
      <c r="BR121" s="25"/>
    </row>
    <row r="122" spans="1:70" s="22" customFormat="1" ht="252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3"/>
      <c r="O122" s="43"/>
      <c r="P122" s="43"/>
      <c r="Q122" s="43"/>
      <c r="R122" s="43"/>
      <c r="S122" s="43"/>
      <c r="T122" s="4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33"/>
      <c r="AJ122" s="33"/>
      <c r="AK122" s="33"/>
      <c r="AL122" s="33"/>
      <c r="AM122" s="33"/>
      <c r="AN122" s="33"/>
      <c r="AO122" s="33"/>
      <c r="AP122" s="33"/>
      <c r="AQ122" s="33"/>
      <c r="AR122" s="33"/>
      <c r="AS122" s="33"/>
      <c r="AT122" s="33"/>
      <c r="AU122" s="33"/>
      <c r="AV122" s="33"/>
      <c r="AW122" s="33"/>
      <c r="AX122" s="33"/>
      <c r="AY122" s="33"/>
      <c r="AZ122" s="33"/>
      <c r="BA122" s="143"/>
      <c r="BB122" s="43"/>
      <c r="BC122" s="43"/>
      <c r="BD122" s="42"/>
      <c r="BE122" s="42"/>
      <c r="BF122" s="43"/>
      <c r="BG122" s="42"/>
      <c r="BH122" s="42"/>
      <c r="BI122" s="43"/>
      <c r="BJ122" s="33"/>
      <c r="BK122" s="33"/>
      <c r="BL122" s="24"/>
      <c r="BM122" s="33"/>
      <c r="BN122" s="33"/>
      <c r="BO122" s="34"/>
      <c r="BP122" s="23"/>
      <c r="BQ122" s="24"/>
      <c r="BR122" s="25"/>
    </row>
    <row r="123" spans="1:70" s="22" customFormat="1" ht="171.7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3"/>
      <c r="O123" s="42"/>
      <c r="P123" s="43"/>
      <c r="Q123" s="43"/>
      <c r="R123" s="43"/>
      <c r="S123" s="43"/>
      <c r="T123" s="4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33"/>
      <c r="AJ123" s="33"/>
      <c r="AK123" s="33"/>
      <c r="AL123" s="33"/>
      <c r="AM123" s="33"/>
      <c r="AN123" s="33"/>
      <c r="AO123" s="33"/>
      <c r="AP123" s="33"/>
      <c r="AQ123" s="33"/>
      <c r="AR123" s="33"/>
      <c r="AS123" s="33"/>
      <c r="AT123" s="33"/>
      <c r="AU123" s="33"/>
      <c r="AV123" s="33"/>
      <c r="AW123" s="33"/>
      <c r="AX123" s="33"/>
      <c r="AY123" s="33"/>
      <c r="AZ123" s="33"/>
      <c r="BA123" s="143"/>
      <c r="BB123" s="42"/>
      <c r="BC123" s="42"/>
      <c r="BD123" s="42"/>
      <c r="BE123" s="42"/>
      <c r="BF123" s="43"/>
      <c r="BG123" s="42"/>
      <c r="BH123" s="42"/>
      <c r="BI123" s="43"/>
      <c r="BJ123" s="33"/>
      <c r="BK123" s="33"/>
      <c r="BL123" s="24"/>
      <c r="BM123" s="33"/>
      <c r="BN123" s="33"/>
      <c r="BO123" s="34"/>
      <c r="BP123" s="23"/>
      <c r="BQ123" s="24"/>
      <c r="BR123" s="25"/>
    </row>
    <row r="124" spans="1:70" s="22" customFormat="1" ht="409.6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3"/>
      <c r="O124" s="43"/>
      <c r="P124" s="43"/>
      <c r="Q124" s="43"/>
      <c r="R124" s="43"/>
      <c r="S124" s="43"/>
      <c r="T124" s="4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33"/>
      <c r="AJ124" s="33"/>
      <c r="AK124" s="33"/>
      <c r="AL124" s="33"/>
      <c r="AM124" s="33"/>
      <c r="AN124" s="33"/>
      <c r="AO124" s="33"/>
      <c r="AP124" s="33"/>
      <c r="AQ124" s="33"/>
      <c r="AR124" s="33"/>
      <c r="AS124" s="33"/>
      <c r="AT124" s="33"/>
      <c r="AU124" s="33"/>
      <c r="AV124" s="33"/>
      <c r="AW124" s="33"/>
      <c r="AX124" s="33"/>
      <c r="AY124" s="33"/>
      <c r="AZ124" s="33"/>
      <c r="BA124" s="143"/>
      <c r="BB124" s="43"/>
      <c r="BC124" s="43"/>
      <c r="BD124" s="42"/>
      <c r="BE124" s="42"/>
      <c r="BF124" s="43"/>
      <c r="BG124" s="42"/>
      <c r="BH124" s="42"/>
      <c r="BI124" s="43"/>
      <c r="BJ124" s="33"/>
      <c r="BK124" s="33"/>
      <c r="BL124" s="24"/>
      <c r="BM124" s="33"/>
      <c r="BN124" s="33"/>
      <c r="BO124" s="34"/>
      <c r="BP124" s="23"/>
      <c r="BQ124" s="24"/>
      <c r="BR124" s="25"/>
    </row>
    <row r="125" spans="1:70" s="22" customFormat="1" ht="169.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3"/>
      <c r="O125" s="42"/>
      <c r="P125" s="43"/>
      <c r="Q125" s="43"/>
      <c r="R125" s="43"/>
      <c r="S125" s="43"/>
      <c r="T125" s="4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62"/>
      <c r="AR125" s="33"/>
      <c r="AS125" s="62"/>
      <c r="AT125" s="33"/>
      <c r="AU125" s="33"/>
      <c r="AV125" s="33"/>
      <c r="AW125" s="33"/>
      <c r="AX125" s="33"/>
      <c r="AY125" s="33"/>
      <c r="AZ125" s="33"/>
      <c r="BA125" s="143"/>
      <c r="BB125" s="61"/>
      <c r="BC125" s="43"/>
      <c r="BD125" s="42"/>
      <c r="BE125" s="42"/>
      <c r="BF125" s="43"/>
      <c r="BG125" s="42"/>
      <c r="BH125" s="42"/>
      <c r="BI125" s="43"/>
      <c r="BJ125" s="33"/>
      <c r="BK125" s="33"/>
      <c r="BL125" s="24"/>
      <c r="BM125" s="33"/>
      <c r="BN125" s="33"/>
      <c r="BO125" s="34"/>
      <c r="BP125" s="23"/>
      <c r="BQ125" s="24"/>
      <c r="BR125" s="25"/>
    </row>
    <row r="126" spans="1:70" s="22" customFormat="1" ht="234.7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42"/>
      <c r="M126" s="42"/>
      <c r="N126" s="43"/>
      <c r="O126" s="43"/>
      <c r="P126" s="43"/>
      <c r="Q126" s="43"/>
      <c r="R126" s="43"/>
      <c r="S126" s="43"/>
      <c r="T126" s="4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62"/>
      <c r="AR126" s="33"/>
      <c r="AS126" s="62"/>
      <c r="AT126" s="33"/>
      <c r="AU126" s="33"/>
      <c r="AV126" s="33"/>
      <c r="AW126" s="33"/>
      <c r="AX126" s="33"/>
      <c r="AY126" s="33"/>
      <c r="AZ126" s="33"/>
      <c r="BA126" s="143"/>
      <c r="BB126" s="43"/>
      <c r="BC126" s="43"/>
      <c r="BD126" s="42"/>
      <c r="BE126" s="42"/>
      <c r="BF126" s="43"/>
      <c r="BG126" s="42"/>
      <c r="BH126" s="42"/>
      <c r="BI126" s="43"/>
      <c r="BJ126" s="33"/>
      <c r="BK126" s="33"/>
      <c r="BL126" s="24"/>
      <c r="BM126" s="33"/>
      <c r="BN126" s="33"/>
      <c r="BO126" s="34"/>
      <c r="BP126" s="23"/>
      <c r="BQ126" s="24"/>
      <c r="BR126" s="25"/>
    </row>
    <row r="127" spans="1:70" s="22" customFormat="1" ht="182.2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3"/>
      <c r="O127" s="42"/>
      <c r="P127" s="43"/>
      <c r="Q127" s="43"/>
      <c r="R127" s="43"/>
      <c r="S127" s="43"/>
      <c r="T127" s="4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62"/>
      <c r="AR127" s="33"/>
      <c r="AS127" s="62"/>
      <c r="AT127" s="33"/>
      <c r="AU127" s="33"/>
      <c r="AV127" s="33"/>
      <c r="AW127" s="33"/>
      <c r="AX127" s="33"/>
      <c r="AY127" s="33"/>
      <c r="AZ127" s="33"/>
      <c r="BA127" s="143"/>
      <c r="BB127" s="143"/>
      <c r="BC127" s="42"/>
      <c r="BD127" s="42"/>
      <c r="BE127" s="42"/>
      <c r="BF127" s="43"/>
      <c r="BG127" s="42"/>
      <c r="BH127" s="42"/>
      <c r="BI127" s="43"/>
      <c r="BJ127" s="33"/>
      <c r="BK127" s="33"/>
      <c r="BL127" s="24"/>
      <c r="BM127" s="33"/>
      <c r="BN127" s="33"/>
      <c r="BO127" s="34"/>
      <c r="BP127" s="23"/>
      <c r="BQ127" s="24"/>
      <c r="BR127" s="25"/>
    </row>
    <row r="128" spans="1:70" s="22" customFormat="1" ht="257.2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3"/>
      <c r="O128" s="43"/>
      <c r="P128" s="43"/>
      <c r="Q128" s="43"/>
      <c r="R128" s="43"/>
      <c r="S128" s="43"/>
      <c r="T128" s="4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62"/>
      <c r="AR128" s="33"/>
      <c r="AS128" s="62"/>
      <c r="AT128" s="33"/>
      <c r="AU128" s="33"/>
      <c r="AV128" s="33"/>
      <c r="AW128" s="33"/>
      <c r="AX128" s="33"/>
      <c r="AY128" s="42"/>
      <c r="AZ128" s="42"/>
      <c r="BA128" s="143"/>
      <c r="BB128" s="43"/>
      <c r="BC128" s="43"/>
      <c r="BD128" s="42"/>
      <c r="BE128" s="42"/>
      <c r="BF128" s="43"/>
      <c r="BG128" s="42"/>
      <c r="BH128" s="42"/>
      <c r="BI128" s="43"/>
      <c r="BJ128" s="33"/>
      <c r="BK128" s="33"/>
      <c r="BL128" s="24"/>
      <c r="BM128" s="33"/>
      <c r="BN128" s="33"/>
      <c r="BO128" s="34"/>
      <c r="BP128" s="23"/>
      <c r="BQ128" s="24"/>
      <c r="BR128" s="25"/>
    </row>
    <row r="129" spans="1:70" s="22" customFormat="1" ht="144.75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3"/>
      <c r="O129" s="42"/>
      <c r="P129" s="43"/>
      <c r="Q129" s="43"/>
      <c r="R129" s="43"/>
      <c r="S129" s="43"/>
      <c r="T129" s="4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62"/>
      <c r="AR129" s="33"/>
      <c r="AS129" s="62"/>
      <c r="AT129" s="33"/>
      <c r="AU129" s="33"/>
      <c r="AV129" s="33"/>
      <c r="AW129" s="33"/>
      <c r="AX129" s="33"/>
      <c r="AY129" s="42"/>
      <c r="AZ129" s="42"/>
      <c r="BA129" s="143"/>
      <c r="BB129" s="143"/>
      <c r="BC129" s="42"/>
      <c r="BD129" s="42"/>
      <c r="BE129" s="42"/>
      <c r="BF129" s="43"/>
      <c r="BG129" s="42"/>
      <c r="BH129" s="42"/>
      <c r="BI129" s="43"/>
      <c r="BJ129" s="33"/>
      <c r="BK129" s="33"/>
      <c r="BL129" s="24"/>
      <c r="BM129" s="33"/>
      <c r="BN129" s="33"/>
      <c r="BO129" s="34"/>
      <c r="BP129" s="23"/>
      <c r="BQ129" s="24"/>
      <c r="BR129" s="25"/>
    </row>
    <row r="130" spans="1:70" s="22" customFormat="1" ht="252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3"/>
      <c r="O130" s="43"/>
      <c r="P130" s="43"/>
      <c r="Q130" s="43"/>
      <c r="R130" s="43"/>
      <c r="S130" s="43"/>
      <c r="T130" s="4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62"/>
      <c r="AR130" s="33"/>
      <c r="AS130" s="62"/>
      <c r="AT130" s="33"/>
      <c r="AU130" s="33"/>
      <c r="AV130" s="33"/>
      <c r="AW130" s="33"/>
      <c r="AX130" s="33"/>
      <c r="AY130" s="33"/>
      <c r="AZ130" s="33"/>
      <c r="BA130" s="143"/>
      <c r="BB130" s="43"/>
      <c r="BC130" s="43"/>
      <c r="BD130" s="42"/>
      <c r="BE130" s="42"/>
      <c r="BF130" s="43"/>
      <c r="BG130" s="42"/>
      <c r="BH130" s="42"/>
      <c r="BI130" s="43"/>
      <c r="BJ130" s="33"/>
      <c r="BK130" s="33"/>
      <c r="BL130" s="24"/>
      <c r="BM130" s="33"/>
      <c r="BN130" s="33"/>
      <c r="BO130" s="34"/>
      <c r="BP130" s="23"/>
      <c r="BQ130" s="24"/>
      <c r="BR130" s="25"/>
    </row>
    <row r="131" spans="1:70" s="22" customFormat="1" ht="162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43"/>
      <c r="O131" s="42"/>
      <c r="P131" s="43"/>
      <c r="Q131" s="43"/>
      <c r="R131" s="43"/>
      <c r="S131" s="43"/>
      <c r="T131" s="4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62"/>
      <c r="AR131" s="33"/>
      <c r="AS131" s="62"/>
      <c r="AT131" s="33"/>
      <c r="AU131" s="33"/>
      <c r="AV131" s="33"/>
      <c r="AW131" s="33"/>
      <c r="AX131" s="33"/>
      <c r="AY131" s="33"/>
      <c r="AZ131" s="33"/>
      <c r="BA131" s="143"/>
      <c r="BB131" s="61"/>
      <c r="BC131" s="43"/>
      <c r="BD131" s="42"/>
      <c r="BE131" s="42"/>
      <c r="BF131" s="43"/>
      <c r="BG131" s="42"/>
      <c r="BH131" s="42"/>
      <c r="BI131" s="43"/>
      <c r="BJ131" s="33"/>
      <c r="BK131" s="33"/>
      <c r="BL131" s="24"/>
      <c r="BM131" s="33"/>
      <c r="BN131" s="33"/>
      <c r="BO131" s="34"/>
      <c r="BP131" s="23"/>
      <c r="BQ131" s="24"/>
      <c r="BR131" s="25"/>
    </row>
    <row r="132" spans="1:70" s="22" customFormat="1" ht="254.2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3"/>
      <c r="O132" s="43"/>
      <c r="P132" s="43"/>
      <c r="Q132" s="43"/>
      <c r="R132" s="43"/>
      <c r="S132" s="43"/>
      <c r="T132" s="4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62"/>
      <c r="AR132" s="33"/>
      <c r="AS132" s="62"/>
      <c r="AT132" s="33"/>
      <c r="AU132" s="33"/>
      <c r="AV132" s="33"/>
      <c r="AW132" s="33"/>
      <c r="AX132" s="33"/>
      <c r="AY132" s="33"/>
      <c r="AZ132" s="33"/>
      <c r="BA132" s="143"/>
      <c r="BB132" s="43"/>
      <c r="BC132" s="42"/>
      <c r="BD132" s="42"/>
      <c r="BE132" s="42"/>
      <c r="BF132" s="43"/>
      <c r="BG132" s="42"/>
      <c r="BH132" s="42"/>
      <c r="BI132" s="43"/>
      <c r="BJ132" s="33"/>
      <c r="BK132" s="33"/>
      <c r="BL132" s="24"/>
      <c r="BM132" s="33"/>
      <c r="BN132" s="33"/>
      <c r="BO132" s="34"/>
      <c r="BP132" s="23"/>
      <c r="BQ132" s="24"/>
      <c r="BR132" s="25"/>
    </row>
    <row r="133" spans="1:70" s="22" customFormat="1" ht="166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3"/>
      <c r="O133" s="42"/>
      <c r="P133" s="43"/>
      <c r="Q133" s="43"/>
      <c r="R133" s="43"/>
      <c r="S133" s="43"/>
      <c r="T133" s="4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62"/>
      <c r="AR133" s="33"/>
      <c r="AS133" s="62"/>
      <c r="AT133" s="33"/>
      <c r="AU133" s="33"/>
      <c r="AV133" s="33"/>
      <c r="AW133" s="33"/>
      <c r="AX133" s="33"/>
      <c r="AY133" s="33"/>
      <c r="AZ133" s="33"/>
      <c r="BA133" s="143"/>
      <c r="BB133" s="61"/>
      <c r="BC133" s="43"/>
      <c r="BD133" s="42"/>
      <c r="BE133" s="42"/>
      <c r="BF133" s="43"/>
      <c r="BG133" s="42"/>
      <c r="BH133" s="42"/>
      <c r="BI133" s="43"/>
      <c r="BJ133" s="33"/>
      <c r="BK133" s="33"/>
      <c r="BL133" s="24"/>
      <c r="BM133" s="33"/>
      <c r="BN133" s="33"/>
      <c r="BO133" s="34"/>
      <c r="BP133" s="23"/>
      <c r="BQ133" s="24"/>
      <c r="BR133" s="25"/>
    </row>
    <row r="134" spans="1:70" s="22" customFormat="1" ht="181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43"/>
      <c r="O134" s="42"/>
      <c r="P134" s="43"/>
      <c r="Q134" s="43"/>
      <c r="R134" s="42"/>
      <c r="S134" s="42"/>
      <c r="T134" s="4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62"/>
      <c r="AR134" s="33"/>
      <c r="AS134" s="62"/>
      <c r="AT134" s="33"/>
      <c r="AU134" s="33"/>
      <c r="AV134" s="33"/>
      <c r="AW134" s="33"/>
      <c r="AX134" s="33"/>
      <c r="AY134" s="33"/>
      <c r="AZ134" s="33"/>
      <c r="BA134" s="143"/>
      <c r="BB134" s="61"/>
      <c r="BC134" s="43"/>
      <c r="BD134" s="42"/>
      <c r="BE134" s="42"/>
      <c r="BF134" s="43"/>
      <c r="BG134" s="42"/>
      <c r="BH134" s="42"/>
      <c r="BI134" s="43"/>
      <c r="BJ134" s="33"/>
      <c r="BK134" s="33"/>
      <c r="BL134" s="24"/>
      <c r="BM134" s="33"/>
      <c r="BN134" s="33"/>
      <c r="BO134" s="34"/>
      <c r="BP134" s="23"/>
      <c r="BQ134" s="24"/>
      <c r="BR134" s="25"/>
    </row>
    <row r="135" spans="1:70" s="71" customFormat="1" ht="197.25" customHeight="1" x14ac:dyDescent="0.25">
      <c r="A135" s="17"/>
      <c r="B135" s="18"/>
      <c r="C135" s="19"/>
      <c r="D135" s="19"/>
      <c r="E135" s="66"/>
      <c r="F135" s="18"/>
      <c r="G135" s="18"/>
      <c r="H135" s="18"/>
      <c r="I135" s="18"/>
      <c r="J135" s="18"/>
      <c r="K135" s="64"/>
      <c r="L135" s="64"/>
      <c r="M135" s="64"/>
      <c r="N135" s="67"/>
      <c r="O135" s="67"/>
      <c r="P135" s="67"/>
      <c r="Q135" s="67"/>
      <c r="R135" s="67"/>
      <c r="S135" s="67"/>
      <c r="T135" s="67"/>
      <c r="U135" s="68"/>
      <c r="V135" s="68"/>
      <c r="W135" s="68"/>
      <c r="X135" s="68"/>
      <c r="Y135" s="68"/>
      <c r="Z135" s="68"/>
      <c r="AA135" s="68"/>
      <c r="AB135" s="68"/>
      <c r="AC135" s="68"/>
      <c r="AD135" s="68"/>
      <c r="AE135" s="68"/>
      <c r="AF135" s="68"/>
      <c r="AG135" s="68"/>
      <c r="AH135" s="68"/>
      <c r="AI135" s="68"/>
      <c r="AJ135" s="68"/>
      <c r="AK135" s="68"/>
      <c r="AL135" s="68"/>
      <c r="AM135" s="68"/>
      <c r="AN135" s="68"/>
      <c r="AO135" s="68"/>
      <c r="AP135" s="68"/>
      <c r="AQ135" s="68"/>
      <c r="AR135" s="68"/>
      <c r="AS135" s="68"/>
      <c r="AT135" s="68"/>
      <c r="AU135" s="68"/>
      <c r="AV135" s="68"/>
      <c r="AW135" s="68"/>
      <c r="AX135" s="68"/>
      <c r="AY135" s="68"/>
      <c r="AZ135" s="68"/>
      <c r="BA135" s="65"/>
      <c r="BB135" s="65"/>
      <c r="BC135" s="64"/>
      <c r="BD135" s="64"/>
      <c r="BE135" s="64"/>
      <c r="BF135" s="69"/>
      <c r="BG135" s="64"/>
      <c r="BH135" s="64"/>
      <c r="BI135" s="69"/>
      <c r="BJ135" s="68"/>
      <c r="BK135" s="68"/>
      <c r="BL135" s="17"/>
      <c r="BM135" s="68"/>
      <c r="BN135" s="68"/>
      <c r="BO135" s="35"/>
      <c r="BP135" s="28"/>
      <c r="BQ135" s="17"/>
      <c r="BR135" s="70"/>
    </row>
    <row r="136" spans="1:70" s="22" customFormat="1" ht="136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43"/>
      <c r="Q136" s="43"/>
      <c r="R136" s="43"/>
      <c r="S136" s="43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33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143"/>
      <c r="BB136" s="143"/>
      <c r="BC136" s="42"/>
      <c r="BD136" s="42"/>
      <c r="BE136" s="42"/>
      <c r="BF136" s="43"/>
      <c r="BG136" s="42"/>
      <c r="BH136" s="42"/>
      <c r="BI136" s="43"/>
      <c r="BJ136" s="33"/>
      <c r="BK136" s="33"/>
      <c r="BL136" s="24"/>
      <c r="BM136" s="33"/>
      <c r="BN136" s="33"/>
      <c r="BO136" s="34"/>
      <c r="BP136" s="23"/>
      <c r="BQ136" s="24"/>
      <c r="BR136" s="25"/>
    </row>
    <row r="137" spans="1:70" s="22" customFormat="1" ht="243.7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43"/>
      <c r="Q137" s="43"/>
      <c r="R137" s="43"/>
      <c r="S137" s="43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33"/>
      <c r="AJ137" s="33"/>
      <c r="AK137" s="33"/>
      <c r="AL137" s="33"/>
      <c r="AM137" s="33"/>
      <c r="AN137" s="33"/>
      <c r="AO137" s="33"/>
      <c r="AP137" s="33"/>
      <c r="AQ137" s="33"/>
      <c r="AR137" s="33"/>
      <c r="AS137" s="33"/>
      <c r="AT137" s="33"/>
      <c r="AU137" s="33"/>
      <c r="AV137" s="33"/>
      <c r="AW137" s="33"/>
      <c r="AX137" s="33"/>
      <c r="AY137" s="33"/>
      <c r="AZ137" s="33"/>
      <c r="BA137" s="143"/>
      <c r="BB137" s="42"/>
      <c r="BC137" s="42"/>
      <c r="BD137" s="42"/>
      <c r="BE137" s="42"/>
      <c r="BF137" s="43"/>
      <c r="BG137" s="42"/>
      <c r="BH137" s="42"/>
      <c r="BI137" s="43"/>
      <c r="BJ137" s="33"/>
      <c r="BK137" s="33"/>
      <c r="BL137" s="24"/>
      <c r="BM137" s="33"/>
      <c r="BN137" s="33"/>
      <c r="BO137" s="34"/>
      <c r="BP137" s="23"/>
      <c r="BQ137" s="24"/>
      <c r="BR137" s="25"/>
    </row>
    <row r="138" spans="1:70" s="22" customFormat="1" ht="243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42"/>
      <c r="O138" s="42"/>
      <c r="P138" s="43"/>
      <c r="Q138" s="43"/>
      <c r="R138" s="43"/>
      <c r="S138" s="43"/>
      <c r="T138" s="42"/>
      <c r="U138" s="33"/>
      <c r="V138" s="33"/>
      <c r="W138" s="33"/>
      <c r="X138" s="33"/>
      <c r="Y138" s="33"/>
      <c r="Z138" s="33"/>
      <c r="AA138" s="33"/>
      <c r="AB138" s="33"/>
      <c r="AC138" s="62"/>
      <c r="AD138" s="33"/>
      <c r="AE138" s="33"/>
      <c r="AF138" s="33"/>
      <c r="AG138" s="33"/>
      <c r="AH138" s="33"/>
      <c r="AI138" s="62"/>
      <c r="AJ138" s="33"/>
      <c r="AK138" s="33"/>
      <c r="AL138" s="33"/>
      <c r="AM138" s="33"/>
      <c r="AN138" s="33"/>
      <c r="AO138" s="33"/>
      <c r="AP138" s="33"/>
      <c r="AQ138" s="62"/>
      <c r="AR138" s="33"/>
      <c r="AS138" s="62"/>
      <c r="AT138" s="33"/>
      <c r="AU138" s="33"/>
      <c r="AV138" s="33"/>
      <c r="AW138" s="33"/>
      <c r="AX138" s="33"/>
      <c r="AY138" s="33"/>
      <c r="AZ138" s="33"/>
      <c r="BA138" s="143"/>
      <c r="BB138" s="143"/>
      <c r="BC138" s="42"/>
      <c r="BD138" s="42"/>
      <c r="BE138" s="42"/>
      <c r="BF138" s="43"/>
      <c r="BG138" s="42"/>
      <c r="BH138" s="42"/>
      <c r="BI138" s="43"/>
      <c r="BJ138" s="33"/>
      <c r="BK138" s="33"/>
      <c r="BL138" s="24"/>
      <c r="BM138" s="33"/>
      <c r="BN138" s="33"/>
      <c r="BO138" s="34"/>
      <c r="BP138" s="23"/>
      <c r="BQ138" s="24"/>
      <c r="BR138" s="25"/>
    </row>
    <row r="139" spans="1:70" s="22" customFormat="1" ht="179.2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143"/>
      <c r="N139" s="32"/>
      <c r="O139" s="31"/>
      <c r="P139" s="32"/>
      <c r="Q139" s="32"/>
      <c r="R139" s="32"/>
      <c r="S139" s="32"/>
      <c r="T139" s="32"/>
      <c r="U139" s="33"/>
      <c r="V139" s="33"/>
      <c r="W139" s="33"/>
      <c r="X139" s="33"/>
      <c r="Y139" s="33"/>
      <c r="Z139" s="33"/>
      <c r="AA139" s="33"/>
      <c r="AB139" s="33"/>
      <c r="AC139" s="62"/>
      <c r="AD139" s="33"/>
      <c r="AE139" s="42"/>
      <c r="AF139" s="52"/>
      <c r="AG139" s="52"/>
      <c r="AH139" s="33"/>
      <c r="AI139" s="143"/>
      <c r="AJ139" s="52"/>
      <c r="AK139" s="52"/>
      <c r="AL139" s="33"/>
      <c r="AM139" s="33"/>
      <c r="AN139" s="33"/>
      <c r="AO139" s="33"/>
      <c r="AP139" s="33"/>
      <c r="AQ139" s="143"/>
      <c r="AR139" s="52"/>
      <c r="AS139" s="143"/>
      <c r="AT139" s="52"/>
      <c r="AU139" s="33"/>
      <c r="AV139" s="33"/>
      <c r="AW139" s="33"/>
      <c r="AX139" s="33"/>
      <c r="AY139" s="42"/>
      <c r="AZ139" s="43"/>
      <c r="BA139" s="143"/>
      <c r="BB139" s="52"/>
      <c r="BC139" s="52"/>
      <c r="BD139" s="33"/>
      <c r="BE139" s="33"/>
      <c r="BF139" s="33"/>
      <c r="BG139" s="33"/>
      <c r="BH139" s="33"/>
      <c r="BI139" s="33"/>
      <c r="BJ139" s="33"/>
      <c r="BK139" s="33"/>
      <c r="BL139" s="24"/>
      <c r="BM139" s="33"/>
      <c r="BN139" s="33"/>
      <c r="BO139" s="34"/>
      <c r="BP139" s="23"/>
      <c r="BQ139" s="24"/>
      <c r="BR139" s="25"/>
    </row>
    <row r="140" spans="1:70" s="22" customFormat="1" ht="264.75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52"/>
      <c r="O140" s="52"/>
      <c r="P140" s="52"/>
      <c r="Q140" s="52"/>
      <c r="R140" s="52"/>
      <c r="S140" s="52"/>
      <c r="T140" s="5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33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143"/>
      <c r="BB140" s="143"/>
      <c r="BC140" s="42"/>
      <c r="BD140" s="42"/>
      <c r="BE140" s="42"/>
      <c r="BF140" s="43"/>
      <c r="BG140" s="42"/>
      <c r="BH140" s="42"/>
      <c r="BI140" s="43"/>
      <c r="BJ140" s="33"/>
      <c r="BK140" s="33"/>
      <c r="BL140" s="24"/>
      <c r="BM140" s="33"/>
      <c r="BN140" s="33"/>
      <c r="BO140" s="34"/>
      <c r="BP140" s="23"/>
      <c r="BQ140" s="24"/>
      <c r="BR140" s="25"/>
    </row>
    <row r="141" spans="1:70" s="22" customFormat="1" ht="249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42"/>
      <c r="Q141" s="42"/>
      <c r="R141" s="42"/>
      <c r="S141" s="42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33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143"/>
      <c r="BB141" s="61"/>
      <c r="BC141" s="43"/>
      <c r="BD141" s="42"/>
      <c r="BE141" s="42"/>
      <c r="BF141" s="43"/>
      <c r="BG141" s="42"/>
      <c r="BH141" s="42"/>
      <c r="BI141" s="43"/>
      <c r="BJ141" s="33"/>
      <c r="BK141" s="33"/>
      <c r="BL141" s="24"/>
      <c r="BM141" s="33"/>
      <c r="BN141" s="33"/>
      <c r="BO141" s="34"/>
      <c r="BP141" s="23"/>
      <c r="BQ141" s="24"/>
      <c r="BR141" s="25"/>
    </row>
    <row r="142" spans="1:70" s="22" customFormat="1" ht="246.75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52"/>
      <c r="O142" s="52"/>
      <c r="P142" s="52"/>
      <c r="Q142" s="52"/>
      <c r="R142" s="52"/>
      <c r="S142" s="52"/>
      <c r="T142" s="52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62"/>
      <c r="AR142" s="33"/>
      <c r="AS142" s="62"/>
      <c r="AT142" s="33"/>
      <c r="AU142" s="33"/>
      <c r="AV142" s="33"/>
      <c r="AW142" s="33"/>
      <c r="AX142" s="33"/>
      <c r="AY142" s="42"/>
      <c r="AZ142" s="52"/>
      <c r="BA142" s="52"/>
      <c r="BB142" s="52"/>
      <c r="BC142" s="52"/>
      <c r="BD142" s="33"/>
      <c r="BE142" s="33"/>
      <c r="BF142" s="33"/>
      <c r="BG142" s="33"/>
      <c r="BH142" s="33"/>
      <c r="BI142" s="33"/>
      <c r="BJ142" s="33"/>
      <c r="BK142" s="33"/>
      <c r="BL142" s="24"/>
      <c r="BM142" s="33"/>
      <c r="BN142" s="33"/>
      <c r="BO142" s="34"/>
      <c r="BP142" s="23"/>
      <c r="BQ142" s="24"/>
      <c r="BR142" s="25"/>
    </row>
    <row r="143" spans="1:70" s="22" customFormat="1" ht="192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43"/>
      <c r="O143" s="42"/>
      <c r="P143" s="43"/>
      <c r="Q143" s="43"/>
      <c r="R143" s="43"/>
      <c r="S143" s="43"/>
      <c r="T143" s="43"/>
      <c r="U143" s="33"/>
      <c r="V143" s="33"/>
      <c r="W143" s="33"/>
      <c r="X143" s="33"/>
      <c r="Y143" s="33"/>
      <c r="Z143" s="33"/>
      <c r="AA143" s="33"/>
      <c r="AB143" s="33"/>
      <c r="AC143" s="42"/>
      <c r="AD143" s="43"/>
      <c r="AE143" s="43"/>
      <c r="AF143" s="52"/>
      <c r="AG143" s="52"/>
      <c r="AH143" s="33"/>
      <c r="AI143" s="143"/>
      <c r="AJ143" s="43"/>
      <c r="AK143" s="43"/>
      <c r="AL143" s="33"/>
      <c r="AM143" s="33"/>
      <c r="AN143" s="33"/>
      <c r="AO143" s="33"/>
      <c r="AP143" s="33"/>
      <c r="AQ143" s="143"/>
      <c r="AR143" s="43"/>
      <c r="AS143" s="143"/>
      <c r="AT143" s="43"/>
      <c r="AU143" s="33"/>
      <c r="AV143" s="33"/>
      <c r="AW143" s="33"/>
      <c r="AX143" s="33"/>
      <c r="AY143" s="42"/>
      <c r="AZ143" s="43"/>
      <c r="BA143" s="143"/>
      <c r="BB143" s="43"/>
      <c r="BC143" s="43"/>
      <c r="BD143" s="33"/>
      <c r="BE143" s="33"/>
      <c r="BF143" s="33"/>
      <c r="BG143" s="33"/>
      <c r="BH143" s="33"/>
      <c r="BI143" s="33"/>
      <c r="BJ143" s="33"/>
      <c r="BK143" s="33"/>
      <c r="BL143" s="24"/>
      <c r="BM143" s="33"/>
      <c r="BN143" s="33"/>
      <c r="BO143" s="34"/>
      <c r="BP143" s="23"/>
      <c r="BQ143" s="24"/>
      <c r="BR143" s="25"/>
    </row>
    <row r="144" spans="1:70" s="22" customFormat="1" ht="223.5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43"/>
      <c r="O144" s="42"/>
      <c r="P144" s="43"/>
      <c r="Q144" s="43"/>
      <c r="R144" s="43"/>
      <c r="S144" s="43"/>
      <c r="T144" s="43"/>
      <c r="U144" s="33"/>
      <c r="V144" s="33"/>
      <c r="W144" s="33"/>
      <c r="X144" s="33"/>
      <c r="Y144" s="33"/>
      <c r="Z144" s="33"/>
      <c r="AA144" s="33"/>
      <c r="AB144" s="33"/>
      <c r="AC144" s="62"/>
      <c r="AD144" s="33"/>
      <c r="AE144" s="42"/>
      <c r="AF144" s="52"/>
      <c r="AG144" s="52"/>
      <c r="AH144" s="33"/>
      <c r="AI144" s="143"/>
      <c r="AJ144" s="52"/>
      <c r="AK144" s="52"/>
      <c r="AL144" s="33"/>
      <c r="AM144" s="33"/>
      <c r="AN144" s="33"/>
      <c r="AO144" s="33"/>
      <c r="AP144" s="33"/>
      <c r="AQ144" s="143"/>
      <c r="AR144" s="52"/>
      <c r="AS144" s="143"/>
      <c r="AT144" s="52"/>
      <c r="AU144" s="33"/>
      <c r="AV144" s="33"/>
      <c r="AW144" s="33"/>
      <c r="AX144" s="33"/>
      <c r="AY144" s="42"/>
      <c r="AZ144" s="43"/>
      <c r="BA144" s="143"/>
      <c r="BB144" s="43"/>
      <c r="BC144" s="43"/>
      <c r="BD144" s="33"/>
      <c r="BE144" s="33"/>
      <c r="BF144" s="33"/>
      <c r="BG144" s="33"/>
      <c r="BH144" s="33"/>
      <c r="BI144" s="33"/>
      <c r="BJ144" s="33"/>
      <c r="BK144" s="33"/>
      <c r="BL144" s="24"/>
      <c r="BM144" s="33"/>
      <c r="BN144" s="33"/>
      <c r="BO144" s="34"/>
      <c r="BP144" s="23"/>
      <c r="BQ144" s="24"/>
      <c r="BR144" s="25"/>
    </row>
    <row r="145" spans="1:70" s="22" customFormat="1" ht="223.5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143"/>
      <c r="N145" s="23"/>
      <c r="O145" s="20"/>
      <c r="P145" s="23"/>
      <c r="Q145" s="23"/>
      <c r="R145" s="23"/>
      <c r="S145" s="23"/>
      <c r="T145" s="23"/>
      <c r="U145" s="33"/>
      <c r="V145" s="33"/>
      <c r="W145" s="33"/>
      <c r="X145" s="33"/>
      <c r="Y145" s="33"/>
      <c r="Z145" s="33"/>
      <c r="AA145" s="33"/>
      <c r="AB145" s="33"/>
      <c r="AC145" s="62"/>
      <c r="AD145" s="33"/>
      <c r="AE145" s="42"/>
      <c r="AF145" s="52"/>
      <c r="AG145" s="52"/>
      <c r="AH145" s="33"/>
      <c r="AI145" s="143"/>
      <c r="AJ145" s="52"/>
      <c r="AK145" s="52"/>
      <c r="AL145" s="33"/>
      <c r="AM145" s="33"/>
      <c r="AN145" s="33"/>
      <c r="AO145" s="33"/>
      <c r="AP145" s="33"/>
      <c r="AQ145" s="143"/>
      <c r="AR145" s="52"/>
      <c r="AS145" s="143"/>
      <c r="AT145" s="52"/>
      <c r="AU145" s="33"/>
      <c r="AV145" s="33"/>
      <c r="AW145" s="33"/>
      <c r="AX145" s="33"/>
      <c r="AY145" s="42"/>
      <c r="AZ145" s="43"/>
      <c r="BA145" s="143"/>
      <c r="BB145" s="52"/>
      <c r="BC145" s="52"/>
      <c r="BD145" s="33"/>
      <c r="BE145" s="33"/>
      <c r="BF145" s="33"/>
      <c r="BG145" s="33"/>
      <c r="BH145" s="33"/>
      <c r="BI145" s="33"/>
      <c r="BJ145" s="33"/>
      <c r="BK145" s="33"/>
      <c r="BL145" s="24"/>
      <c r="BM145" s="33"/>
      <c r="BN145" s="33"/>
      <c r="BO145" s="34"/>
      <c r="BP145" s="23"/>
      <c r="BQ145" s="24"/>
      <c r="BR145" s="25"/>
    </row>
    <row r="146" spans="1:70" s="22" customFormat="1" ht="408.75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43"/>
      <c r="O146" s="43"/>
      <c r="P146" s="43"/>
      <c r="Q146" s="43"/>
      <c r="R146" s="43"/>
      <c r="S146" s="43"/>
      <c r="T146" s="43"/>
      <c r="U146" s="33"/>
      <c r="V146" s="33"/>
      <c r="W146" s="33"/>
      <c r="X146" s="33"/>
      <c r="Y146" s="33"/>
      <c r="Z146" s="33"/>
      <c r="AA146" s="33"/>
      <c r="AB146" s="33"/>
      <c r="AC146" s="62"/>
      <c r="AD146" s="33"/>
      <c r="AE146" s="42"/>
      <c r="AF146" s="52"/>
      <c r="AG146" s="52"/>
      <c r="AH146" s="33"/>
      <c r="AI146" s="143"/>
      <c r="AJ146" s="52"/>
      <c r="AK146" s="52"/>
      <c r="AL146" s="33"/>
      <c r="AM146" s="33"/>
      <c r="AN146" s="33"/>
      <c r="AO146" s="33"/>
      <c r="AP146" s="33"/>
      <c r="AQ146" s="143"/>
      <c r="AR146" s="52"/>
      <c r="AS146" s="143"/>
      <c r="AT146" s="52"/>
      <c r="AU146" s="33"/>
      <c r="AV146" s="33"/>
      <c r="AW146" s="33"/>
      <c r="AX146" s="33"/>
      <c r="AY146" s="42"/>
      <c r="AZ146" s="43"/>
      <c r="BA146" s="143"/>
      <c r="BB146" s="43"/>
      <c r="BC146" s="43"/>
      <c r="BD146" s="33"/>
      <c r="BE146" s="33"/>
      <c r="BF146" s="33"/>
      <c r="BG146" s="33"/>
      <c r="BH146" s="33"/>
      <c r="BI146" s="33"/>
      <c r="BJ146" s="33"/>
      <c r="BK146" s="33"/>
      <c r="BL146" s="24"/>
      <c r="BM146" s="33"/>
      <c r="BN146" s="33"/>
      <c r="BO146" s="34"/>
      <c r="BP146" s="23"/>
      <c r="BQ146" s="24"/>
      <c r="BR146" s="25"/>
    </row>
    <row r="147" spans="1:70" s="22" customFormat="1" ht="186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43"/>
      <c r="O147" s="42"/>
      <c r="P147" s="43"/>
      <c r="Q147" s="43"/>
      <c r="R147" s="43"/>
      <c r="S147" s="43"/>
      <c r="T147" s="43"/>
      <c r="U147" s="33"/>
      <c r="V147" s="33"/>
      <c r="W147" s="33"/>
      <c r="X147" s="33"/>
      <c r="Y147" s="33"/>
      <c r="Z147" s="33"/>
      <c r="AA147" s="33"/>
      <c r="AB147" s="33"/>
      <c r="AC147" s="62"/>
      <c r="AD147" s="33"/>
      <c r="AE147" s="42"/>
      <c r="AF147" s="52"/>
      <c r="AG147" s="52"/>
      <c r="AH147" s="33"/>
      <c r="AI147" s="143"/>
      <c r="AJ147" s="52"/>
      <c r="AK147" s="52"/>
      <c r="AL147" s="33"/>
      <c r="AM147" s="33"/>
      <c r="AN147" s="33"/>
      <c r="AO147" s="33"/>
      <c r="AP147" s="33"/>
      <c r="AQ147" s="143"/>
      <c r="AR147" s="52"/>
      <c r="AS147" s="143"/>
      <c r="AT147" s="52"/>
      <c r="AU147" s="33"/>
      <c r="AV147" s="33"/>
      <c r="AW147" s="33"/>
      <c r="AX147" s="33"/>
      <c r="AY147" s="42"/>
      <c r="AZ147" s="43"/>
      <c r="BA147" s="143"/>
      <c r="BB147" s="52"/>
      <c r="BC147" s="52"/>
      <c r="BD147" s="33"/>
      <c r="BE147" s="33"/>
      <c r="BF147" s="33"/>
      <c r="BG147" s="33"/>
      <c r="BH147" s="33"/>
      <c r="BI147" s="33"/>
      <c r="BJ147" s="33"/>
      <c r="BK147" s="33"/>
      <c r="BL147" s="24"/>
      <c r="BM147" s="33"/>
      <c r="BN147" s="33"/>
      <c r="BO147" s="34"/>
      <c r="BP147" s="23"/>
      <c r="BQ147" s="24"/>
      <c r="BR147" s="25"/>
    </row>
    <row r="148" spans="1:70" s="22" customFormat="1" ht="409.6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143"/>
      <c r="N148" s="32"/>
      <c r="O148" s="31"/>
      <c r="P148" s="32"/>
      <c r="Q148" s="32"/>
      <c r="R148" s="32"/>
      <c r="S148" s="32"/>
      <c r="T148" s="32"/>
      <c r="U148" s="33"/>
      <c r="V148" s="33"/>
      <c r="W148" s="33"/>
      <c r="X148" s="33"/>
      <c r="Y148" s="33"/>
      <c r="Z148" s="33"/>
      <c r="AA148" s="33"/>
      <c r="AB148" s="33"/>
      <c r="AC148" s="62"/>
      <c r="AD148" s="33"/>
      <c r="AE148" s="42"/>
      <c r="AF148" s="52"/>
      <c r="AG148" s="52"/>
      <c r="AH148" s="33"/>
      <c r="AI148" s="143"/>
      <c r="AJ148" s="52"/>
      <c r="AK148" s="52"/>
      <c r="AL148" s="33"/>
      <c r="AM148" s="33"/>
      <c r="AN148" s="33"/>
      <c r="AO148" s="33"/>
      <c r="AP148" s="33"/>
      <c r="AQ148" s="143"/>
      <c r="AR148" s="52"/>
      <c r="AS148" s="143"/>
      <c r="AT148" s="52"/>
      <c r="AU148" s="33"/>
      <c r="AV148" s="33"/>
      <c r="AW148" s="33"/>
      <c r="AX148" s="33"/>
      <c r="AY148" s="42"/>
      <c r="AZ148" s="43"/>
      <c r="BA148" s="143"/>
      <c r="BB148" s="52"/>
      <c r="BC148" s="52"/>
      <c r="BD148" s="33"/>
      <c r="BE148" s="33"/>
      <c r="BF148" s="33"/>
      <c r="BG148" s="33"/>
      <c r="BH148" s="33"/>
      <c r="BI148" s="33"/>
      <c r="BJ148" s="33"/>
      <c r="BK148" s="33"/>
      <c r="BL148" s="24"/>
      <c r="BM148" s="33"/>
      <c r="BN148" s="33"/>
      <c r="BO148" s="34"/>
      <c r="BP148" s="23"/>
      <c r="BQ148" s="24"/>
      <c r="BR148" s="25"/>
    </row>
    <row r="149" spans="1:70" s="22" customFormat="1" ht="216.7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143"/>
      <c r="N149" s="32"/>
      <c r="O149" s="31"/>
      <c r="P149" s="32"/>
      <c r="Q149" s="32"/>
      <c r="R149" s="32"/>
      <c r="S149" s="32"/>
      <c r="T149" s="32"/>
      <c r="U149" s="33"/>
      <c r="V149" s="33"/>
      <c r="W149" s="33"/>
      <c r="X149" s="33"/>
      <c r="Y149" s="33"/>
      <c r="Z149" s="33"/>
      <c r="AA149" s="33"/>
      <c r="AB149" s="33"/>
      <c r="AC149" s="62"/>
      <c r="AD149" s="33"/>
      <c r="AE149" s="42"/>
      <c r="AF149" s="52"/>
      <c r="AG149" s="52"/>
      <c r="AH149" s="33"/>
      <c r="AI149" s="143"/>
      <c r="AJ149" s="52"/>
      <c r="AK149" s="52"/>
      <c r="AL149" s="33"/>
      <c r="AM149" s="33"/>
      <c r="AN149" s="33"/>
      <c r="AO149" s="33"/>
      <c r="AP149" s="33"/>
      <c r="AQ149" s="143"/>
      <c r="AR149" s="52"/>
      <c r="AS149" s="143"/>
      <c r="AT149" s="52"/>
      <c r="AU149" s="33"/>
      <c r="AV149" s="33"/>
      <c r="AW149" s="33"/>
      <c r="AX149" s="33"/>
      <c r="AY149" s="42"/>
      <c r="AZ149" s="43"/>
      <c r="BA149" s="143"/>
      <c r="BB149" s="52"/>
      <c r="BC149" s="52"/>
      <c r="BD149" s="33"/>
      <c r="BE149" s="33"/>
      <c r="BF149" s="33"/>
      <c r="BG149" s="33"/>
      <c r="BH149" s="33"/>
      <c r="BI149" s="33"/>
      <c r="BJ149" s="33"/>
      <c r="BK149" s="33"/>
      <c r="BL149" s="24"/>
      <c r="BM149" s="33"/>
      <c r="BN149" s="33"/>
      <c r="BO149" s="34"/>
      <c r="BP149" s="23"/>
      <c r="BQ149" s="24"/>
      <c r="BR149" s="25"/>
    </row>
    <row r="150" spans="1:70" s="22" customFormat="1" ht="254.2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43"/>
      <c r="O150" s="42"/>
      <c r="P150" s="43"/>
      <c r="Q150" s="43"/>
      <c r="R150" s="43"/>
      <c r="S150" s="43"/>
      <c r="T150" s="43"/>
      <c r="U150" s="33"/>
      <c r="V150" s="33"/>
      <c r="W150" s="33"/>
      <c r="X150" s="33"/>
      <c r="Y150" s="33"/>
      <c r="Z150" s="33"/>
      <c r="AA150" s="33"/>
      <c r="AB150" s="33"/>
      <c r="AC150" s="143"/>
      <c r="AD150" s="52"/>
      <c r="AE150" s="52"/>
      <c r="AF150" s="33"/>
      <c r="AG150" s="33"/>
      <c r="AH150" s="33"/>
      <c r="AI150" s="143"/>
      <c r="AJ150" s="52"/>
      <c r="AK150" s="52"/>
      <c r="AL150" s="33"/>
      <c r="AM150" s="33"/>
      <c r="AN150" s="33"/>
      <c r="AO150" s="33"/>
      <c r="AP150" s="33"/>
      <c r="AQ150" s="143"/>
      <c r="AR150" s="52"/>
      <c r="AS150" s="143"/>
      <c r="AT150" s="52"/>
      <c r="AU150" s="33"/>
      <c r="AV150" s="33"/>
      <c r="AW150" s="33"/>
      <c r="AX150" s="33"/>
      <c r="AY150" s="42"/>
      <c r="AZ150" s="43"/>
      <c r="BA150" s="143"/>
      <c r="BB150" s="43"/>
      <c r="BC150" s="43"/>
      <c r="BD150" s="33"/>
      <c r="BE150" s="33"/>
      <c r="BF150" s="33"/>
      <c r="BG150" s="33"/>
      <c r="BH150" s="33"/>
      <c r="BI150" s="33"/>
      <c r="BJ150" s="33"/>
      <c r="BK150" s="33"/>
      <c r="BL150" s="24"/>
      <c r="BM150" s="33"/>
      <c r="BN150" s="33"/>
      <c r="BO150" s="34"/>
      <c r="BP150" s="23"/>
      <c r="BQ150" s="24"/>
      <c r="BR150" s="25"/>
    </row>
    <row r="151" spans="1:70" s="22" customFormat="1" ht="147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143"/>
      <c r="N151" s="23"/>
      <c r="O151" s="23"/>
      <c r="P151" s="23"/>
      <c r="Q151" s="23"/>
      <c r="R151" s="23"/>
      <c r="S151" s="23"/>
      <c r="T151" s="23"/>
      <c r="U151" s="33"/>
      <c r="V151" s="33"/>
      <c r="W151" s="33"/>
      <c r="X151" s="33"/>
      <c r="Y151" s="33"/>
      <c r="Z151" s="33"/>
      <c r="AA151" s="33"/>
      <c r="AB151" s="33"/>
      <c r="AC151" s="143"/>
      <c r="AD151" s="52"/>
      <c r="AE151" s="52"/>
      <c r="AF151" s="33"/>
      <c r="AG151" s="33"/>
      <c r="AH151" s="33"/>
      <c r="AI151" s="143"/>
      <c r="AJ151" s="52"/>
      <c r="AK151" s="52"/>
      <c r="AL151" s="33"/>
      <c r="AM151" s="33"/>
      <c r="AN151" s="33"/>
      <c r="AO151" s="33"/>
      <c r="AP151" s="33"/>
      <c r="AQ151" s="143"/>
      <c r="AR151" s="52"/>
      <c r="AS151" s="143"/>
      <c r="AT151" s="52"/>
      <c r="AU151" s="33"/>
      <c r="AV151" s="33"/>
      <c r="AW151" s="33"/>
      <c r="AX151" s="33"/>
      <c r="AY151" s="42"/>
      <c r="AZ151" s="43"/>
      <c r="BA151" s="143"/>
      <c r="BB151" s="52"/>
      <c r="BC151" s="52"/>
      <c r="BD151" s="33"/>
      <c r="BE151" s="33"/>
      <c r="BF151" s="33"/>
      <c r="BG151" s="33"/>
      <c r="BH151" s="33"/>
      <c r="BI151" s="33"/>
      <c r="BJ151" s="33"/>
      <c r="BK151" s="33"/>
      <c r="BL151" s="24"/>
      <c r="BM151" s="33"/>
      <c r="BN151" s="33"/>
      <c r="BO151" s="34"/>
      <c r="BP151" s="23"/>
      <c r="BQ151" s="24"/>
      <c r="BR151" s="25"/>
    </row>
    <row r="152" spans="1:70" s="22" customFormat="1" ht="244.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43"/>
      <c r="O152" s="43"/>
      <c r="P152" s="43"/>
      <c r="Q152" s="43"/>
      <c r="R152" s="43"/>
      <c r="S152" s="43"/>
      <c r="T152" s="43"/>
      <c r="U152" s="33"/>
      <c r="V152" s="33"/>
      <c r="W152" s="33"/>
      <c r="X152" s="33"/>
      <c r="Y152" s="33"/>
      <c r="Z152" s="33"/>
      <c r="AA152" s="33"/>
      <c r="AB152" s="33"/>
      <c r="AC152" s="143"/>
      <c r="AD152" s="51"/>
      <c r="AE152" s="51"/>
      <c r="AF152" s="33"/>
      <c r="AG152" s="33"/>
      <c r="AH152" s="33"/>
      <c r="AI152" s="143"/>
      <c r="AJ152" s="51"/>
      <c r="AK152" s="51"/>
      <c r="AL152" s="33"/>
      <c r="AM152" s="33"/>
      <c r="AN152" s="33"/>
      <c r="AO152" s="33"/>
      <c r="AP152" s="33"/>
      <c r="AQ152" s="143"/>
      <c r="AR152" s="52"/>
      <c r="AS152" s="143"/>
      <c r="AT152" s="43"/>
      <c r="AU152" s="33"/>
      <c r="AV152" s="33"/>
      <c r="AW152" s="33"/>
      <c r="AX152" s="33"/>
      <c r="AY152" s="42"/>
      <c r="AZ152" s="43"/>
      <c r="BA152" s="143"/>
      <c r="BB152" s="43"/>
      <c r="BC152" s="43"/>
      <c r="BD152" s="33"/>
      <c r="BE152" s="42"/>
      <c r="BF152" s="43"/>
      <c r="BG152" s="42"/>
      <c r="BH152" s="33"/>
      <c r="BI152" s="33"/>
      <c r="BJ152" s="33"/>
      <c r="BK152" s="33"/>
      <c r="BL152" s="24"/>
      <c r="BM152" s="33"/>
      <c r="BN152" s="33"/>
      <c r="BO152" s="34"/>
      <c r="BP152" s="23"/>
      <c r="BQ152" s="24"/>
      <c r="BR152" s="25"/>
    </row>
    <row r="153" spans="1:70" s="22" customFormat="1" ht="244.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43"/>
      <c r="O153" s="42"/>
      <c r="P153" s="43"/>
      <c r="Q153" s="43"/>
      <c r="R153" s="42"/>
      <c r="S153" s="43"/>
      <c r="T153" s="43"/>
      <c r="U153" s="33"/>
      <c r="V153" s="33"/>
      <c r="W153" s="33"/>
      <c r="X153" s="33"/>
      <c r="Y153" s="33"/>
      <c r="Z153" s="33"/>
      <c r="AA153" s="33"/>
      <c r="AB153" s="33"/>
      <c r="AC153" s="143"/>
      <c r="AD153" s="51"/>
      <c r="AE153" s="51"/>
      <c r="AF153" s="33"/>
      <c r="AG153" s="33"/>
      <c r="AH153" s="33"/>
      <c r="AI153" s="143"/>
      <c r="AJ153" s="51"/>
      <c r="AK153" s="51"/>
      <c r="AL153" s="33"/>
      <c r="AM153" s="33"/>
      <c r="AN153" s="33"/>
      <c r="AO153" s="33"/>
      <c r="AP153" s="33"/>
      <c r="AQ153" s="143"/>
      <c r="AR153" s="52"/>
      <c r="AS153" s="143"/>
      <c r="AT153" s="43"/>
      <c r="AU153" s="33"/>
      <c r="AV153" s="33"/>
      <c r="AW153" s="33"/>
      <c r="AX153" s="33"/>
      <c r="AY153" s="42"/>
      <c r="AZ153" s="43"/>
      <c r="BA153" s="143"/>
      <c r="BB153" s="43"/>
      <c r="BC153" s="43"/>
      <c r="BD153" s="33"/>
      <c r="BE153" s="33"/>
      <c r="BF153" s="33"/>
      <c r="BG153" s="33"/>
      <c r="BH153" s="33"/>
      <c r="BI153" s="33"/>
      <c r="BJ153" s="33"/>
      <c r="BK153" s="33"/>
      <c r="BL153" s="24"/>
      <c r="BM153" s="33"/>
      <c r="BN153" s="33"/>
      <c r="BO153" s="34"/>
      <c r="BP153" s="23"/>
      <c r="BQ153" s="24"/>
      <c r="BR153" s="25"/>
    </row>
    <row r="154" spans="1:70" s="22" customFormat="1" ht="244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42"/>
      <c r="O154" s="42"/>
      <c r="P154" s="42"/>
      <c r="Q154" s="42"/>
      <c r="R154" s="42"/>
      <c r="S154" s="42"/>
      <c r="T154" s="42"/>
      <c r="U154" s="33"/>
      <c r="V154" s="33"/>
      <c r="W154" s="33"/>
      <c r="X154" s="33"/>
      <c r="Y154" s="33"/>
      <c r="Z154" s="33"/>
      <c r="AA154" s="33"/>
      <c r="AB154" s="33"/>
      <c r="AC154" s="143"/>
      <c r="AD154" s="51"/>
      <c r="AE154" s="51"/>
      <c r="AF154" s="33"/>
      <c r="AG154" s="33"/>
      <c r="AH154" s="33"/>
      <c r="AI154" s="143"/>
      <c r="AJ154" s="51"/>
      <c r="AK154" s="51"/>
      <c r="AL154" s="33"/>
      <c r="AM154" s="33"/>
      <c r="AN154" s="33"/>
      <c r="AO154" s="33"/>
      <c r="AP154" s="33"/>
      <c r="AQ154" s="143"/>
      <c r="AR154" s="52"/>
      <c r="AS154" s="143"/>
      <c r="AT154" s="43"/>
      <c r="AU154" s="33"/>
      <c r="AV154" s="33"/>
      <c r="AW154" s="33"/>
      <c r="AX154" s="33"/>
      <c r="AY154" s="42"/>
      <c r="AZ154" s="43"/>
      <c r="BA154" s="143"/>
      <c r="BB154" s="43"/>
      <c r="BC154" s="43"/>
      <c r="BD154" s="33"/>
      <c r="BE154" s="42"/>
      <c r="BF154" s="43"/>
      <c r="BG154" s="43"/>
      <c r="BH154" s="33"/>
      <c r="BI154" s="33"/>
      <c r="BJ154" s="33"/>
      <c r="BK154" s="33"/>
      <c r="BL154" s="24"/>
      <c r="BM154" s="33"/>
      <c r="BN154" s="33"/>
      <c r="BO154" s="34"/>
      <c r="BP154" s="23"/>
      <c r="BQ154" s="24"/>
      <c r="BR154" s="25"/>
    </row>
    <row r="155" spans="1:70" s="22" customFormat="1" ht="244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23"/>
      <c r="O155" s="20"/>
      <c r="P155" s="23"/>
      <c r="Q155" s="23"/>
      <c r="R155" s="23"/>
      <c r="S155" s="23"/>
      <c r="T155" s="23"/>
      <c r="U155" s="33"/>
      <c r="V155" s="33"/>
      <c r="W155" s="33"/>
      <c r="X155" s="33"/>
      <c r="Y155" s="33"/>
      <c r="Z155" s="33"/>
      <c r="AA155" s="33"/>
      <c r="AB155" s="33"/>
      <c r="AC155" s="143"/>
      <c r="AD155" s="51"/>
      <c r="AE155" s="51"/>
      <c r="AF155" s="33"/>
      <c r="AG155" s="33"/>
      <c r="AH155" s="33"/>
      <c r="AI155" s="143"/>
      <c r="AJ155" s="51"/>
      <c r="AK155" s="51"/>
      <c r="AL155" s="33"/>
      <c r="AM155" s="33"/>
      <c r="AN155" s="33"/>
      <c r="AO155" s="33"/>
      <c r="AP155" s="33"/>
      <c r="AQ155" s="143"/>
      <c r="AR155" s="52"/>
      <c r="AS155" s="143"/>
      <c r="AT155" s="43"/>
      <c r="AU155" s="33"/>
      <c r="AV155" s="33"/>
      <c r="AW155" s="33"/>
      <c r="AX155" s="33"/>
      <c r="AY155" s="42"/>
      <c r="AZ155" s="43"/>
      <c r="BA155" s="143"/>
      <c r="BB155" s="43"/>
      <c r="BC155" s="43"/>
      <c r="BD155" s="33"/>
      <c r="BE155" s="33"/>
      <c r="BF155" s="33"/>
      <c r="BG155" s="33"/>
      <c r="BH155" s="33"/>
      <c r="BI155" s="33"/>
      <c r="BJ155" s="33"/>
      <c r="BK155" s="33"/>
      <c r="BL155" s="24"/>
      <c r="BM155" s="33"/>
      <c r="BN155" s="33"/>
      <c r="BO155" s="34"/>
      <c r="BP155" s="23"/>
      <c r="BQ155" s="24"/>
      <c r="BR155" s="25"/>
    </row>
    <row r="156" spans="1:70" s="22" customFormat="1" ht="408.7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43"/>
      <c r="O156" s="42"/>
      <c r="P156" s="42"/>
      <c r="Q156" s="42"/>
      <c r="R156" s="42"/>
      <c r="S156" s="42"/>
      <c r="T156" s="43"/>
      <c r="U156" s="33"/>
      <c r="V156" s="33"/>
      <c r="W156" s="33"/>
      <c r="X156" s="33"/>
      <c r="Y156" s="33"/>
      <c r="Z156" s="33"/>
      <c r="AA156" s="33"/>
      <c r="AB156" s="33"/>
      <c r="AC156" s="143"/>
      <c r="AD156" s="51"/>
      <c r="AE156" s="51"/>
      <c r="AF156" s="33"/>
      <c r="AG156" s="33"/>
      <c r="AH156" s="33"/>
      <c r="AI156" s="143"/>
      <c r="AJ156" s="51"/>
      <c r="AK156" s="51"/>
      <c r="AL156" s="33"/>
      <c r="AM156" s="33"/>
      <c r="AN156" s="33"/>
      <c r="AO156" s="33"/>
      <c r="AP156" s="33"/>
      <c r="AQ156" s="143"/>
      <c r="AR156" s="52"/>
      <c r="AS156" s="143"/>
      <c r="AT156" s="43"/>
      <c r="AU156" s="33"/>
      <c r="AV156" s="33"/>
      <c r="AW156" s="33"/>
      <c r="AX156" s="33"/>
      <c r="AY156" s="42"/>
      <c r="AZ156" s="43"/>
      <c r="BA156" s="143"/>
      <c r="BB156" s="43"/>
      <c r="BC156" s="42"/>
      <c r="BD156" s="33"/>
      <c r="BE156" s="33"/>
      <c r="BF156" s="33"/>
      <c r="BG156" s="33"/>
      <c r="BH156" s="33"/>
      <c r="BI156" s="33"/>
      <c r="BJ156" s="33"/>
      <c r="BK156" s="33"/>
      <c r="BL156" s="24"/>
      <c r="BM156" s="33"/>
      <c r="BN156" s="33"/>
      <c r="BO156" s="34"/>
      <c r="BP156" s="23"/>
      <c r="BQ156" s="24"/>
      <c r="BR156" s="25"/>
    </row>
    <row r="157" spans="1:70" s="22" customFormat="1" ht="246.7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43"/>
      <c r="O157" s="42"/>
      <c r="P157" s="43"/>
      <c r="Q157" s="43"/>
      <c r="R157" s="43"/>
      <c r="S157" s="43"/>
      <c r="T157" s="43"/>
      <c r="U157" s="33"/>
      <c r="V157" s="33"/>
      <c r="W157" s="33"/>
      <c r="X157" s="33"/>
      <c r="Y157" s="33"/>
      <c r="Z157" s="33"/>
      <c r="AA157" s="33"/>
      <c r="AB157" s="33"/>
      <c r="AC157" s="143"/>
      <c r="AD157" s="51"/>
      <c r="AE157" s="51"/>
      <c r="AF157" s="33"/>
      <c r="AG157" s="33"/>
      <c r="AH157" s="33"/>
      <c r="AI157" s="143"/>
      <c r="AJ157" s="51"/>
      <c r="AK157" s="51"/>
      <c r="AL157" s="33"/>
      <c r="AM157" s="33"/>
      <c r="AN157" s="33"/>
      <c r="AO157" s="33"/>
      <c r="AP157" s="33"/>
      <c r="AQ157" s="143"/>
      <c r="AR157" s="52"/>
      <c r="AS157" s="143"/>
      <c r="AT157" s="43"/>
      <c r="AU157" s="33"/>
      <c r="AV157" s="33"/>
      <c r="AW157" s="33"/>
      <c r="AX157" s="33"/>
      <c r="AY157" s="42"/>
      <c r="AZ157" s="43"/>
      <c r="BA157" s="143"/>
      <c r="BB157" s="43"/>
      <c r="BC157" s="42"/>
      <c r="BD157" s="33"/>
      <c r="BE157" s="42"/>
      <c r="BF157" s="43"/>
      <c r="BG157" s="43"/>
      <c r="BH157" s="33"/>
      <c r="BI157" s="33"/>
      <c r="BJ157" s="33"/>
      <c r="BK157" s="33"/>
      <c r="BL157" s="24"/>
      <c r="BM157" s="33"/>
      <c r="BN157" s="33"/>
      <c r="BO157" s="34"/>
      <c r="BP157" s="23"/>
      <c r="BQ157" s="24"/>
      <c r="BR157" s="25"/>
    </row>
    <row r="158" spans="1:70" s="22" customFormat="1" ht="258.7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23"/>
      <c r="O158" s="20"/>
      <c r="P158" s="23"/>
      <c r="Q158" s="23"/>
      <c r="R158" s="23"/>
      <c r="S158" s="23"/>
      <c r="T158" s="23"/>
      <c r="U158" s="33"/>
      <c r="V158" s="33"/>
      <c r="W158" s="33"/>
      <c r="X158" s="33"/>
      <c r="Y158" s="33"/>
      <c r="Z158" s="33"/>
      <c r="AA158" s="33"/>
      <c r="AB158" s="33"/>
      <c r="AC158" s="143"/>
      <c r="AD158" s="51"/>
      <c r="AE158" s="42"/>
      <c r="AF158" s="33"/>
      <c r="AG158" s="33"/>
      <c r="AH158" s="33"/>
      <c r="AI158" s="143"/>
      <c r="AJ158" s="51"/>
      <c r="AK158" s="42"/>
      <c r="AL158" s="33"/>
      <c r="AM158" s="33"/>
      <c r="AN158" s="33"/>
      <c r="AO158" s="33"/>
      <c r="AP158" s="33"/>
      <c r="AQ158" s="143"/>
      <c r="AR158" s="43"/>
      <c r="AS158" s="143"/>
      <c r="AT158" s="43"/>
      <c r="AU158" s="33"/>
      <c r="AV158" s="33"/>
      <c r="AW158" s="33"/>
      <c r="AX158" s="33"/>
      <c r="AY158" s="42"/>
      <c r="AZ158" s="43"/>
      <c r="BA158" s="143"/>
      <c r="BB158" s="43"/>
      <c r="BC158" s="42"/>
      <c r="BD158" s="33"/>
      <c r="BE158" s="33"/>
      <c r="BF158" s="33"/>
      <c r="BG158" s="33"/>
      <c r="BH158" s="33"/>
      <c r="BI158" s="33"/>
      <c r="BJ158" s="33"/>
      <c r="BK158" s="33"/>
      <c r="BL158" s="24"/>
      <c r="BM158" s="33"/>
      <c r="BN158" s="33"/>
      <c r="BO158" s="34"/>
      <c r="BP158" s="23"/>
      <c r="BQ158" s="24"/>
      <c r="BR158" s="25"/>
    </row>
    <row r="159" spans="1:70" s="22" customFormat="1" ht="201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143"/>
      <c r="N159" s="29"/>
      <c r="O159" s="29"/>
      <c r="P159" s="29"/>
      <c r="Q159" s="29"/>
      <c r="R159" s="29"/>
      <c r="S159" s="29"/>
      <c r="T159" s="29"/>
      <c r="U159" s="33"/>
      <c r="V159" s="33"/>
      <c r="W159" s="33"/>
      <c r="X159" s="33"/>
      <c r="Y159" s="33"/>
      <c r="Z159" s="33"/>
      <c r="AA159" s="33"/>
      <c r="AB159" s="33"/>
      <c r="AC159" s="143"/>
      <c r="AD159" s="51"/>
      <c r="AE159" s="42"/>
      <c r="AF159" s="33"/>
      <c r="AG159" s="33"/>
      <c r="AH159" s="33"/>
      <c r="AI159" s="143"/>
      <c r="AJ159" s="51"/>
      <c r="AK159" s="42"/>
      <c r="AL159" s="33"/>
      <c r="AM159" s="33"/>
      <c r="AN159" s="33"/>
      <c r="AO159" s="33"/>
      <c r="AP159" s="33"/>
      <c r="AQ159" s="143"/>
      <c r="AR159" s="43"/>
      <c r="AS159" s="143"/>
      <c r="AT159" s="43"/>
      <c r="AU159" s="33"/>
      <c r="AV159" s="33"/>
      <c r="AW159" s="33"/>
      <c r="AX159" s="33"/>
      <c r="AY159" s="42"/>
      <c r="AZ159" s="43"/>
      <c r="BA159" s="143"/>
      <c r="BB159" s="43"/>
      <c r="BC159" s="42"/>
      <c r="BD159" s="33"/>
      <c r="BE159" s="33"/>
      <c r="BF159" s="33"/>
      <c r="BG159" s="33"/>
      <c r="BH159" s="33"/>
      <c r="BI159" s="33"/>
      <c r="BJ159" s="33"/>
      <c r="BK159" s="33"/>
      <c r="BL159" s="24"/>
      <c r="BM159" s="33"/>
      <c r="BN159" s="33"/>
      <c r="BO159" s="34"/>
      <c r="BP159" s="23"/>
      <c r="BQ159" s="24"/>
      <c r="BR159" s="25"/>
    </row>
    <row r="160" spans="1:70" s="22" customFormat="1" ht="191.2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43"/>
      <c r="O160" s="42"/>
      <c r="P160" s="43"/>
      <c r="Q160" s="43"/>
      <c r="R160" s="43"/>
      <c r="S160" s="43"/>
      <c r="T160" s="43"/>
      <c r="U160" s="33"/>
      <c r="V160" s="33"/>
      <c r="W160" s="33"/>
      <c r="X160" s="33"/>
      <c r="Y160" s="33"/>
      <c r="Z160" s="33"/>
      <c r="AA160" s="33"/>
      <c r="AB160" s="33"/>
      <c r="AC160" s="143"/>
      <c r="AD160" s="51"/>
      <c r="AE160" s="42"/>
      <c r="AF160" s="33"/>
      <c r="AG160" s="33"/>
      <c r="AH160" s="33"/>
      <c r="AI160" s="143"/>
      <c r="AJ160" s="51"/>
      <c r="AK160" s="42"/>
      <c r="AL160" s="33"/>
      <c r="AM160" s="33"/>
      <c r="AN160" s="33"/>
      <c r="AO160" s="33"/>
      <c r="AP160" s="33"/>
      <c r="AQ160" s="143"/>
      <c r="AR160" s="43"/>
      <c r="AS160" s="143"/>
      <c r="AT160" s="43"/>
      <c r="AU160" s="33"/>
      <c r="AV160" s="33"/>
      <c r="AW160" s="33"/>
      <c r="AX160" s="33"/>
      <c r="AY160" s="42"/>
      <c r="AZ160" s="43"/>
      <c r="BA160" s="143"/>
      <c r="BB160" s="43"/>
      <c r="BC160" s="43"/>
      <c r="BD160" s="33"/>
      <c r="BE160" s="33"/>
      <c r="BF160" s="33"/>
      <c r="BG160" s="33"/>
      <c r="BH160" s="33"/>
      <c r="BI160" s="33"/>
      <c r="BJ160" s="33"/>
      <c r="BK160" s="33"/>
      <c r="BL160" s="24"/>
      <c r="BM160" s="33"/>
      <c r="BN160" s="33"/>
      <c r="BO160" s="34"/>
      <c r="BP160" s="23"/>
      <c r="BQ160" s="24"/>
      <c r="BR160" s="25"/>
    </row>
    <row r="161" spans="1:70" s="22" customFormat="1" ht="191.2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143"/>
      <c r="N161" s="32"/>
      <c r="O161" s="31"/>
      <c r="P161" s="32"/>
      <c r="Q161" s="32"/>
      <c r="R161" s="32"/>
      <c r="S161" s="32"/>
      <c r="T161" s="32"/>
      <c r="U161" s="33"/>
      <c r="V161" s="33"/>
      <c r="W161" s="33"/>
      <c r="X161" s="33"/>
      <c r="Y161" s="33"/>
      <c r="Z161" s="33"/>
      <c r="AA161" s="33"/>
      <c r="AB161" s="33"/>
      <c r="AC161" s="143"/>
      <c r="AD161" s="51"/>
      <c r="AE161" s="42"/>
      <c r="AF161" s="33"/>
      <c r="AG161" s="33"/>
      <c r="AH161" s="33"/>
      <c r="AI161" s="143"/>
      <c r="AJ161" s="51"/>
      <c r="AK161" s="42"/>
      <c r="AL161" s="33"/>
      <c r="AM161" s="33"/>
      <c r="AN161" s="33"/>
      <c r="AO161" s="33"/>
      <c r="AP161" s="33"/>
      <c r="AQ161" s="143"/>
      <c r="AR161" s="43"/>
      <c r="AS161" s="143"/>
      <c r="AT161" s="43"/>
      <c r="AU161" s="33"/>
      <c r="AV161" s="33"/>
      <c r="AW161" s="33"/>
      <c r="AX161" s="33"/>
      <c r="AY161" s="42"/>
      <c r="AZ161" s="43"/>
      <c r="BA161" s="143"/>
      <c r="BB161" s="43"/>
      <c r="BC161" s="42"/>
      <c r="BD161" s="33"/>
      <c r="BE161" s="33"/>
      <c r="BF161" s="33"/>
      <c r="BG161" s="33"/>
      <c r="BH161" s="33"/>
      <c r="BI161" s="33"/>
      <c r="BJ161" s="33"/>
      <c r="BK161" s="33"/>
      <c r="BL161" s="24"/>
      <c r="BM161" s="33"/>
      <c r="BN161" s="33"/>
      <c r="BO161" s="34"/>
      <c r="BP161" s="23"/>
      <c r="BQ161" s="24"/>
      <c r="BR161" s="25"/>
    </row>
    <row r="162" spans="1:70" s="22" customFormat="1" ht="247.5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143"/>
      <c r="N162" s="23"/>
      <c r="O162" s="23"/>
      <c r="P162" s="23"/>
      <c r="Q162" s="23"/>
      <c r="R162" s="23"/>
      <c r="S162" s="23"/>
      <c r="T162" s="2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F162" s="33"/>
      <c r="AG162" s="33"/>
      <c r="AH162" s="33"/>
      <c r="AI162" s="62"/>
      <c r="AJ162" s="33"/>
      <c r="AK162" s="33"/>
      <c r="AL162" s="33"/>
      <c r="AM162" s="33"/>
      <c r="AN162" s="33"/>
      <c r="AO162" s="33"/>
      <c r="AP162" s="33"/>
      <c r="AQ162" s="62"/>
      <c r="AR162" s="33"/>
      <c r="AS162" s="62"/>
      <c r="AT162" s="33"/>
      <c r="AU162" s="33"/>
      <c r="AV162" s="33"/>
      <c r="AW162" s="33"/>
      <c r="AX162" s="33"/>
      <c r="AY162" s="42"/>
      <c r="AZ162" s="43"/>
      <c r="BA162" s="143"/>
      <c r="BB162" s="43"/>
      <c r="BC162" s="42"/>
      <c r="BD162" s="33"/>
      <c r="BE162" s="33"/>
      <c r="BF162" s="33"/>
      <c r="BG162" s="33"/>
      <c r="BH162" s="33"/>
      <c r="BI162" s="33"/>
      <c r="BJ162" s="33"/>
      <c r="BK162" s="33"/>
      <c r="BL162" s="24"/>
      <c r="BM162" s="33"/>
      <c r="BN162" s="33"/>
      <c r="BO162" s="34"/>
      <c r="BP162" s="23"/>
      <c r="BQ162" s="24"/>
      <c r="BR162" s="25"/>
    </row>
    <row r="163" spans="1:70" s="22" customFormat="1" ht="271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143"/>
      <c r="N163" s="28"/>
      <c r="O163" s="18"/>
      <c r="P163" s="28"/>
      <c r="Q163" s="28"/>
      <c r="R163" s="28"/>
      <c r="S163" s="28"/>
      <c r="T163" s="2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F163" s="33"/>
      <c r="AG163" s="33"/>
      <c r="AH163" s="33"/>
      <c r="AI163" s="62"/>
      <c r="AJ163" s="33"/>
      <c r="AK163" s="33"/>
      <c r="AL163" s="33"/>
      <c r="AM163" s="33"/>
      <c r="AN163" s="33"/>
      <c r="AO163" s="33"/>
      <c r="AP163" s="33"/>
      <c r="AQ163" s="62"/>
      <c r="AR163" s="33"/>
      <c r="AS163" s="62"/>
      <c r="AT163" s="33"/>
      <c r="AU163" s="33"/>
      <c r="AV163" s="33"/>
      <c r="AW163" s="33"/>
      <c r="AX163" s="33"/>
      <c r="AY163" s="42"/>
      <c r="AZ163" s="43"/>
      <c r="BA163" s="143"/>
      <c r="BB163" s="43"/>
      <c r="BC163" s="42"/>
      <c r="BD163" s="33"/>
      <c r="BE163" s="33"/>
      <c r="BF163" s="33"/>
      <c r="BG163" s="33"/>
      <c r="BH163" s="33"/>
      <c r="BI163" s="33"/>
      <c r="BJ163" s="33"/>
      <c r="BK163" s="33"/>
      <c r="BL163" s="24"/>
      <c r="BM163" s="33"/>
      <c r="BN163" s="33"/>
      <c r="BO163" s="34"/>
      <c r="BP163" s="23"/>
      <c r="BQ163" s="24"/>
      <c r="BR163" s="25"/>
    </row>
    <row r="164" spans="1:70" s="22" customFormat="1" ht="261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143"/>
      <c r="N164" s="28"/>
      <c r="O164" s="18"/>
      <c r="P164" s="28"/>
      <c r="Q164" s="28"/>
      <c r="R164" s="28"/>
      <c r="S164" s="28"/>
      <c r="T164" s="2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F164" s="33"/>
      <c r="AG164" s="33"/>
      <c r="AH164" s="33"/>
      <c r="AI164" s="62"/>
      <c r="AJ164" s="33"/>
      <c r="AK164" s="33"/>
      <c r="AL164" s="33"/>
      <c r="AM164" s="33"/>
      <c r="AN164" s="33"/>
      <c r="AO164" s="33"/>
      <c r="AP164" s="33"/>
      <c r="AQ164" s="62"/>
      <c r="AR164" s="33"/>
      <c r="AS164" s="62"/>
      <c r="AT164" s="33"/>
      <c r="AU164" s="33"/>
      <c r="AV164" s="33"/>
      <c r="AW164" s="33"/>
      <c r="AX164" s="33"/>
      <c r="AY164" s="42"/>
      <c r="AZ164" s="43"/>
      <c r="BA164" s="143"/>
      <c r="BB164" s="43"/>
      <c r="BC164" s="42"/>
      <c r="BD164" s="33"/>
      <c r="BE164" s="33"/>
      <c r="BF164" s="33"/>
      <c r="BG164" s="33"/>
      <c r="BH164" s="33"/>
      <c r="BI164" s="33"/>
      <c r="BJ164" s="33"/>
      <c r="BK164" s="33"/>
      <c r="BL164" s="24"/>
      <c r="BM164" s="33"/>
      <c r="BN164" s="33"/>
      <c r="BO164" s="34"/>
      <c r="BP164" s="23"/>
      <c r="BQ164" s="24"/>
      <c r="BR164" s="25"/>
    </row>
    <row r="165" spans="1:70" s="22" customFormat="1" ht="204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42"/>
      <c r="O165" s="42"/>
      <c r="P165" s="42"/>
      <c r="Q165" s="42"/>
      <c r="R165" s="42"/>
      <c r="S165" s="42"/>
      <c r="T165" s="42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F165" s="33"/>
      <c r="AG165" s="33"/>
      <c r="AH165" s="33"/>
      <c r="AI165" s="62"/>
      <c r="AJ165" s="33"/>
      <c r="AK165" s="33"/>
      <c r="AL165" s="33"/>
      <c r="AM165" s="33"/>
      <c r="AN165" s="33"/>
      <c r="AO165" s="33"/>
      <c r="AP165" s="33"/>
      <c r="AQ165" s="62"/>
      <c r="AR165" s="33"/>
      <c r="AS165" s="62"/>
      <c r="AT165" s="33"/>
      <c r="AU165" s="33"/>
      <c r="AV165" s="33"/>
      <c r="AW165" s="33"/>
      <c r="AX165" s="33"/>
      <c r="AY165" s="42"/>
      <c r="AZ165" s="43"/>
      <c r="BA165" s="143"/>
      <c r="BB165" s="42"/>
      <c r="BC165" s="42"/>
      <c r="BD165" s="33"/>
      <c r="BE165" s="33"/>
      <c r="BF165" s="33"/>
      <c r="BG165" s="33"/>
      <c r="BH165" s="33"/>
      <c r="BI165" s="33"/>
      <c r="BJ165" s="33"/>
      <c r="BK165" s="33"/>
      <c r="BL165" s="24"/>
      <c r="BM165" s="33"/>
      <c r="BN165" s="33"/>
      <c r="BO165" s="34"/>
      <c r="BP165" s="23"/>
      <c r="BQ165" s="24"/>
      <c r="BR165" s="25"/>
    </row>
    <row r="166" spans="1:70" s="22" customFormat="1" ht="204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143"/>
      <c r="N166" s="20"/>
      <c r="O166" s="20"/>
      <c r="P166" s="20"/>
      <c r="Q166" s="20"/>
      <c r="R166" s="20"/>
      <c r="S166" s="20"/>
      <c r="T166" s="20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F166" s="33"/>
      <c r="AG166" s="33"/>
      <c r="AH166" s="33"/>
      <c r="AI166" s="62"/>
      <c r="AJ166" s="33"/>
      <c r="AK166" s="33"/>
      <c r="AL166" s="33"/>
      <c r="AM166" s="33"/>
      <c r="AN166" s="33"/>
      <c r="AO166" s="33"/>
      <c r="AP166" s="33"/>
      <c r="AQ166" s="62"/>
      <c r="AR166" s="33"/>
      <c r="AS166" s="62"/>
      <c r="AT166" s="33"/>
      <c r="AU166" s="33"/>
      <c r="AV166" s="33"/>
      <c r="AW166" s="33"/>
      <c r="AX166" s="33"/>
      <c r="AY166" s="42"/>
      <c r="AZ166" s="43"/>
      <c r="BA166" s="143"/>
      <c r="BB166" s="43"/>
      <c r="BC166" s="42"/>
      <c r="BD166" s="33"/>
      <c r="BE166" s="33"/>
      <c r="BF166" s="33"/>
      <c r="BG166" s="33"/>
      <c r="BH166" s="33"/>
      <c r="BI166" s="33"/>
      <c r="BJ166" s="33"/>
      <c r="BK166" s="33"/>
      <c r="BL166" s="24"/>
      <c r="BM166" s="33"/>
      <c r="BN166" s="33"/>
      <c r="BO166" s="34"/>
      <c r="BP166" s="23"/>
      <c r="BQ166" s="24"/>
      <c r="BR166" s="25"/>
    </row>
    <row r="167" spans="1:70" s="22" customFormat="1" ht="204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143"/>
      <c r="N167" s="28"/>
      <c r="O167" s="18"/>
      <c r="P167" s="28"/>
      <c r="Q167" s="28"/>
      <c r="R167" s="28"/>
      <c r="S167" s="28"/>
      <c r="T167" s="2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F167" s="33"/>
      <c r="AG167" s="33"/>
      <c r="AH167" s="33"/>
      <c r="AI167" s="62"/>
      <c r="AJ167" s="33"/>
      <c r="AK167" s="33"/>
      <c r="AL167" s="33"/>
      <c r="AM167" s="33"/>
      <c r="AN167" s="33"/>
      <c r="AO167" s="33"/>
      <c r="AP167" s="33"/>
      <c r="AQ167" s="62"/>
      <c r="AR167" s="33"/>
      <c r="AS167" s="62"/>
      <c r="AT167" s="33"/>
      <c r="AU167" s="33"/>
      <c r="AV167" s="33"/>
      <c r="AW167" s="33"/>
      <c r="AX167" s="33"/>
      <c r="AY167" s="42"/>
      <c r="AZ167" s="43"/>
      <c r="BA167" s="143"/>
      <c r="BB167" s="43"/>
      <c r="BC167" s="42"/>
      <c r="BD167" s="33"/>
      <c r="BE167" s="33"/>
      <c r="BF167" s="33"/>
      <c r="BG167" s="33"/>
      <c r="BH167" s="33"/>
      <c r="BI167" s="33"/>
      <c r="BJ167" s="33"/>
      <c r="BK167" s="33"/>
      <c r="BL167" s="24"/>
      <c r="BM167" s="33"/>
      <c r="BN167" s="33"/>
      <c r="BO167" s="34"/>
      <c r="BP167" s="23"/>
      <c r="BQ167" s="24"/>
      <c r="BR167" s="25"/>
    </row>
    <row r="168" spans="1:70" s="22" customFormat="1" ht="283.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43"/>
      <c r="O168" s="42"/>
      <c r="P168" s="43"/>
      <c r="Q168" s="43"/>
      <c r="R168" s="43"/>
      <c r="S168" s="43"/>
      <c r="T168" s="43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F168" s="33"/>
      <c r="AG168" s="33"/>
      <c r="AH168" s="33"/>
      <c r="AI168" s="62"/>
      <c r="AJ168" s="33"/>
      <c r="AK168" s="33"/>
      <c r="AL168" s="33"/>
      <c r="AM168" s="33"/>
      <c r="AN168" s="33"/>
      <c r="AO168" s="33"/>
      <c r="AP168" s="33"/>
      <c r="AQ168" s="62"/>
      <c r="AR168" s="33"/>
      <c r="AS168" s="62"/>
      <c r="AT168" s="33"/>
      <c r="AU168" s="33"/>
      <c r="AV168" s="33"/>
      <c r="AW168" s="33"/>
      <c r="AX168" s="33"/>
      <c r="AY168" s="42"/>
      <c r="AZ168" s="43"/>
      <c r="BA168" s="143"/>
      <c r="BB168" s="43"/>
      <c r="BC168" s="42"/>
      <c r="BD168" s="33"/>
      <c r="BE168" s="33"/>
      <c r="BF168" s="33"/>
      <c r="BG168" s="33"/>
      <c r="BH168" s="33"/>
      <c r="BI168" s="33"/>
      <c r="BJ168" s="33"/>
      <c r="BK168" s="33"/>
      <c r="BL168" s="24"/>
      <c r="BM168" s="33"/>
      <c r="BN168" s="33"/>
      <c r="BO168" s="34"/>
      <c r="BP168" s="23"/>
      <c r="BQ168" s="24"/>
      <c r="BR168" s="25"/>
    </row>
    <row r="169" spans="1:70" s="22" customFormat="1" ht="409.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43"/>
      <c r="O169" s="42"/>
      <c r="P169" s="43"/>
      <c r="Q169" s="43"/>
      <c r="R169" s="43"/>
      <c r="S169" s="43"/>
      <c r="T169" s="43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3"/>
      <c r="AG169" s="43"/>
      <c r="AH169" s="33"/>
      <c r="AI169" s="143"/>
      <c r="AJ169" s="43"/>
      <c r="AK169" s="43"/>
      <c r="AL169" s="33"/>
      <c r="AM169" s="33"/>
      <c r="AN169" s="33"/>
      <c r="AO169" s="33"/>
      <c r="AP169" s="33"/>
      <c r="AQ169" s="143"/>
      <c r="AR169" s="43"/>
      <c r="AS169" s="143"/>
      <c r="AT169" s="43"/>
      <c r="AU169" s="33"/>
      <c r="AV169" s="33"/>
      <c r="AW169" s="33"/>
      <c r="AX169" s="33"/>
      <c r="AY169" s="42"/>
      <c r="AZ169" s="43"/>
      <c r="BA169" s="143"/>
      <c r="BB169" s="43"/>
      <c r="BC169" s="43"/>
      <c r="BD169" s="33"/>
      <c r="BE169" s="33"/>
      <c r="BF169" s="33"/>
      <c r="BG169" s="33"/>
      <c r="BH169" s="33"/>
      <c r="BI169" s="33"/>
      <c r="BJ169" s="33"/>
      <c r="BK169" s="33"/>
      <c r="BL169" s="24"/>
      <c r="BM169" s="33"/>
      <c r="BN169" s="33"/>
      <c r="BO169" s="34"/>
      <c r="BP169" s="23"/>
      <c r="BQ169" s="24"/>
      <c r="BR169" s="25"/>
    </row>
    <row r="170" spans="1:70" s="22" customFormat="1" ht="114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32"/>
      <c r="O170" s="31"/>
      <c r="P170" s="32"/>
      <c r="Q170" s="32"/>
      <c r="R170" s="32"/>
      <c r="S170" s="32"/>
      <c r="T170" s="32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F170" s="33"/>
      <c r="AG170" s="33"/>
      <c r="AH170" s="33"/>
      <c r="AI170" s="62"/>
      <c r="AJ170" s="33"/>
      <c r="AK170" s="33"/>
      <c r="AL170" s="33"/>
      <c r="AM170" s="33"/>
      <c r="AN170" s="33"/>
      <c r="AO170" s="33"/>
      <c r="AP170" s="33"/>
      <c r="AQ170" s="62"/>
      <c r="AR170" s="33"/>
      <c r="AS170" s="62"/>
      <c r="AT170" s="33"/>
      <c r="AU170" s="33"/>
      <c r="AV170" s="33"/>
      <c r="AW170" s="33"/>
      <c r="AX170" s="33"/>
      <c r="AY170" s="42"/>
      <c r="AZ170" s="43"/>
      <c r="BA170" s="143"/>
      <c r="BB170" s="43"/>
      <c r="BC170" s="42"/>
      <c r="BD170" s="33"/>
      <c r="BE170" s="33"/>
      <c r="BF170" s="33"/>
      <c r="BG170" s="33"/>
      <c r="BH170" s="33"/>
      <c r="BI170" s="33"/>
      <c r="BJ170" s="33"/>
      <c r="BK170" s="33"/>
      <c r="BL170" s="24"/>
      <c r="BM170" s="33"/>
      <c r="BN170" s="33"/>
      <c r="BO170" s="34"/>
      <c r="BP170" s="23"/>
      <c r="BQ170" s="24"/>
      <c r="BR170" s="25"/>
    </row>
    <row r="171" spans="1:70" s="22" customFormat="1" ht="114.7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143"/>
      <c r="N171" s="32"/>
      <c r="O171" s="31"/>
      <c r="P171" s="32"/>
      <c r="Q171" s="32"/>
      <c r="R171" s="32"/>
      <c r="S171" s="32"/>
      <c r="T171" s="3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F171" s="33"/>
      <c r="AG171" s="33"/>
      <c r="AH171" s="33"/>
      <c r="AI171" s="62"/>
      <c r="AJ171" s="33"/>
      <c r="AK171" s="33"/>
      <c r="AL171" s="33"/>
      <c r="AM171" s="33"/>
      <c r="AN171" s="33"/>
      <c r="AO171" s="33"/>
      <c r="AP171" s="33"/>
      <c r="AQ171" s="62"/>
      <c r="AR171" s="33"/>
      <c r="AS171" s="62"/>
      <c r="AT171" s="33"/>
      <c r="AU171" s="33"/>
      <c r="AV171" s="33"/>
      <c r="AW171" s="33"/>
      <c r="AX171" s="33"/>
      <c r="AY171" s="42"/>
      <c r="AZ171" s="43"/>
      <c r="BA171" s="143"/>
      <c r="BB171" s="43"/>
      <c r="BC171" s="42"/>
      <c r="BD171" s="33"/>
      <c r="BE171" s="33"/>
      <c r="BF171" s="33"/>
      <c r="BG171" s="33"/>
      <c r="BH171" s="33"/>
      <c r="BI171" s="33"/>
      <c r="BJ171" s="33"/>
      <c r="BK171" s="33"/>
      <c r="BL171" s="24"/>
      <c r="BM171" s="33"/>
      <c r="BN171" s="33"/>
      <c r="BO171" s="34"/>
      <c r="BP171" s="23"/>
      <c r="BQ171" s="24"/>
      <c r="BR171" s="25"/>
    </row>
    <row r="172" spans="1:70" s="22" customFormat="1" ht="114.7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143"/>
      <c r="N172" s="32"/>
      <c r="O172" s="31"/>
      <c r="P172" s="32"/>
      <c r="Q172" s="32"/>
      <c r="R172" s="32"/>
      <c r="S172" s="32"/>
      <c r="T172" s="3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F172" s="33"/>
      <c r="AG172" s="33"/>
      <c r="AH172" s="33"/>
      <c r="AI172" s="62"/>
      <c r="AJ172" s="33"/>
      <c r="AK172" s="33"/>
      <c r="AL172" s="33"/>
      <c r="AM172" s="33"/>
      <c r="AN172" s="33"/>
      <c r="AO172" s="33"/>
      <c r="AP172" s="33"/>
      <c r="AQ172" s="62"/>
      <c r="AR172" s="33"/>
      <c r="AS172" s="62"/>
      <c r="AT172" s="33"/>
      <c r="AU172" s="33"/>
      <c r="AV172" s="33"/>
      <c r="AW172" s="33"/>
      <c r="AX172" s="33"/>
      <c r="AY172" s="42"/>
      <c r="AZ172" s="43"/>
      <c r="BA172" s="143"/>
      <c r="BB172" s="43"/>
      <c r="BC172" s="42"/>
      <c r="BD172" s="33"/>
      <c r="BE172" s="33"/>
      <c r="BF172" s="33"/>
      <c r="BG172" s="33"/>
      <c r="BH172" s="33"/>
      <c r="BI172" s="33"/>
      <c r="BJ172" s="33"/>
      <c r="BK172" s="33"/>
      <c r="BL172" s="24"/>
      <c r="BM172" s="33"/>
      <c r="BN172" s="33"/>
      <c r="BO172" s="34"/>
      <c r="BP172" s="23"/>
      <c r="BQ172" s="24"/>
      <c r="BR172" s="25"/>
    </row>
    <row r="173" spans="1:70" s="22" customFormat="1" ht="114.7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143"/>
      <c r="N173" s="32"/>
      <c r="O173" s="31"/>
      <c r="P173" s="32"/>
      <c r="Q173" s="32"/>
      <c r="R173" s="32"/>
      <c r="S173" s="32"/>
      <c r="T173" s="3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F173" s="33"/>
      <c r="AG173" s="33"/>
      <c r="AH173" s="33"/>
      <c r="AI173" s="62"/>
      <c r="AJ173" s="33"/>
      <c r="AK173" s="33"/>
      <c r="AL173" s="33"/>
      <c r="AM173" s="33"/>
      <c r="AN173" s="33"/>
      <c r="AO173" s="33"/>
      <c r="AP173" s="33"/>
      <c r="AQ173" s="62"/>
      <c r="AR173" s="33"/>
      <c r="AS173" s="62"/>
      <c r="AT173" s="33"/>
      <c r="AU173" s="33"/>
      <c r="AV173" s="33"/>
      <c r="AW173" s="33"/>
      <c r="AX173" s="33"/>
      <c r="AY173" s="42"/>
      <c r="AZ173" s="43"/>
      <c r="BA173" s="143"/>
      <c r="BB173" s="43"/>
      <c r="BC173" s="42"/>
      <c r="BD173" s="33"/>
      <c r="BE173" s="33"/>
      <c r="BF173" s="33"/>
      <c r="BG173" s="33"/>
      <c r="BH173" s="33"/>
      <c r="BI173" s="33"/>
      <c r="BJ173" s="33"/>
      <c r="BK173" s="33"/>
      <c r="BL173" s="24"/>
      <c r="BM173" s="33"/>
      <c r="BN173" s="33"/>
      <c r="BO173" s="34"/>
      <c r="BP173" s="23"/>
      <c r="BQ173" s="24"/>
      <c r="BR173" s="25"/>
    </row>
    <row r="174" spans="1:70" s="22" customFormat="1" ht="114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143"/>
      <c r="N174" s="32"/>
      <c r="O174" s="31"/>
      <c r="P174" s="32"/>
      <c r="Q174" s="32"/>
      <c r="R174" s="32"/>
      <c r="S174" s="32"/>
      <c r="T174" s="3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F174" s="33"/>
      <c r="AG174" s="33"/>
      <c r="AH174" s="33"/>
      <c r="AI174" s="62"/>
      <c r="AJ174" s="33"/>
      <c r="AK174" s="33"/>
      <c r="AL174" s="33"/>
      <c r="AM174" s="33"/>
      <c r="AN174" s="33"/>
      <c r="AO174" s="33"/>
      <c r="AP174" s="33"/>
      <c r="AQ174" s="62"/>
      <c r="AR174" s="33"/>
      <c r="AS174" s="62"/>
      <c r="AT174" s="33"/>
      <c r="AU174" s="33"/>
      <c r="AV174" s="33"/>
      <c r="AW174" s="33"/>
      <c r="AX174" s="33"/>
      <c r="AY174" s="42"/>
      <c r="AZ174" s="43"/>
      <c r="BA174" s="143"/>
      <c r="BB174" s="43"/>
      <c r="BC174" s="42"/>
      <c r="BD174" s="33"/>
      <c r="BE174" s="33"/>
      <c r="BF174" s="33"/>
      <c r="BG174" s="33"/>
      <c r="BH174" s="33"/>
      <c r="BI174" s="33"/>
      <c r="BJ174" s="33"/>
      <c r="BK174" s="33"/>
      <c r="BL174" s="24"/>
      <c r="BM174" s="33"/>
      <c r="BN174" s="33"/>
      <c r="BO174" s="34"/>
      <c r="BP174" s="23"/>
      <c r="BQ174" s="24"/>
      <c r="BR174" s="25"/>
    </row>
    <row r="175" spans="1:70" s="22" customFormat="1" ht="204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43"/>
      <c r="O175" s="42"/>
      <c r="P175" s="43"/>
      <c r="Q175" s="43"/>
      <c r="R175" s="43"/>
      <c r="S175" s="43"/>
      <c r="T175" s="43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F175" s="33"/>
      <c r="AG175" s="33"/>
      <c r="AH175" s="33"/>
      <c r="AI175" s="62"/>
      <c r="AJ175" s="33"/>
      <c r="AK175" s="33"/>
      <c r="AL175" s="33"/>
      <c r="AM175" s="33"/>
      <c r="AN175" s="33"/>
      <c r="AO175" s="33"/>
      <c r="AP175" s="33"/>
      <c r="AQ175" s="62"/>
      <c r="AR175" s="33"/>
      <c r="AS175" s="62"/>
      <c r="AT175" s="33"/>
      <c r="AU175" s="33"/>
      <c r="AV175" s="33"/>
      <c r="AW175" s="33"/>
      <c r="AX175" s="33"/>
      <c r="AY175" s="42"/>
      <c r="AZ175" s="43"/>
      <c r="BA175" s="143"/>
      <c r="BB175" s="43"/>
      <c r="BC175" s="42"/>
      <c r="BD175" s="33"/>
      <c r="BE175" s="33"/>
      <c r="BF175" s="33"/>
      <c r="BG175" s="33"/>
      <c r="BH175" s="33"/>
      <c r="BI175" s="33"/>
      <c r="BJ175" s="33"/>
      <c r="BK175" s="33"/>
      <c r="BL175" s="24"/>
      <c r="BM175" s="33"/>
      <c r="BN175" s="33"/>
      <c r="BO175" s="34"/>
      <c r="BP175" s="23"/>
      <c r="BQ175" s="24"/>
      <c r="BR175" s="25"/>
    </row>
    <row r="176" spans="1:70" s="22" customFormat="1" ht="204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143"/>
      <c r="N176" s="28"/>
      <c r="O176" s="18"/>
      <c r="P176" s="28"/>
      <c r="Q176" s="28"/>
      <c r="R176" s="28"/>
      <c r="S176" s="28"/>
      <c r="T176" s="2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F176" s="33"/>
      <c r="AG176" s="33"/>
      <c r="AH176" s="33"/>
      <c r="AI176" s="62"/>
      <c r="AJ176" s="33"/>
      <c r="AK176" s="33"/>
      <c r="AL176" s="33"/>
      <c r="AM176" s="33"/>
      <c r="AN176" s="33"/>
      <c r="AO176" s="33"/>
      <c r="AP176" s="33"/>
      <c r="AQ176" s="62"/>
      <c r="AR176" s="33"/>
      <c r="AS176" s="62"/>
      <c r="AT176" s="33"/>
      <c r="AU176" s="33"/>
      <c r="AV176" s="33"/>
      <c r="AW176" s="33"/>
      <c r="AX176" s="33"/>
      <c r="AY176" s="42"/>
      <c r="AZ176" s="43"/>
      <c r="BA176" s="143"/>
      <c r="BB176" s="43"/>
      <c r="BC176" s="42"/>
      <c r="BD176" s="33"/>
      <c r="BE176" s="33"/>
      <c r="BF176" s="33"/>
      <c r="BG176" s="33"/>
      <c r="BH176" s="33"/>
      <c r="BI176" s="33"/>
      <c r="BJ176" s="33"/>
      <c r="BK176" s="33"/>
      <c r="BL176" s="24"/>
      <c r="BM176" s="33"/>
      <c r="BN176" s="33"/>
      <c r="BO176" s="34"/>
      <c r="BP176" s="23"/>
      <c r="BQ176" s="24"/>
      <c r="BR176" s="25"/>
    </row>
    <row r="177" spans="1:70" s="22" customFormat="1" ht="216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42"/>
      <c r="O177" s="42"/>
      <c r="P177" s="42"/>
      <c r="Q177" s="42"/>
      <c r="R177" s="42"/>
      <c r="S177" s="42"/>
      <c r="T177" s="42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F177" s="33"/>
      <c r="AG177" s="42"/>
      <c r="AH177" s="51"/>
      <c r="AI177" s="62"/>
      <c r="AJ177" s="33"/>
      <c r="AK177" s="33"/>
      <c r="AL177" s="33"/>
      <c r="AM177" s="33"/>
      <c r="AN177" s="33"/>
      <c r="AO177" s="33"/>
      <c r="AP177" s="33"/>
      <c r="AQ177" s="62"/>
      <c r="AR177" s="33"/>
      <c r="AS177" s="62"/>
      <c r="AT177" s="33"/>
      <c r="AU177" s="33"/>
      <c r="AV177" s="33"/>
      <c r="AW177" s="33"/>
      <c r="AX177" s="33"/>
      <c r="AY177" s="42"/>
      <c r="AZ177" s="51"/>
      <c r="BA177" s="143"/>
      <c r="BB177" s="51"/>
      <c r="BC177" s="42"/>
      <c r="BD177" s="33"/>
      <c r="BE177" s="33"/>
      <c r="BF177" s="33"/>
      <c r="BG177" s="33"/>
      <c r="BH177" s="33"/>
      <c r="BI177" s="33"/>
      <c r="BJ177" s="33"/>
      <c r="BK177" s="33"/>
      <c r="BL177" s="24"/>
      <c r="BM177" s="33"/>
      <c r="BN177" s="33"/>
      <c r="BO177" s="34"/>
      <c r="BP177" s="23"/>
      <c r="BQ177" s="24"/>
      <c r="BR177" s="25"/>
    </row>
    <row r="178" spans="1:70" s="22" customFormat="1" ht="158.2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51"/>
      <c r="O178" s="51"/>
      <c r="P178" s="51"/>
      <c r="Q178" s="51"/>
      <c r="R178" s="51"/>
      <c r="S178" s="51"/>
      <c r="T178" s="51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F178" s="33"/>
      <c r="AG178" s="33"/>
      <c r="AH178" s="33"/>
      <c r="AI178" s="62"/>
      <c r="AJ178" s="33"/>
      <c r="AK178" s="33"/>
      <c r="AL178" s="33"/>
      <c r="AM178" s="33"/>
      <c r="AN178" s="33"/>
      <c r="AO178" s="33"/>
      <c r="AP178" s="33"/>
      <c r="AQ178" s="62"/>
      <c r="AR178" s="33"/>
      <c r="AS178" s="62"/>
      <c r="AT178" s="33"/>
      <c r="AU178" s="33"/>
      <c r="AV178" s="33"/>
      <c r="AW178" s="33"/>
      <c r="AX178" s="33"/>
      <c r="AY178" s="42"/>
      <c r="AZ178" s="43"/>
      <c r="BA178" s="143"/>
      <c r="BB178" s="43"/>
      <c r="BC178" s="42"/>
      <c r="BD178" s="33"/>
      <c r="BE178" s="33"/>
      <c r="BF178" s="33"/>
      <c r="BG178" s="33"/>
      <c r="BH178" s="33"/>
      <c r="BI178" s="33"/>
      <c r="BJ178" s="33"/>
      <c r="BK178" s="33"/>
      <c r="BL178" s="24"/>
      <c r="BM178" s="33"/>
      <c r="BN178" s="33"/>
      <c r="BO178" s="34"/>
      <c r="BP178" s="23"/>
      <c r="BQ178" s="24"/>
      <c r="BR178" s="25"/>
    </row>
    <row r="179" spans="1:70" s="22" customFormat="1" ht="141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51"/>
      <c r="O179" s="51"/>
      <c r="P179" s="51"/>
      <c r="Q179" s="51"/>
      <c r="R179" s="51"/>
      <c r="S179" s="51"/>
      <c r="T179" s="51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F179" s="33"/>
      <c r="AG179" s="33"/>
      <c r="AH179" s="33"/>
      <c r="AI179" s="62"/>
      <c r="AJ179" s="33"/>
      <c r="AK179" s="33"/>
      <c r="AL179" s="33"/>
      <c r="AM179" s="33"/>
      <c r="AN179" s="33"/>
      <c r="AO179" s="33"/>
      <c r="AP179" s="33"/>
      <c r="AQ179" s="62"/>
      <c r="AR179" s="33"/>
      <c r="AS179" s="62"/>
      <c r="AT179" s="33"/>
      <c r="AU179" s="33"/>
      <c r="AV179" s="33"/>
      <c r="AW179" s="33"/>
      <c r="AX179" s="33"/>
      <c r="AY179" s="42"/>
      <c r="AZ179" s="43"/>
      <c r="BA179" s="143"/>
      <c r="BB179" s="43"/>
      <c r="BC179" s="42"/>
      <c r="BD179" s="33"/>
      <c r="BE179" s="33"/>
      <c r="BF179" s="33"/>
      <c r="BG179" s="33"/>
      <c r="BH179" s="33"/>
      <c r="BI179" s="33"/>
      <c r="BJ179" s="33"/>
      <c r="BK179" s="33"/>
      <c r="BL179" s="24"/>
      <c r="BM179" s="33"/>
      <c r="BN179" s="33"/>
      <c r="BO179" s="34"/>
      <c r="BP179" s="23"/>
      <c r="BQ179" s="24"/>
      <c r="BR179" s="25"/>
    </row>
    <row r="180" spans="1:70" s="22" customFormat="1" ht="256.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42"/>
      <c r="M180" s="42"/>
      <c r="N180" s="43"/>
      <c r="O180" s="42"/>
      <c r="P180" s="43"/>
      <c r="Q180" s="43"/>
      <c r="R180" s="43"/>
      <c r="S180" s="43"/>
      <c r="T180" s="43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3"/>
      <c r="AG180" s="43"/>
      <c r="AH180" s="33"/>
      <c r="AI180" s="143"/>
      <c r="AJ180" s="43"/>
      <c r="AK180" s="43"/>
      <c r="AL180" s="33"/>
      <c r="AM180" s="33"/>
      <c r="AN180" s="33"/>
      <c r="AO180" s="33"/>
      <c r="AP180" s="33"/>
      <c r="AQ180" s="143"/>
      <c r="AR180" s="52"/>
      <c r="AS180" s="143"/>
      <c r="AT180" s="43"/>
      <c r="AU180" s="33"/>
      <c r="AV180" s="33"/>
      <c r="AW180" s="33"/>
      <c r="AX180" s="33"/>
      <c r="AY180" s="42"/>
      <c r="AZ180" s="43"/>
      <c r="BA180" s="143"/>
      <c r="BB180" s="43"/>
      <c r="BC180" s="43"/>
      <c r="BD180" s="33"/>
      <c r="BE180" s="33"/>
      <c r="BF180" s="33"/>
      <c r="BG180" s="33"/>
      <c r="BH180" s="33"/>
      <c r="BI180" s="33"/>
      <c r="BJ180" s="33"/>
      <c r="BK180" s="33"/>
      <c r="BL180" s="24"/>
      <c r="BM180" s="33"/>
      <c r="BN180" s="33"/>
      <c r="BO180" s="34"/>
      <c r="BP180" s="23"/>
      <c r="BQ180" s="24"/>
      <c r="BR180" s="25"/>
    </row>
    <row r="181" spans="1:70" s="22" customFormat="1" ht="153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18"/>
      <c r="J181" s="18"/>
      <c r="K181" s="42"/>
      <c r="L181" s="42"/>
      <c r="M181" s="42"/>
      <c r="N181" s="34"/>
      <c r="O181" s="34"/>
      <c r="P181" s="34"/>
      <c r="Q181" s="34"/>
      <c r="R181" s="34"/>
      <c r="S181" s="34"/>
      <c r="T181" s="34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3"/>
      <c r="AG181" s="43"/>
      <c r="AH181" s="33"/>
      <c r="AI181" s="143"/>
      <c r="AJ181" s="43"/>
      <c r="AK181" s="43"/>
      <c r="AL181" s="33"/>
      <c r="AM181" s="33"/>
      <c r="AN181" s="33"/>
      <c r="AO181" s="33"/>
      <c r="AP181" s="33"/>
      <c r="AQ181" s="143"/>
      <c r="AR181" s="52"/>
      <c r="AS181" s="143"/>
      <c r="AT181" s="43"/>
      <c r="AU181" s="33"/>
      <c r="AV181" s="33"/>
      <c r="AW181" s="33"/>
      <c r="AX181" s="33"/>
      <c r="AY181" s="42"/>
      <c r="AZ181" s="43"/>
      <c r="BA181" s="143"/>
      <c r="BB181" s="43"/>
      <c r="BC181" s="42"/>
      <c r="BD181" s="33"/>
      <c r="BE181" s="33"/>
      <c r="BF181" s="33"/>
      <c r="BG181" s="33"/>
      <c r="BH181" s="33"/>
      <c r="BI181" s="33"/>
      <c r="BJ181" s="33"/>
      <c r="BK181" s="33"/>
      <c r="BL181" s="24"/>
      <c r="BM181" s="33"/>
      <c r="BN181" s="33"/>
      <c r="BO181" s="34"/>
      <c r="BP181" s="23"/>
      <c r="BQ181" s="24"/>
      <c r="BR181" s="25"/>
    </row>
    <row r="182" spans="1:70" s="22" customFormat="1" ht="164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143"/>
      <c r="N182" s="32"/>
      <c r="O182" s="31"/>
      <c r="P182" s="32"/>
      <c r="Q182" s="32"/>
      <c r="R182" s="32"/>
      <c r="S182" s="32"/>
      <c r="T182" s="32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3"/>
      <c r="AG182" s="43"/>
      <c r="AH182" s="33"/>
      <c r="AI182" s="143"/>
      <c r="AJ182" s="43"/>
      <c r="AK182" s="43"/>
      <c r="AL182" s="33"/>
      <c r="AM182" s="33"/>
      <c r="AN182" s="33"/>
      <c r="AO182" s="33"/>
      <c r="AP182" s="33"/>
      <c r="AQ182" s="143"/>
      <c r="AR182" s="52"/>
      <c r="AS182" s="143"/>
      <c r="AT182" s="43"/>
      <c r="AU182" s="33"/>
      <c r="AV182" s="33"/>
      <c r="AW182" s="33"/>
      <c r="AX182" s="33"/>
      <c r="AY182" s="42"/>
      <c r="AZ182" s="43"/>
      <c r="BA182" s="143"/>
      <c r="BB182" s="43"/>
      <c r="BC182" s="42"/>
      <c r="BD182" s="33"/>
      <c r="BE182" s="33"/>
      <c r="BF182" s="33"/>
      <c r="BG182" s="33"/>
      <c r="BH182" s="33"/>
      <c r="BI182" s="33"/>
      <c r="BJ182" s="33"/>
      <c r="BK182" s="33"/>
      <c r="BL182" s="24"/>
      <c r="BM182" s="33"/>
      <c r="BN182" s="33"/>
      <c r="BO182" s="34"/>
      <c r="BP182" s="23"/>
      <c r="BQ182" s="24"/>
      <c r="BR182" s="25"/>
    </row>
    <row r="183" spans="1:70" s="22" customFormat="1" ht="389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42"/>
      <c r="M183" s="42"/>
      <c r="N183" s="52"/>
      <c r="O183" s="52"/>
      <c r="P183" s="52"/>
      <c r="Q183" s="52"/>
      <c r="R183" s="52"/>
      <c r="S183" s="52"/>
      <c r="T183" s="52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52"/>
      <c r="AG183" s="52"/>
      <c r="AH183" s="33"/>
      <c r="AI183" s="143"/>
      <c r="AJ183" s="52"/>
      <c r="AK183" s="52"/>
      <c r="AL183" s="33"/>
      <c r="AM183" s="33"/>
      <c r="AN183" s="33"/>
      <c r="AO183" s="33"/>
      <c r="AP183" s="33"/>
      <c r="AQ183" s="143"/>
      <c r="AR183" s="52"/>
      <c r="AS183" s="143"/>
      <c r="AT183" s="52"/>
      <c r="AU183" s="33"/>
      <c r="AV183" s="33"/>
      <c r="AW183" s="33"/>
      <c r="AX183" s="33"/>
      <c r="AY183" s="42"/>
      <c r="AZ183" s="43"/>
      <c r="BA183" s="143"/>
      <c r="BB183" s="52"/>
      <c r="BC183" s="52"/>
      <c r="BD183" s="33"/>
      <c r="BE183" s="33"/>
      <c r="BF183" s="33"/>
      <c r="BG183" s="33"/>
      <c r="BH183" s="33"/>
      <c r="BI183" s="33"/>
      <c r="BJ183" s="33"/>
      <c r="BK183" s="33"/>
      <c r="BL183" s="24"/>
      <c r="BM183" s="33"/>
      <c r="BN183" s="33"/>
      <c r="BO183" s="34"/>
      <c r="BP183" s="23"/>
      <c r="BQ183" s="24"/>
      <c r="BR183" s="25"/>
    </row>
    <row r="184" spans="1:70" s="22" customFormat="1" ht="121.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42"/>
      <c r="M184" s="42"/>
      <c r="N184" s="52"/>
      <c r="O184" s="52"/>
      <c r="P184" s="52"/>
      <c r="Q184" s="52"/>
      <c r="R184" s="52"/>
      <c r="S184" s="52"/>
      <c r="T184" s="52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3"/>
      <c r="AG184" s="43"/>
      <c r="AH184" s="33"/>
      <c r="AI184" s="143"/>
      <c r="AJ184" s="43"/>
      <c r="AK184" s="43"/>
      <c r="AL184" s="33"/>
      <c r="AM184" s="33"/>
      <c r="AN184" s="33"/>
      <c r="AO184" s="33"/>
      <c r="AP184" s="33"/>
      <c r="AQ184" s="143"/>
      <c r="AR184" s="43"/>
      <c r="AS184" s="143"/>
      <c r="AT184" s="43"/>
      <c r="AU184" s="33"/>
      <c r="AV184" s="33"/>
      <c r="AW184" s="33"/>
      <c r="AX184" s="33"/>
      <c r="AY184" s="42"/>
      <c r="AZ184" s="43"/>
      <c r="BA184" s="143"/>
      <c r="BB184" s="43"/>
      <c r="BC184" s="43"/>
      <c r="BD184" s="33"/>
      <c r="BE184" s="33"/>
      <c r="BF184" s="33"/>
      <c r="BG184" s="33"/>
      <c r="BH184" s="33"/>
      <c r="BI184" s="33"/>
      <c r="BJ184" s="33"/>
      <c r="BK184" s="33"/>
      <c r="BL184" s="24"/>
      <c r="BM184" s="33"/>
      <c r="BN184" s="33"/>
      <c r="BO184" s="34"/>
      <c r="BP184" s="23"/>
      <c r="BQ184" s="24"/>
      <c r="BR184" s="25"/>
    </row>
    <row r="185" spans="1:70" s="22" customFormat="1" ht="121.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42"/>
      <c r="M185" s="42"/>
      <c r="N185" s="52"/>
      <c r="O185" s="52"/>
      <c r="P185" s="52"/>
      <c r="Q185" s="52"/>
      <c r="R185" s="52"/>
      <c r="S185" s="52"/>
      <c r="T185" s="52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3"/>
      <c r="AG185" s="43"/>
      <c r="AH185" s="33"/>
      <c r="AI185" s="143"/>
      <c r="AJ185" s="43"/>
      <c r="AK185" s="43"/>
      <c r="AL185" s="33"/>
      <c r="AM185" s="33"/>
      <c r="AN185" s="33"/>
      <c r="AO185" s="33"/>
      <c r="AP185" s="33"/>
      <c r="AQ185" s="143"/>
      <c r="AR185" s="43"/>
      <c r="AS185" s="143"/>
      <c r="AT185" s="43"/>
      <c r="AU185" s="33"/>
      <c r="AV185" s="33"/>
      <c r="AW185" s="33"/>
      <c r="AX185" s="33"/>
      <c r="AY185" s="42"/>
      <c r="AZ185" s="43"/>
      <c r="BA185" s="143"/>
      <c r="BB185" s="43"/>
      <c r="BC185" s="43"/>
      <c r="BD185" s="33"/>
      <c r="BE185" s="33"/>
      <c r="BF185" s="33"/>
      <c r="BG185" s="33"/>
      <c r="BH185" s="33"/>
      <c r="BI185" s="33"/>
      <c r="BJ185" s="33"/>
      <c r="BK185" s="33"/>
      <c r="BL185" s="24"/>
      <c r="BM185" s="33"/>
      <c r="BN185" s="33"/>
      <c r="BO185" s="34"/>
      <c r="BP185" s="23"/>
      <c r="BQ185" s="24"/>
      <c r="BR185" s="25"/>
    </row>
    <row r="186" spans="1:70" s="22" customFormat="1" ht="121.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52"/>
      <c r="O186" s="52"/>
      <c r="P186" s="52"/>
      <c r="Q186" s="52"/>
      <c r="R186" s="52"/>
      <c r="S186" s="52"/>
      <c r="T186" s="5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3"/>
      <c r="AG186" s="43"/>
      <c r="AH186" s="33"/>
      <c r="AI186" s="143"/>
      <c r="AJ186" s="43"/>
      <c r="AK186" s="43"/>
      <c r="AL186" s="33"/>
      <c r="AM186" s="33"/>
      <c r="AN186" s="33"/>
      <c r="AO186" s="33"/>
      <c r="AP186" s="33"/>
      <c r="AQ186" s="143"/>
      <c r="AR186" s="43"/>
      <c r="AS186" s="143"/>
      <c r="AT186" s="43"/>
      <c r="AU186" s="33"/>
      <c r="AV186" s="33"/>
      <c r="AW186" s="33"/>
      <c r="AX186" s="33"/>
      <c r="AY186" s="42"/>
      <c r="AZ186" s="43"/>
      <c r="BA186" s="143"/>
      <c r="BB186" s="43"/>
      <c r="BC186" s="43"/>
      <c r="BD186" s="33"/>
      <c r="BE186" s="33"/>
      <c r="BF186" s="33"/>
      <c r="BG186" s="33"/>
      <c r="BH186" s="33"/>
      <c r="BI186" s="33"/>
      <c r="BJ186" s="33"/>
      <c r="BK186" s="33"/>
      <c r="BL186" s="24"/>
      <c r="BM186" s="33"/>
      <c r="BN186" s="33"/>
      <c r="BO186" s="34"/>
      <c r="BP186" s="23"/>
      <c r="BQ186" s="24"/>
      <c r="BR186" s="25"/>
    </row>
    <row r="187" spans="1:70" s="22" customFormat="1" ht="121.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52"/>
      <c r="O187" s="52"/>
      <c r="P187" s="52"/>
      <c r="Q187" s="52"/>
      <c r="R187" s="52"/>
      <c r="S187" s="52"/>
      <c r="T187" s="52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3"/>
      <c r="AG187" s="43"/>
      <c r="AH187" s="33"/>
      <c r="AI187" s="143"/>
      <c r="AJ187" s="43"/>
      <c r="AK187" s="43"/>
      <c r="AL187" s="33"/>
      <c r="AM187" s="33"/>
      <c r="AN187" s="33"/>
      <c r="AO187" s="33"/>
      <c r="AP187" s="33"/>
      <c r="AQ187" s="143"/>
      <c r="AR187" s="43"/>
      <c r="AS187" s="143"/>
      <c r="AT187" s="43"/>
      <c r="AU187" s="33"/>
      <c r="AV187" s="33"/>
      <c r="AW187" s="33"/>
      <c r="AX187" s="33"/>
      <c r="AY187" s="42"/>
      <c r="AZ187" s="43"/>
      <c r="BA187" s="143"/>
      <c r="BB187" s="43"/>
      <c r="BC187" s="43"/>
      <c r="BD187" s="33"/>
      <c r="BE187" s="33"/>
      <c r="BF187" s="33"/>
      <c r="BG187" s="33"/>
      <c r="BH187" s="33"/>
      <c r="BI187" s="33"/>
      <c r="BJ187" s="33"/>
      <c r="BK187" s="33"/>
      <c r="BL187" s="24"/>
      <c r="BM187" s="33"/>
      <c r="BN187" s="33"/>
      <c r="BO187" s="34"/>
      <c r="BP187" s="23"/>
      <c r="BQ187" s="24"/>
      <c r="BR187" s="25"/>
    </row>
    <row r="188" spans="1:70" s="22" customFormat="1" ht="121.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42"/>
      <c r="M188" s="42"/>
      <c r="N188" s="52"/>
      <c r="O188" s="52"/>
      <c r="P188" s="52"/>
      <c r="Q188" s="52"/>
      <c r="R188" s="52"/>
      <c r="S188" s="52"/>
      <c r="T188" s="52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3"/>
      <c r="AG188" s="43"/>
      <c r="AH188" s="33"/>
      <c r="AI188" s="143"/>
      <c r="AJ188" s="43"/>
      <c r="AK188" s="43"/>
      <c r="AL188" s="33"/>
      <c r="AM188" s="33"/>
      <c r="AN188" s="33"/>
      <c r="AO188" s="33"/>
      <c r="AP188" s="33"/>
      <c r="AQ188" s="143"/>
      <c r="AR188" s="43"/>
      <c r="AS188" s="143"/>
      <c r="AT188" s="43"/>
      <c r="AU188" s="33"/>
      <c r="AV188" s="33"/>
      <c r="AW188" s="33"/>
      <c r="AX188" s="33"/>
      <c r="AY188" s="42"/>
      <c r="AZ188" s="43"/>
      <c r="BA188" s="143"/>
      <c r="BB188" s="43"/>
      <c r="BC188" s="43"/>
      <c r="BD188" s="33"/>
      <c r="BE188" s="33"/>
      <c r="BF188" s="33"/>
      <c r="BG188" s="33"/>
      <c r="BH188" s="33"/>
      <c r="BI188" s="33"/>
      <c r="BJ188" s="33"/>
      <c r="BK188" s="33"/>
      <c r="BL188" s="24"/>
      <c r="BM188" s="33"/>
      <c r="BN188" s="33"/>
      <c r="BO188" s="34"/>
      <c r="BP188" s="23"/>
      <c r="BQ188" s="24"/>
      <c r="BR188" s="25"/>
    </row>
    <row r="189" spans="1:70" s="22" customFormat="1" ht="409.6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43"/>
      <c r="O189" s="42"/>
      <c r="P189" s="43"/>
      <c r="Q189" s="43"/>
      <c r="R189" s="43"/>
      <c r="S189" s="43"/>
      <c r="T189" s="43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F189" s="33"/>
      <c r="AG189" s="33"/>
      <c r="AH189" s="33"/>
      <c r="AI189" s="62"/>
      <c r="AJ189" s="33"/>
      <c r="AK189" s="33"/>
      <c r="AL189" s="33"/>
      <c r="AM189" s="33"/>
      <c r="AN189" s="33"/>
      <c r="AO189" s="33"/>
      <c r="AP189" s="33"/>
      <c r="AQ189" s="62"/>
      <c r="AR189" s="33"/>
      <c r="AS189" s="62"/>
      <c r="AT189" s="33"/>
      <c r="AU189" s="33"/>
      <c r="AV189" s="33"/>
      <c r="AW189" s="33"/>
      <c r="AX189" s="33"/>
      <c r="AY189" s="42"/>
      <c r="AZ189" s="43"/>
      <c r="BA189" s="143"/>
      <c r="BB189" s="43"/>
      <c r="BC189" s="42"/>
      <c r="BD189" s="33"/>
      <c r="BE189" s="33"/>
      <c r="BF189" s="33"/>
      <c r="BG189" s="33"/>
      <c r="BH189" s="33"/>
      <c r="BI189" s="33"/>
      <c r="BJ189" s="33"/>
      <c r="BK189" s="33"/>
      <c r="BL189" s="24"/>
      <c r="BM189" s="33"/>
      <c r="BN189" s="33"/>
      <c r="BO189" s="34"/>
      <c r="BP189" s="23"/>
      <c r="BQ189" s="24"/>
      <c r="BR189" s="25"/>
    </row>
    <row r="190" spans="1:70" s="22" customFormat="1" ht="409.6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42"/>
      <c r="M190" s="143"/>
      <c r="N190" s="63"/>
      <c r="O190" s="63"/>
      <c r="P190" s="63"/>
      <c r="Q190" s="63"/>
      <c r="R190" s="63"/>
      <c r="S190" s="63"/>
      <c r="T190" s="63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F190" s="33"/>
      <c r="AG190" s="33"/>
      <c r="AH190" s="33"/>
      <c r="AI190" s="62"/>
      <c r="AJ190" s="33"/>
      <c r="AK190" s="33"/>
      <c r="AL190" s="33"/>
      <c r="AM190" s="33"/>
      <c r="AN190" s="33"/>
      <c r="AO190" s="33"/>
      <c r="AP190" s="33"/>
      <c r="AQ190" s="62"/>
      <c r="AR190" s="33"/>
      <c r="AS190" s="62"/>
      <c r="AT190" s="33"/>
      <c r="AU190" s="33"/>
      <c r="AV190" s="33"/>
      <c r="AW190" s="33"/>
      <c r="AX190" s="33"/>
      <c r="AY190" s="42"/>
      <c r="AZ190" s="43"/>
      <c r="BA190" s="143"/>
      <c r="BB190" s="43"/>
      <c r="BC190" s="42"/>
      <c r="BD190" s="33"/>
      <c r="BE190" s="33"/>
      <c r="BF190" s="33"/>
      <c r="BG190" s="33"/>
      <c r="BH190" s="33"/>
      <c r="BI190" s="33"/>
      <c r="BJ190" s="33"/>
      <c r="BK190" s="33"/>
      <c r="BL190" s="24"/>
      <c r="BM190" s="33"/>
      <c r="BN190" s="33"/>
      <c r="BO190" s="34"/>
      <c r="BP190" s="23"/>
      <c r="BQ190" s="24"/>
      <c r="BR190" s="25"/>
    </row>
    <row r="191" spans="1:70" s="22" customFormat="1" ht="409.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52"/>
      <c r="O191" s="52"/>
      <c r="P191" s="52"/>
      <c r="Q191" s="52"/>
      <c r="R191" s="52"/>
      <c r="S191" s="52"/>
      <c r="T191" s="52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F191" s="33"/>
      <c r="AG191" s="33"/>
      <c r="AH191" s="33"/>
      <c r="AI191" s="62"/>
      <c r="AJ191" s="33"/>
      <c r="AK191" s="33"/>
      <c r="AL191" s="33"/>
      <c r="AM191" s="33"/>
      <c r="AN191" s="33"/>
      <c r="AO191" s="33"/>
      <c r="AP191" s="33"/>
      <c r="AQ191" s="62"/>
      <c r="AR191" s="33"/>
      <c r="AS191" s="62"/>
      <c r="AT191" s="33"/>
      <c r="AU191" s="33"/>
      <c r="AV191" s="33"/>
      <c r="AW191" s="33"/>
      <c r="AX191" s="33"/>
      <c r="AY191" s="42"/>
      <c r="AZ191" s="43"/>
      <c r="BA191" s="143"/>
      <c r="BB191" s="52"/>
      <c r="BC191" s="52"/>
      <c r="BD191" s="33"/>
      <c r="BE191" s="33"/>
      <c r="BF191" s="33"/>
      <c r="BG191" s="33"/>
      <c r="BH191" s="33"/>
      <c r="BI191" s="33"/>
      <c r="BJ191" s="33"/>
      <c r="BK191" s="33"/>
      <c r="BL191" s="24"/>
      <c r="BM191" s="33"/>
      <c r="BN191" s="33"/>
      <c r="BO191" s="34"/>
      <c r="BP191" s="23"/>
      <c r="BQ191" s="24"/>
      <c r="BR191" s="25"/>
    </row>
    <row r="192" spans="1:70" s="22" customFormat="1" ht="409.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42"/>
      <c r="M192" s="42"/>
      <c r="N192" s="42"/>
      <c r="O192" s="42"/>
      <c r="P192" s="42"/>
      <c r="Q192" s="42"/>
      <c r="R192" s="42"/>
      <c r="S192" s="42"/>
      <c r="T192" s="42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F192" s="33"/>
      <c r="AG192" s="33"/>
      <c r="AH192" s="33"/>
      <c r="AI192" s="33"/>
      <c r="AJ192" s="33"/>
      <c r="AK192" s="33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143"/>
      <c r="BB192" s="42"/>
      <c r="BC192" s="42"/>
      <c r="BD192" s="42"/>
      <c r="BE192" s="42"/>
      <c r="BF192" s="43"/>
      <c r="BG192" s="42"/>
      <c r="BH192" s="42"/>
      <c r="BI192" s="43"/>
      <c r="BJ192" s="33"/>
      <c r="BK192" s="33"/>
      <c r="BL192" s="24"/>
      <c r="BM192" s="33"/>
      <c r="BN192" s="33"/>
      <c r="BO192" s="34"/>
      <c r="BP192" s="23"/>
      <c r="BQ192" s="24"/>
      <c r="BR192" s="25"/>
    </row>
    <row r="193" spans="1:70" s="22" customFormat="1" ht="171.75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42"/>
      <c r="O193" s="42"/>
      <c r="P193" s="42"/>
      <c r="Q193" s="42"/>
      <c r="R193" s="42"/>
      <c r="S193" s="42"/>
      <c r="T193" s="42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F193" s="33"/>
      <c r="AG193" s="33"/>
      <c r="AH193" s="33"/>
      <c r="AI193" s="33"/>
      <c r="AJ193" s="33"/>
      <c r="AK193" s="3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143"/>
      <c r="BB193" s="143"/>
      <c r="BC193" s="42"/>
      <c r="BD193" s="42"/>
      <c r="BE193" s="42"/>
      <c r="BF193" s="43"/>
      <c r="BG193" s="42"/>
      <c r="BH193" s="42"/>
      <c r="BI193" s="43"/>
      <c r="BJ193" s="33"/>
      <c r="BK193" s="33"/>
      <c r="BL193" s="24"/>
      <c r="BM193" s="33"/>
      <c r="BN193" s="33"/>
      <c r="BO193" s="34"/>
      <c r="BP193" s="23"/>
      <c r="BQ193" s="24"/>
      <c r="BR193" s="25"/>
    </row>
    <row r="194" spans="1:70" s="22" customFormat="1" ht="251.25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42"/>
      <c r="M194" s="143"/>
      <c r="N194" s="28"/>
      <c r="O194" s="18"/>
      <c r="P194" s="28"/>
      <c r="Q194" s="28"/>
      <c r="R194" s="28"/>
      <c r="S194" s="28"/>
      <c r="T194" s="2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143"/>
      <c r="AJ194" s="43"/>
      <c r="AK194" s="43"/>
      <c r="AL194" s="33"/>
      <c r="AM194" s="33"/>
      <c r="AN194" s="33"/>
      <c r="AO194" s="33"/>
      <c r="AP194" s="33"/>
      <c r="AQ194" s="143"/>
      <c r="AR194" s="43"/>
      <c r="AS194" s="143"/>
      <c r="AT194" s="43"/>
      <c r="AU194" s="33"/>
      <c r="AV194" s="33"/>
      <c r="AW194" s="33"/>
      <c r="AX194" s="33"/>
      <c r="AY194" s="42"/>
      <c r="AZ194" s="43"/>
      <c r="BA194" s="143"/>
      <c r="BB194" s="43"/>
      <c r="BC194" s="43"/>
      <c r="BD194" s="33"/>
      <c r="BE194" s="33"/>
      <c r="BF194" s="33"/>
      <c r="BG194" s="33"/>
      <c r="BH194" s="33"/>
      <c r="BI194" s="33"/>
      <c r="BJ194" s="33"/>
      <c r="BK194" s="33"/>
      <c r="BL194" s="24"/>
      <c r="BM194" s="33"/>
      <c r="BN194" s="33"/>
      <c r="BO194" s="34"/>
      <c r="BP194" s="23"/>
      <c r="BQ194" s="24"/>
      <c r="BR194" s="25"/>
    </row>
    <row r="195" spans="1:70" s="22" customFormat="1" ht="409.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43"/>
      <c r="O195" s="42"/>
      <c r="P195" s="43"/>
      <c r="Q195" s="43"/>
      <c r="R195" s="43"/>
      <c r="S195" s="43"/>
      <c r="T195" s="43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143"/>
      <c r="AJ195" s="43"/>
      <c r="AK195" s="43"/>
      <c r="AL195" s="33"/>
      <c r="AM195" s="33"/>
      <c r="AN195" s="33"/>
      <c r="AO195" s="33"/>
      <c r="AP195" s="33"/>
      <c r="AQ195" s="143"/>
      <c r="AR195" s="43"/>
      <c r="AS195" s="143"/>
      <c r="AT195" s="43"/>
      <c r="AU195" s="33"/>
      <c r="AV195" s="33"/>
      <c r="AW195" s="33"/>
      <c r="AX195" s="33"/>
      <c r="AY195" s="42"/>
      <c r="AZ195" s="43"/>
      <c r="BA195" s="143"/>
      <c r="BB195" s="43"/>
      <c r="BC195" s="43"/>
      <c r="BD195" s="33"/>
      <c r="BE195" s="33"/>
      <c r="BF195" s="33"/>
      <c r="BG195" s="33"/>
      <c r="BH195" s="33"/>
      <c r="BI195" s="33"/>
      <c r="BJ195" s="33"/>
      <c r="BK195" s="33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143"/>
      <c r="N196" s="32"/>
      <c r="O196" s="31"/>
      <c r="P196" s="32"/>
      <c r="Q196" s="32"/>
      <c r="R196" s="32"/>
      <c r="S196" s="32"/>
      <c r="T196" s="32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3"/>
      <c r="AH196" s="33"/>
      <c r="AI196" s="143"/>
      <c r="AJ196" s="43"/>
      <c r="AK196" s="43"/>
      <c r="AL196" s="33"/>
      <c r="AM196" s="33"/>
      <c r="AN196" s="33"/>
      <c r="AO196" s="33"/>
      <c r="AP196" s="33"/>
      <c r="AQ196" s="143"/>
      <c r="AR196" s="43"/>
      <c r="AS196" s="143"/>
      <c r="AT196" s="43"/>
      <c r="AU196" s="33"/>
      <c r="AV196" s="33"/>
      <c r="AW196" s="33"/>
      <c r="AX196" s="33"/>
      <c r="AY196" s="42"/>
      <c r="AZ196" s="43"/>
      <c r="BA196" s="143"/>
      <c r="BB196" s="43"/>
      <c r="BC196" s="43"/>
      <c r="BD196" s="33"/>
      <c r="BE196" s="33"/>
      <c r="BF196" s="33"/>
      <c r="BG196" s="33"/>
      <c r="BH196" s="33"/>
      <c r="BI196" s="33"/>
      <c r="BJ196" s="33"/>
      <c r="BK196" s="33"/>
      <c r="BL196" s="24"/>
      <c r="BM196" s="33"/>
      <c r="BN196" s="33"/>
      <c r="BO196" s="34"/>
      <c r="BP196" s="23"/>
      <c r="BQ196" s="24"/>
      <c r="BR196" s="25"/>
    </row>
    <row r="197" spans="1:70" s="22" customFormat="1" ht="198.7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143"/>
      <c r="N197" s="32"/>
      <c r="O197" s="31"/>
      <c r="P197" s="32"/>
      <c r="Q197" s="32"/>
      <c r="R197" s="32"/>
      <c r="S197" s="32"/>
      <c r="T197" s="32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F197" s="33"/>
      <c r="AG197" s="33"/>
      <c r="AH197" s="33"/>
      <c r="AI197" s="62"/>
      <c r="AJ197" s="33"/>
      <c r="AK197" s="33"/>
      <c r="AL197" s="33"/>
      <c r="AM197" s="33"/>
      <c r="AN197" s="33"/>
      <c r="AO197" s="33"/>
      <c r="AP197" s="33"/>
      <c r="AQ197" s="62"/>
      <c r="AR197" s="33"/>
      <c r="AS197" s="62"/>
      <c r="AT197" s="33"/>
      <c r="AU197" s="33"/>
      <c r="AV197" s="33"/>
      <c r="AW197" s="33"/>
      <c r="AX197" s="33"/>
      <c r="AY197" s="42"/>
      <c r="AZ197" s="43"/>
      <c r="BA197" s="143"/>
      <c r="BB197" s="43"/>
      <c r="BC197" s="42"/>
      <c r="BD197" s="33"/>
      <c r="BE197" s="33"/>
      <c r="BF197" s="33"/>
      <c r="BG197" s="33"/>
      <c r="BH197" s="33"/>
      <c r="BI197" s="33"/>
      <c r="BJ197" s="33"/>
      <c r="BK197" s="33"/>
      <c r="BL197" s="24"/>
      <c r="BM197" s="33"/>
      <c r="BN197" s="33"/>
      <c r="BO197" s="34"/>
      <c r="BP197" s="23"/>
      <c r="BQ197" s="24"/>
      <c r="BR197" s="25"/>
    </row>
    <row r="198" spans="1:70" s="22" customFormat="1" ht="408.7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143"/>
      <c r="N198" s="32"/>
      <c r="O198" s="31"/>
      <c r="P198" s="32"/>
      <c r="Q198" s="32"/>
      <c r="R198" s="32"/>
      <c r="S198" s="32"/>
      <c r="T198" s="32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F198" s="33"/>
      <c r="AG198" s="33"/>
      <c r="AH198" s="33"/>
      <c r="AI198" s="62"/>
      <c r="AJ198" s="33"/>
      <c r="AK198" s="33"/>
      <c r="AL198" s="33"/>
      <c r="AM198" s="33"/>
      <c r="AN198" s="33"/>
      <c r="AO198" s="33"/>
      <c r="AP198" s="33"/>
      <c r="AQ198" s="62"/>
      <c r="AR198" s="33"/>
      <c r="AS198" s="62"/>
      <c r="AT198" s="33"/>
      <c r="AU198" s="33"/>
      <c r="AV198" s="33"/>
      <c r="AW198" s="33"/>
      <c r="AX198" s="33"/>
      <c r="AY198" s="42"/>
      <c r="AZ198" s="43"/>
      <c r="BA198" s="143"/>
      <c r="BB198" s="43"/>
      <c r="BC198" s="42"/>
      <c r="BD198" s="33"/>
      <c r="BE198" s="33"/>
      <c r="BF198" s="33"/>
      <c r="BG198" s="33"/>
      <c r="BH198" s="33"/>
      <c r="BI198" s="33"/>
      <c r="BJ198" s="33"/>
      <c r="BK198" s="33"/>
      <c r="BL198" s="24"/>
      <c r="BM198" s="33"/>
      <c r="BN198" s="33"/>
      <c r="BO198" s="34"/>
      <c r="BP198" s="23"/>
      <c r="BQ198" s="24"/>
      <c r="BR198" s="25"/>
    </row>
    <row r="199" spans="1:70" s="22" customFormat="1" ht="254.2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143"/>
      <c r="N199" s="32"/>
      <c r="O199" s="31"/>
      <c r="P199" s="32"/>
      <c r="Q199" s="32"/>
      <c r="R199" s="32"/>
      <c r="S199" s="32"/>
      <c r="T199" s="32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F199" s="33"/>
      <c r="AG199" s="33"/>
      <c r="AH199" s="33"/>
      <c r="AI199" s="62"/>
      <c r="AJ199" s="33"/>
      <c r="AK199" s="33"/>
      <c r="AL199" s="33"/>
      <c r="AM199" s="33"/>
      <c r="AN199" s="33"/>
      <c r="AO199" s="33"/>
      <c r="AP199" s="33"/>
      <c r="AQ199" s="62"/>
      <c r="AR199" s="33"/>
      <c r="AS199" s="62"/>
      <c r="AT199" s="33"/>
      <c r="AU199" s="33"/>
      <c r="AV199" s="33"/>
      <c r="AW199" s="33"/>
      <c r="AX199" s="33"/>
      <c r="AY199" s="42"/>
      <c r="AZ199" s="43"/>
      <c r="BA199" s="143"/>
      <c r="BB199" s="43"/>
      <c r="BC199" s="42"/>
      <c r="BD199" s="33"/>
      <c r="BE199" s="33"/>
      <c r="BF199" s="33"/>
      <c r="BG199" s="33"/>
      <c r="BH199" s="33"/>
      <c r="BI199" s="33"/>
      <c r="BJ199" s="33"/>
      <c r="BK199" s="33"/>
      <c r="BL199" s="24"/>
      <c r="BM199" s="33"/>
      <c r="BN199" s="33"/>
      <c r="BO199" s="34"/>
      <c r="BP199" s="23"/>
      <c r="BQ199" s="24"/>
      <c r="BR199" s="25"/>
    </row>
    <row r="200" spans="1:70" s="22" customFormat="1" ht="261.7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42"/>
      <c r="M200" s="42"/>
      <c r="N200" s="52"/>
      <c r="O200" s="52"/>
      <c r="P200" s="52"/>
      <c r="Q200" s="52"/>
      <c r="R200" s="52"/>
      <c r="S200" s="52"/>
      <c r="T200" s="52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F200" s="33"/>
      <c r="AG200" s="33"/>
      <c r="AH200" s="33"/>
      <c r="AI200" s="62"/>
      <c r="AJ200" s="33"/>
      <c r="AK200" s="33"/>
      <c r="AL200" s="33"/>
      <c r="AM200" s="33"/>
      <c r="AN200" s="33"/>
      <c r="AO200" s="33"/>
      <c r="AP200" s="33"/>
      <c r="AQ200" s="62"/>
      <c r="AR200" s="33"/>
      <c r="AS200" s="62"/>
      <c r="AT200" s="33"/>
      <c r="AU200" s="33"/>
      <c r="AV200" s="33"/>
      <c r="AW200" s="33"/>
      <c r="AX200" s="33"/>
      <c r="AY200" s="42"/>
      <c r="AZ200" s="43"/>
      <c r="BA200" s="143"/>
      <c r="BB200" s="43"/>
      <c r="BC200" s="42"/>
      <c r="BD200" s="33"/>
      <c r="BE200" s="33"/>
      <c r="BF200" s="33"/>
      <c r="BG200" s="33"/>
      <c r="BH200" s="33"/>
      <c r="BI200" s="33"/>
      <c r="BJ200" s="33"/>
      <c r="BK200" s="33"/>
      <c r="BL200" s="24"/>
      <c r="BM200" s="33"/>
      <c r="BN200" s="33"/>
      <c r="BO200" s="34"/>
      <c r="BP200" s="23"/>
      <c r="BQ200" s="24"/>
      <c r="BR200" s="25"/>
    </row>
    <row r="201" spans="1:70" s="22" customFormat="1" ht="14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2"/>
      <c r="O201" s="31"/>
      <c r="P201" s="32"/>
      <c r="Q201" s="32"/>
      <c r="R201" s="32"/>
      <c r="S201" s="32"/>
      <c r="T201" s="32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F201" s="33"/>
      <c r="AG201" s="33"/>
      <c r="AH201" s="33"/>
      <c r="AI201" s="62"/>
      <c r="AJ201" s="33"/>
      <c r="AK201" s="33"/>
      <c r="AL201" s="33"/>
      <c r="AM201" s="33"/>
      <c r="AN201" s="33"/>
      <c r="AO201" s="33"/>
      <c r="AP201" s="33"/>
      <c r="AQ201" s="62"/>
      <c r="AR201" s="33"/>
      <c r="AS201" s="62"/>
      <c r="AT201" s="33"/>
      <c r="AU201" s="33"/>
      <c r="AV201" s="33"/>
      <c r="AW201" s="33"/>
      <c r="AX201" s="33"/>
      <c r="AY201" s="42"/>
      <c r="AZ201" s="43"/>
      <c r="BA201" s="143"/>
      <c r="BB201" s="43"/>
      <c r="BC201" s="42"/>
      <c r="BD201" s="33"/>
      <c r="BE201" s="33"/>
      <c r="BF201" s="33"/>
      <c r="BG201" s="33"/>
      <c r="BH201" s="33"/>
      <c r="BI201" s="33"/>
      <c r="BJ201" s="33"/>
      <c r="BK201" s="33"/>
      <c r="BL201" s="24"/>
      <c r="BM201" s="33"/>
      <c r="BN201" s="33"/>
      <c r="BO201" s="34"/>
      <c r="BP201" s="23"/>
      <c r="BQ201" s="24"/>
      <c r="BR201" s="25"/>
    </row>
    <row r="202" spans="1:70" s="22" customFormat="1" ht="149.2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42"/>
      <c r="M202" s="143"/>
      <c r="N202" s="32"/>
      <c r="O202" s="31"/>
      <c r="P202" s="32"/>
      <c r="Q202" s="32"/>
      <c r="R202" s="32"/>
      <c r="S202" s="32"/>
      <c r="T202" s="32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F202" s="33"/>
      <c r="AG202" s="33"/>
      <c r="AH202" s="33"/>
      <c r="AI202" s="62"/>
      <c r="AJ202" s="33"/>
      <c r="AK202" s="33"/>
      <c r="AL202" s="33"/>
      <c r="AM202" s="33"/>
      <c r="AN202" s="33"/>
      <c r="AO202" s="33"/>
      <c r="AP202" s="33"/>
      <c r="AQ202" s="62"/>
      <c r="AR202" s="33"/>
      <c r="AS202" s="62"/>
      <c r="AT202" s="33"/>
      <c r="AU202" s="33"/>
      <c r="AV202" s="33"/>
      <c r="AW202" s="33"/>
      <c r="AX202" s="33"/>
      <c r="AY202" s="42"/>
      <c r="AZ202" s="43"/>
      <c r="BA202" s="143"/>
      <c r="BB202" s="43"/>
      <c r="BC202" s="42"/>
      <c r="BD202" s="33"/>
      <c r="BE202" s="33"/>
      <c r="BF202" s="33"/>
      <c r="BG202" s="33"/>
      <c r="BH202" s="33"/>
      <c r="BI202" s="33"/>
      <c r="BJ202" s="33"/>
      <c r="BK202" s="33"/>
      <c r="BL202" s="24"/>
      <c r="BM202" s="33"/>
      <c r="BN202" s="33"/>
      <c r="BO202" s="34"/>
      <c r="BP202" s="23"/>
      <c r="BQ202" s="24"/>
      <c r="BR202" s="25"/>
    </row>
    <row r="203" spans="1:70" s="22" customFormat="1" ht="149.2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143"/>
      <c r="N203" s="34"/>
      <c r="O203" s="34"/>
      <c r="P203" s="34"/>
      <c r="Q203" s="34"/>
      <c r="R203" s="34"/>
      <c r="S203" s="34"/>
      <c r="T203" s="32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F203" s="33"/>
      <c r="AG203" s="33"/>
      <c r="AH203" s="33"/>
      <c r="AI203" s="62"/>
      <c r="AJ203" s="33"/>
      <c r="AK203" s="33"/>
      <c r="AL203" s="33"/>
      <c r="AM203" s="33"/>
      <c r="AN203" s="33"/>
      <c r="AO203" s="33"/>
      <c r="AP203" s="33"/>
      <c r="AQ203" s="62"/>
      <c r="AR203" s="33"/>
      <c r="AS203" s="62"/>
      <c r="AT203" s="33"/>
      <c r="AU203" s="33"/>
      <c r="AV203" s="33"/>
      <c r="AW203" s="33"/>
      <c r="AX203" s="33"/>
      <c r="AY203" s="42"/>
      <c r="AZ203" s="43"/>
      <c r="BA203" s="143"/>
      <c r="BB203" s="43"/>
      <c r="BC203" s="42"/>
      <c r="BD203" s="33"/>
      <c r="BE203" s="33"/>
      <c r="BF203" s="33"/>
      <c r="BG203" s="33"/>
      <c r="BH203" s="33"/>
      <c r="BI203" s="33"/>
      <c r="BJ203" s="33"/>
      <c r="BK203" s="33"/>
      <c r="BL203" s="24"/>
      <c r="BM203" s="33"/>
      <c r="BN203" s="33"/>
      <c r="BO203" s="34"/>
      <c r="BP203" s="23"/>
      <c r="BQ203" s="24"/>
      <c r="BR203" s="25"/>
    </row>
    <row r="204" spans="1:70" s="22" customFormat="1" ht="149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143"/>
      <c r="N204" s="32"/>
      <c r="O204" s="31"/>
      <c r="P204" s="32"/>
      <c r="Q204" s="32"/>
      <c r="R204" s="32"/>
      <c r="S204" s="32"/>
      <c r="T204" s="32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F204" s="33"/>
      <c r="AG204" s="33"/>
      <c r="AH204" s="33"/>
      <c r="AI204" s="62"/>
      <c r="AJ204" s="33"/>
      <c r="AK204" s="33"/>
      <c r="AL204" s="33"/>
      <c r="AM204" s="33"/>
      <c r="AN204" s="33"/>
      <c r="AO204" s="33"/>
      <c r="AP204" s="33"/>
      <c r="AQ204" s="62"/>
      <c r="AR204" s="33"/>
      <c r="AS204" s="62"/>
      <c r="AT204" s="33"/>
      <c r="AU204" s="33"/>
      <c r="AV204" s="33"/>
      <c r="AW204" s="33"/>
      <c r="AX204" s="33"/>
      <c r="AY204" s="42"/>
      <c r="AZ204" s="43"/>
      <c r="BA204" s="143"/>
      <c r="BB204" s="43"/>
      <c r="BC204" s="42"/>
      <c r="BD204" s="33"/>
      <c r="BE204" s="33"/>
      <c r="BF204" s="33"/>
      <c r="BG204" s="33"/>
      <c r="BH204" s="33"/>
      <c r="BI204" s="33"/>
      <c r="BJ204" s="33"/>
      <c r="BK204" s="33"/>
      <c r="BL204" s="24"/>
      <c r="BM204" s="33"/>
      <c r="BN204" s="33"/>
      <c r="BO204" s="34"/>
      <c r="BP204" s="23"/>
      <c r="BQ204" s="24"/>
      <c r="BR204" s="25"/>
    </row>
    <row r="205" spans="1:70" s="22" customFormat="1" ht="149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42"/>
      <c r="M205" s="143"/>
      <c r="N205" s="32"/>
      <c r="O205" s="31"/>
      <c r="P205" s="32"/>
      <c r="Q205" s="32"/>
      <c r="R205" s="32"/>
      <c r="S205" s="32"/>
      <c r="T205" s="32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F205" s="33"/>
      <c r="AG205" s="33"/>
      <c r="AH205" s="33"/>
      <c r="AI205" s="62"/>
      <c r="AJ205" s="33"/>
      <c r="AK205" s="33"/>
      <c r="AL205" s="33"/>
      <c r="AM205" s="33"/>
      <c r="AN205" s="33"/>
      <c r="AO205" s="33"/>
      <c r="AP205" s="33"/>
      <c r="AQ205" s="62"/>
      <c r="AR205" s="33"/>
      <c r="AS205" s="62"/>
      <c r="AT205" s="33"/>
      <c r="AU205" s="33"/>
      <c r="AV205" s="33"/>
      <c r="AW205" s="33"/>
      <c r="AX205" s="33"/>
      <c r="AY205" s="42"/>
      <c r="AZ205" s="43"/>
      <c r="BA205" s="143"/>
      <c r="BB205" s="43"/>
      <c r="BC205" s="42"/>
      <c r="BD205" s="33"/>
      <c r="BE205" s="33"/>
      <c r="BF205" s="33"/>
      <c r="BG205" s="33"/>
      <c r="BH205" s="33"/>
      <c r="BI205" s="33"/>
      <c r="BJ205" s="33"/>
      <c r="BK205" s="33"/>
      <c r="BL205" s="24"/>
      <c r="BM205" s="33"/>
      <c r="BN205" s="33"/>
      <c r="BO205" s="34"/>
      <c r="BP205" s="23"/>
      <c r="BQ205" s="24"/>
      <c r="BR205" s="25"/>
    </row>
    <row r="206" spans="1:70" s="22" customFormat="1" ht="267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F206" s="33"/>
      <c r="AG206" s="33"/>
      <c r="AH206" s="33"/>
      <c r="AI206" s="62"/>
      <c r="AJ206" s="33"/>
      <c r="AK206" s="33"/>
      <c r="AL206" s="33"/>
      <c r="AM206" s="33"/>
      <c r="AN206" s="33"/>
      <c r="AO206" s="33"/>
      <c r="AP206" s="33"/>
      <c r="AQ206" s="62"/>
      <c r="AR206" s="33"/>
      <c r="AS206" s="62"/>
      <c r="AT206" s="33"/>
      <c r="AU206" s="33"/>
      <c r="AV206" s="33"/>
      <c r="AW206" s="33"/>
      <c r="AX206" s="33"/>
      <c r="AY206" s="42"/>
      <c r="AZ206" s="43"/>
      <c r="BA206" s="143"/>
      <c r="BB206" s="43"/>
      <c r="BC206" s="43"/>
      <c r="BD206" s="33"/>
      <c r="BE206" s="33"/>
      <c r="BF206" s="33"/>
      <c r="BG206" s="42"/>
      <c r="BH206" s="43"/>
      <c r="BI206" s="43"/>
      <c r="BJ206" s="33"/>
      <c r="BK206" s="33"/>
      <c r="BL206" s="24"/>
      <c r="BM206" s="33"/>
      <c r="BN206" s="33"/>
      <c r="BO206" s="34"/>
      <c r="BP206" s="23"/>
      <c r="BQ206" s="24"/>
      <c r="BR206" s="25"/>
    </row>
    <row r="207" spans="1:70" s="22" customFormat="1" ht="154.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42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F207" s="33"/>
      <c r="AG207" s="33"/>
      <c r="AH207" s="33"/>
      <c r="AI207" s="62"/>
      <c r="AJ207" s="33"/>
      <c r="AK207" s="33"/>
      <c r="AL207" s="33"/>
      <c r="AM207" s="33"/>
      <c r="AN207" s="33"/>
      <c r="AO207" s="33"/>
      <c r="AP207" s="33"/>
      <c r="AQ207" s="62"/>
      <c r="AR207" s="33"/>
      <c r="AS207" s="62"/>
      <c r="AT207" s="33"/>
      <c r="AU207" s="33"/>
      <c r="AV207" s="33"/>
      <c r="AW207" s="33"/>
      <c r="AX207" s="33"/>
      <c r="AY207" s="42"/>
      <c r="AZ207" s="43"/>
      <c r="BA207" s="143"/>
      <c r="BB207" s="51"/>
      <c r="BC207" s="52"/>
      <c r="BD207" s="33"/>
      <c r="BE207" s="33"/>
      <c r="BF207" s="33"/>
      <c r="BG207" s="33"/>
      <c r="BH207" s="33"/>
      <c r="BI207" s="33"/>
      <c r="BJ207" s="33"/>
      <c r="BK207" s="33"/>
      <c r="BL207" s="24"/>
      <c r="BM207" s="33"/>
      <c r="BN207" s="33"/>
      <c r="BO207" s="34"/>
      <c r="BP207" s="23"/>
      <c r="BQ207" s="24"/>
      <c r="BR207" s="25"/>
    </row>
    <row r="208" spans="1:70" s="22" customFormat="1" ht="144.7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42"/>
      <c r="O208" s="42"/>
      <c r="P208" s="42"/>
      <c r="Q208" s="42"/>
      <c r="R208" s="42"/>
      <c r="S208" s="42"/>
      <c r="T208" s="42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F208" s="33"/>
      <c r="AG208" s="33"/>
      <c r="AH208" s="33"/>
      <c r="AI208" s="62"/>
      <c r="AJ208" s="33"/>
      <c r="AK208" s="33"/>
      <c r="AL208" s="33"/>
      <c r="AM208" s="33"/>
      <c r="AN208" s="33"/>
      <c r="AO208" s="33"/>
      <c r="AP208" s="33"/>
      <c r="AQ208" s="62"/>
      <c r="AR208" s="33"/>
      <c r="AS208" s="62"/>
      <c r="AT208" s="33"/>
      <c r="AU208" s="33"/>
      <c r="AV208" s="33"/>
      <c r="AW208" s="33"/>
      <c r="AX208" s="33"/>
      <c r="AY208" s="42"/>
      <c r="AZ208" s="43"/>
      <c r="BA208" s="143"/>
      <c r="BB208" s="51"/>
      <c r="BC208" s="52"/>
      <c r="BD208" s="33"/>
      <c r="BE208" s="33"/>
      <c r="BF208" s="33"/>
      <c r="BG208" s="33"/>
      <c r="BH208" s="33"/>
      <c r="BI208" s="33"/>
      <c r="BJ208" s="33"/>
      <c r="BK208" s="33"/>
      <c r="BL208" s="24"/>
      <c r="BM208" s="33"/>
      <c r="BN208" s="33"/>
      <c r="BO208" s="34"/>
      <c r="BP208" s="23"/>
      <c r="BQ208" s="24"/>
      <c r="BR208" s="25"/>
    </row>
    <row r="209" spans="1:70" s="22" customFormat="1" ht="409.6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42"/>
      <c r="O209" s="42"/>
      <c r="P209" s="42"/>
      <c r="Q209" s="42"/>
      <c r="R209" s="42"/>
      <c r="S209" s="42"/>
      <c r="T209" s="42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F209" s="33"/>
      <c r="AG209" s="33"/>
      <c r="AH209" s="33"/>
      <c r="AI209" s="62"/>
      <c r="AJ209" s="33"/>
      <c r="AK209" s="33"/>
      <c r="AL209" s="33"/>
      <c r="AM209" s="33"/>
      <c r="AN209" s="33"/>
      <c r="AO209" s="33"/>
      <c r="AP209" s="33"/>
      <c r="AQ209" s="62"/>
      <c r="AR209" s="33"/>
      <c r="AS209" s="62"/>
      <c r="AT209" s="33"/>
      <c r="AU209" s="33"/>
      <c r="AV209" s="33"/>
      <c r="AW209" s="33"/>
      <c r="AX209" s="33"/>
      <c r="AY209" s="42"/>
      <c r="AZ209" s="42"/>
      <c r="BA209" s="42"/>
      <c r="BB209" s="43"/>
      <c r="BC209" s="42"/>
      <c r="BD209" s="33"/>
      <c r="BE209" s="33"/>
      <c r="BF209" s="33"/>
      <c r="BG209" s="33"/>
      <c r="BH209" s="33"/>
      <c r="BI209" s="33"/>
      <c r="BJ209" s="33"/>
      <c r="BK209" s="33"/>
      <c r="BL209" s="24"/>
      <c r="BM209" s="33"/>
      <c r="BN209" s="33"/>
      <c r="BO209" s="34"/>
      <c r="BP209" s="23"/>
      <c r="BQ209" s="24"/>
      <c r="BR209" s="25"/>
    </row>
    <row r="210" spans="1:70" s="22" customFormat="1" ht="252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42"/>
      <c r="O210" s="42"/>
      <c r="P210" s="42"/>
      <c r="Q210" s="42"/>
      <c r="R210" s="42"/>
      <c r="S210" s="42"/>
      <c r="T210" s="42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F210" s="33"/>
      <c r="AG210" s="33"/>
      <c r="AH210" s="33"/>
      <c r="AI210" s="62"/>
      <c r="AJ210" s="33"/>
      <c r="AK210" s="33"/>
      <c r="AL210" s="33"/>
      <c r="AM210" s="33"/>
      <c r="AN210" s="33"/>
      <c r="AO210" s="33"/>
      <c r="AP210" s="33"/>
      <c r="AQ210" s="62"/>
      <c r="AR210" s="33"/>
      <c r="AS210" s="62"/>
      <c r="AT210" s="33"/>
      <c r="AU210" s="33"/>
      <c r="AV210" s="33"/>
      <c r="AW210" s="33"/>
      <c r="AX210" s="33"/>
      <c r="AY210" s="42"/>
      <c r="AZ210" s="43"/>
      <c r="BA210" s="143"/>
      <c r="BB210" s="43"/>
      <c r="BC210" s="42"/>
      <c r="BD210" s="33"/>
      <c r="BE210" s="33"/>
      <c r="BF210" s="33"/>
      <c r="BG210" s="33"/>
      <c r="BH210" s="33"/>
      <c r="BI210" s="33"/>
      <c r="BJ210" s="33"/>
      <c r="BK210" s="33"/>
      <c r="BL210" s="24"/>
      <c r="BM210" s="33"/>
      <c r="BN210" s="33"/>
      <c r="BO210" s="34"/>
      <c r="BP210" s="23"/>
      <c r="BQ210" s="24"/>
      <c r="BR210" s="25"/>
    </row>
    <row r="211" spans="1:70" s="22" customFormat="1" ht="220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42"/>
      <c r="L211" s="42"/>
      <c r="M211" s="42"/>
      <c r="N211" s="52"/>
      <c r="O211" s="52"/>
      <c r="P211" s="52"/>
      <c r="Q211" s="52"/>
      <c r="R211" s="52"/>
      <c r="S211" s="52"/>
      <c r="T211" s="52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F211" s="33"/>
      <c r="AG211" s="33"/>
      <c r="AH211" s="33"/>
      <c r="AI211" s="62"/>
      <c r="AJ211" s="33"/>
      <c r="AK211" s="33"/>
      <c r="AL211" s="33"/>
      <c r="AM211" s="33"/>
      <c r="AN211" s="33"/>
      <c r="AO211" s="33"/>
      <c r="AP211" s="33"/>
      <c r="AQ211" s="62"/>
      <c r="AR211" s="33"/>
      <c r="AS211" s="62"/>
      <c r="AT211" s="33"/>
      <c r="AU211" s="33"/>
      <c r="AV211" s="33"/>
      <c r="AW211" s="33"/>
      <c r="AX211" s="33"/>
      <c r="AY211" s="42"/>
      <c r="AZ211" s="43"/>
      <c r="BA211" s="143"/>
      <c r="BB211" s="52"/>
      <c r="BC211" s="52"/>
      <c r="BD211" s="33"/>
      <c r="BE211" s="33"/>
      <c r="BF211" s="33"/>
      <c r="BG211" s="33"/>
      <c r="BH211" s="33"/>
      <c r="BI211" s="33"/>
      <c r="BJ211" s="33"/>
      <c r="BK211" s="33"/>
      <c r="BL211" s="24"/>
      <c r="BM211" s="33"/>
      <c r="BN211" s="33"/>
      <c r="BO211" s="34"/>
      <c r="BP211" s="23"/>
      <c r="BQ211" s="24"/>
      <c r="BR211" s="25"/>
    </row>
    <row r="212" spans="1:70" s="22" customFormat="1" ht="220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42"/>
      <c r="L212" s="42"/>
      <c r="M212" s="42"/>
      <c r="N212" s="42"/>
      <c r="O212" s="42"/>
      <c r="P212" s="42"/>
      <c r="Q212" s="42"/>
      <c r="R212" s="42"/>
      <c r="S212" s="42"/>
      <c r="T212" s="42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F212" s="33"/>
      <c r="AG212" s="33"/>
      <c r="AH212" s="33"/>
      <c r="AI212" s="62"/>
      <c r="AJ212" s="33"/>
      <c r="AK212" s="33"/>
      <c r="AL212" s="33"/>
      <c r="AM212" s="33"/>
      <c r="AN212" s="33"/>
      <c r="AO212" s="33"/>
      <c r="AP212" s="33"/>
      <c r="AQ212" s="62"/>
      <c r="AR212" s="33"/>
      <c r="AS212" s="62"/>
      <c r="AT212" s="33"/>
      <c r="AU212" s="33"/>
      <c r="AV212" s="33"/>
      <c r="AW212" s="33"/>
      <c r="AX212" s="33"/>
      <c r="AY212" s="42"/>
      <c r="AZ212" s="43"/>
      <c r="BA212" s="143"/>
      <c r="BB212" s="42"/>
      <c r="BC212" s="42"/>
      <c r="BD212" s="33"/>
      <c r="BE212" s="33"/>
      <c r="BF212" s="33"/>
      <c r="BG212" s="33"/>
      <c r="BH212" s="33"/>
      <c r="BI212" s="33"/>
      <c r="BJ212" s="33"/>
      <c r="BK212" s="33"/>
      <c r="BL212" s="24"/>
      <c r="BM212" s="33"/>
      <c r="BN212" s="33"/>
      <c r="BO212" s="34"/>
      <c r="BP212" s="23"/>
      <c r="BQ212" s="24"/>
      <c r="BR212" s="25"/>
    </row>
    <row r="213" spans="1:70" s="22" customFormat="1" ht="220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42"/>
      <c r="L213" s="42"/>
      <c r="M213" s="42"/>
      <c r="N213" s="42"/>
      <c r="O213" s="42"/>
      <c r="P213" s="42"/>
      <c r="Q213" s="42"/>
      <c r="R213" s="42"/>
      <c r="S213" s="42"/>
      <c r="T213" s="42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F213" s="33"/>
      <c r="AG213" s="33"/>
      <c r="AH213" s="33"/>
      <c r="AI213" s="62"/>
      <c r="AJ213" s="33"/>
      <c r="AK213" s="33"/>
      <c r="AL213" s="33"/>
      <c r="AM213" s="33"/>
      <c r="AN213" s="33"/>
      <c r="AO213" s="33"/>
      <c r="AP213" s="33"/>
      <c r="AQ213" s="62"/>
      <c r="AR213" s="33"/>
      <c r="AS213" s="62"/>
      <c r="AT213" s="33"/>
      <c r="AU213" s="33"/>
      <c r="AV213" s="33"/>
      <c r="AW213" s="33"/>
      <c r="AX213" s="33"/>
      <c r="AY213" s="42"/>
      <c r="AZ213" s="43"/>
      <c r="BA213" s="143"/>
      <c r="BB213" s="43"/>
      <c r="BC213" s="42"/>
      <c r="BD213" s="33"/>
      <c r="BE213" s="33"/>
      <c r="BF213" s="33"/>
      <c r="BG213" s="33"/>
      <c r="BH213" s="33"/>
      <c r="BI213" s="33"/>
      <c r="BJ213" s="33"/>
      <c r="BK213" s="33"/>
      <c r="BL213" s="24"/>
      <c r="BM213" s="33"/>
      <c r="BN213" s="33"/>
      <c r="BO213" s="34"/>
      <c r="BP213" s="23"/>
      <c r="BQ213" s="24"/>
      <c r="BR213" s="25"/>
    </row>
    <row r="214" spans="1:70" s="22" customFormat="1" ht="409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42"/>
      <c r="L214" s="42"/>
      <c r="M214" s="42"/>
      <c r="N214" s="52"/>
      <c r="O214" s="52"/>
      <c r="P214" s="52"/>
      <c r="Q214" s="52"/>
      <c r="R214" s="52"/>
      <c r="S214" s="52"/>
      <c r="T214" s="52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52"/>
      <c r="AG214" s="52"/>
      <c r="AH214" s="33"/>
      <c r="AI214" s="143"/>
      <c r="AJ214" s="52"/>
      <c r="AK214" s="52"/>
      <c r="AL214" s="33"/>
      <c r="AM214" s="33"/>
      <c r="AN214" s="33"/>
      <c r="AO214" s="33"/>
      <c r="AP214" s="33"/>
      <c r="AQ214" s="143"/>
      <c r="AR214" s="52"/>
      <c r="AS214" s="143"/>
      <c r="AT214" s="52"/>
      <c r="AU214" s="33"/>
      <c r="AV214" s="33"/>
      <c r="AW214" s="33"/>
      <c r="AX214" s="33"/>
      <c r="AY214" s="42"/>
      <c r="AZ214" s="43"/>
      <c r="BA214" s="143"/>
      <c r="BB214" s="52"/>
      <c r="BC214" s="52"/>
      <c r="BD214" s="33"/>
      <c r="BE214" s="33"/>
      <c r="BF214" s="33"/>
      <c r="BG214" s="33"/>
      <c r="BH214" s="33"/>
      <c r="BI214" s="33"/>
      <c r="BJ214" s="33"/>
      <c r="BK214" s="33"/>
      <c r="BL214" s="24"/>
      <c r="BM214" s="33"/>
      <c r="BN214" s="33"/>
      <c r="BO214" s="34"/>
      <c r="BP214" s="23"/>
      <c r="BQ214" s="24"/>
      <c r="BR214" s="25"/>
    </row>
    <row r="215" spans="1:70" s="22" customFormat="1" ht="144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42"/>
      <c r="L215" s="42"/>
      <c r="M215" s="42"/>
      <c r="N215" s="52"/>
      <c r="O215" s="52"/>
      <c r="P215" s="52"/>
      <c r="Q215" s="52"/>
      <c r="R215" s="52"/>
      <c r="S215" s="52"/>
      <c r="T215" s="52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42"/>
      <c r="AF215" s="52"/>
      <c r="AG215" s="52"/>
      <c r="AH215" s="33"/>
      <c r="AI215" s="143"/>
      <c r="AJ215" s="52"/>
      <c r="AK215" s="52"/>
      <c r="AL215" s="33"/>
      <c r="AM215" s="33"/>
      <c r="AN215" s="33"/>
      <c r="AO215" s="33"/>
      <c r="AP215" s="33"/>
      <c r="AQ215" s="143"/>
      <c r="AR215" s="52"/>
      <c r="AS215" s="143"/>
      <c r="AT215" s="52"/>
      <c r="AU215" s="33"/>
      <c r="AV215" s="33"/>
      <c r="AW215" s="33"/>
      <c r="AX215" s="33"/>
      <c r="AY215" s="42"/>
      <c r="AZ215" s="43"/>
      <c r="BA215" s="143"/>
      <c r="BB215" s="52"/>
      <c r="BC215" s="52"/>
      <c r="BD215" s="33"/>
      <c r="BE215" s="33"/>
      <c r="BF215" s="33"/>
      <c r="BG215" s="33"/>
      <c r="BH215" s="33"/>
      <c r="BI215" s="33"/>
      <c r="BJ215" s="33"/>
      <c r="BK215" s="33"/>
      <c r="BL215" s="24"/>
      <c r="BM215" s="33"/>
      <c r="BN215" s="33"/>
      <c r="BO215" s="34"/>
      <c r="BP215" s="23"/>
      <c r="BQ215" s="24"/>
      <c r="BR215" s="25"/>
    </row>
    <row r="216" spans="1:70" s="22" customFormat="1" ht="144.7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42"/>
      <c r="L216" s="42"/>
      <c r="M216" s="42"/>
      <c r="N216" s="52"/>
      <c r="O216" s="52"/>
      <c r="P216" s="52"/>
      <c r="Q216" s="52"/>
      <c r="R216" s="52"/>
      <c r="S216" s="52"/>
      <c r="T216" s="52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52"/>
      <c r="AG216" s="52"/>
      <c r="AH216" s="33"/>
      <c r="AI216" s="143"/>
      <c r="AJ216" s="52"/>
      <c r="AK216" s="52"/>
      <c r="AL216" s="33"/>
      <c r="AM216" s="33"/>
      <c r="AN216" s="33"/>
      <c r="AO216" s="33"/>
      <c r="AP216" s="33"/>
      <c r="AQ216" s="143"/>
      <c r="AR216" s="52"/>
      <c r="AS216" s="143"/>
      <c r="AT216" s="52"/>
      <c r="AU216" s="33"/>
      <c r="AV216" s="33"/>
      <c r="AW216" s="33"/>
      <c r="AX216" s="33"/>
      <c r="AY216" s="42"/>
      <c r="AZ216" s="43"/>
      <c r="BA216" s="143"/>
      <c r="BB216" s="52"/>
      <c r="BC216" s="52"/>
      <c r="BD216" s="33"/>
      <c r="BE216" s="33"/>
      <c r="BF216" s="33"/>
      <c r="BG216" s="33"/>
      <c r="BH216" s="33"/>
      <c r="BI216" s="33"/>
      <c r="BJ216" s="33"/>
      <c r="BK216" s="33"/>
      <c r="BL216" s="24"/>
      <c r="BM216" s="33"/>
      <c r="BN216" s="33"/>
      <c r="BO216" s="34"/>
      <c r="BP216" s="23"/>
      <c r="BQ216" s="24"/>
      <c r="BR216" s="25"/>
    </row>
    <row r="217" spans="1:70" s="22" customFormat="1" ht="144.7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42"/>
      <c r="L217" s="42"/>
      <c r="M217" s="42"/>
      <c r="N217" s="52"/>
      <c r="O217" s="52"/>
      <c r="P217" s="52"/>
      <c r="Q217" s="52"/>
      <c r="R217" s="52"/>
      <c r="S217" s="52"/>
      <c r="T217" s="52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52"/>
      <c r="AG217" s="52"/>
      <c r="AH217" s="33"/>
      <c r="AI217" s="143"/>
      <c r="AJ217" s="52"/>
      <c r="AK217" s="52"/>
      <c r="AL217" s="33"/>
      <c r="AM217" s="33"/>
      <c r="AN217" s="33"/>
      <c r="AO217" s="33"/>
      <c r="AP217" s="33"/>
      <c r="AQ217" s="143"/>
      <c r="AR217" s="52"/>
      <c r="AS217" s="143"/>
      <c r="AT217" s="52"/>
      <c r="AU217" s="33"/>
      <c r="AV217" s="33"/>
      <c r="AW217" s="33"/>
      <c r="AX217" s="33"/>
      <c r="AY217" s="42"/>
      <c r="AZ217" s="43"/>
      <c r="BA217" s="143"/>
      <c r="BB217" s="52"/>
      <c r="BC217" s="52"/>
      <c r="BD217" s="33"/>
      <c r="BE217" s="33"/>
      <c r="BF217" s="33"/>
      <c r="BG217" s="33"/>
      <c r="BH217" s="33"/>
      <c r="BI217" s="33"/>
      <c r="BJ217" s="33"/>
      <c r="BK217" s="33"/>
      <c r="BL217" s="24"/>
      <c r="BM217" s="33"/>
      <c r="BN217" s="33"/>
      <c r="BO217" s="34"/>
      <c r="BP217" s="23"/>
      <c r="BQ217" s="24"/>
      <c r="BR217" s="25"/>
    </row>
    <row r="218" spans="1:70" s="22" customFormat="1" ht="144.7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42"/>
      <c r="L218" s="42"/>
      <c r="M218" s="42"/>
      <c r="N218" s="52"/>
      <c r="O218" s="52"/>
      <c r="P218" s="52"/>
      <c r="Q218" s="52"/>
      <c r="R218" s="52"/>
      <c r="S218" s="52"/>
      <c r="T218" s="52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52"/>
      <c r="AG218" s="52"/>
      <c r="AH218" s="33"/>
      <c r="AI218" s="143"/>
      <c r="AJ218" s="52"/>
      <c r="AK218" s="52"/>
      <c r="AL218" s="33"/>
      <c r="AM218" s="33"/>
      <c r="AN218" s="33"/>
      <c r="AO218" s="33"/>
      <c r="AP218" s="33"/>
      <c r="AQ218" s="143"/>
      <c r="AR218" s="52"/>
      <c r="AS218" s="143"/>
      <c r="AT218" s="52"/>
      <c r="AU218" s="33"/>
      <c r="AV218" s="33"/>
      <c r="AW218" s="33"/>
      <c r="AX218" s="33"/>
      <c r="AY218" s="42"/>
      <c r="AZ218" s="43"/>
      <c r="BA218" s="143"/>
      <c r="BB218" s="52"/>
      <c r="BC218" s="52"/>
      <c r="BD218" s="33"/>
      <c r="BE218" s="33"/>
      <c r="BF218" s="33"/>
      <c r="BG218" s="33"/>
      <c r="BH218" s="33"/>
      <c r="BI218" s="33"/>
      <c r="BJ218" s="33"/>
      <c r="BK218" s="33"/>
      <c r="BL218" s="24"/>
      <c r="BM218" s="33"/>
      <c r="BN218" s="33"/>
      <c r="BO218" s="34"/>
      <c r="BP218" s="23"/>
      <c r="BQ218" s="24"/>
      <c r="BR218" s="25"/>
    </row>
    <row r="219" spans="1:70" s="22" customFormat="1" ht="144.7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42"/>
      <c r="L219" s="42"/>
      <c r="M219" s="42"/>
      <c r="N219" s="52"/>
      <c r="O219" s="52"/>
      <c r="P219" s="52"/>
      <c r="Q219" s="52"/>
      <c r="R219" s="52"/>
      <c r="S219" s="52"/>
      <c r="T219" s="52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52"/>
      <c r="AG219" s="52"/>
      <c r="AH219" s="33"/>
      <c r="AI219" s="143"/>
      <c r="AJ219" s="52"/>
      <c r="AK219" s="52"/>
      <c r="AL219" s="33"/>
      <c r="AM219" s="33"/>
      <c r="AN219" s="33"/>
      <c r="AO219" s="33"/>
      <c r="AP219" s="33"/>
      <c r="AQ219" s="143"/>
      <c r="AR219" s="52"/>
      <c r="AS219" s="143"/>
      <c r="AT219" s="52"/>
      <c r="AU219" s="33"/>
      <c r="AV219" s="33"/>
      <c r="AW219" s="33"/>
      <c r="AX219" s="33"/>
      <c r="AY219" s="42"/>
      <c r="AZ219" s="43"/>
      <c r="BA219" s="143"/>
      <c r="BB219" s="52"/>
      <c r="BC219" s="52"/>
      <c r="BD219" s="33"/>
      <c r="BE219" s="33"/>
      <c r="BF219" s="33"/>
      <c r="BG219" s="33"/>
      <c r="BH219" s="33"/>
      <c r="BI219" s="33"/>
      <c r="BJ219" s="33"/>
      <c r="BK219" s="33"/>
      <c r="BL219" s="24"/>
      <c r="BM219" s="33"/>
      <c r="BN219" s="33"/>
      <c r="BO219" s="34"/>
      <c r="BP219" s="23"/>
      <c r="BQ219" s="24"/>
      <c r="BR219" s="25"/>
    </row>
    <row r="220" spans="1:70" s="22" customFormat="1" ht="409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42"/>
      <c r="L220" s="42"/>
      <c r="M220" s="42"/>
      <c r="N220" s="52"/>
      <c r="O220" s="52"/>
      <c r="P220" s="52"/>
      <c r="Q220" s="52"/>
      <c r="R220" s="52"/>
      <c r="S220" s="52"/>
      <c r="T220" s="52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F220" s="33"/>
      <c r="AG220" s="33"/>
      <c r="AH220" s="33"/>
      <c r="AI220" s="62"/>
      <c r="AJ220" s="33"/>
      <c r="AK220" s="33"/>
      <c r="AL220" s="33"/>
      <c r="AM220" s="33"/>
      <c r="AN220" s="33"/>
      <c r="AO220" s="33"/>
      <c r="AP220" s="33"/>
      <c r="AQ220" s="62"/>
      <c r="AR220" s="33"/>
      <c r="AS220" s="62"/>
      <c r="AT220" s="33"/>
      <c r="AU220" s="33"/>
      <c r="AV220" s="33"/>
      <c r="AW220" s="33"/>
      <c r="AX220" s="33"/>
      <c r="AY220" s="42"/>
      <c r="AZ220" s="43"/>
      <c r="BA220" s="143"/>
      <c r="BB220" s="51"/>
      <c r="BC220" s="52"/>
      <c r="BD220" s="33"/>
      <c r="BE220" s="33"/>
      <c r="BF220" s="33"/>
      <c r="BG220" s="33"/>
      <c r="BH220" s="33"/>
      <c r="BI220" s="33"/>
      <c r="BJ220" s="33"/>
      <c r="BK220" s="33"/>
      <c r="BL220" s="24"/>
      <c r="BM220" s="33"/>
      <c r="BN220" s="33"/>
      <c r="BO220" s="34"/>
      <c r="BP220" s="23"/>
      <c r="BQ220" s="24"/>
      <c r="BR220" s="25"/>
    </row>
    <row r="221" spans="1:70" s="22" customFormat="1" ht="408.7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42"/>
      <c r="O221" s="42"/>
      <c r="P221" s="42"/>
      <c r="Q221" s="42"/>
      <c r="R221" s="42"/>
      <c r="S221" s="42"/>
      <c r="T221" s="42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F221" s="33"/>
      <c r="AG221" s="33"/>
      <c r="AH221" s="33"/>
      <c r="AI221" s="62"/>
      <c r="AJ221" s="33"/>
      <c r="AK221" s="33"/>
      <c r="AL221" s="33"/>
      <c r="AM221" s="33"/>
      <c r="AN221" s="33"/>
      <c r="AO221" s="33"/>
      <c r="AP221" s="33"/>
      <c r="AQ221" s="62"/>
      <c r="AR221" s="33"/>
      <c r="AS221" s="62"/>
      <c r="AT221" s="33"/>
      <c r="AU221" s="33"/>
      <c r="AV221" s="33"/>
      <c r="AW221" s="33"/>
      <c r="AX221" s="33"/>
      <c r="AY221" s="42"/>
      <c r="AZ221" s="43"/>
      <c r="BA221" s="143"/>
      <c r="BB221" s="42"/>
      <c r="BC221" s="42"/>
      <c r="BD221" s="33"/>
      <c r="BE221" s="33"/>
      <c r="BF221" s="33"/>
      <c r="BG221" s="33"/>
      <c r="BH221" s="33"/>
      <c r="BI221" s="33"/>
      <c r="BJ221" s="33"/>
      <c r="BK221" s="33"/>
      <c r="BL221" s="24"/>
      <c r="BM221" s="33"/>
      <c r="BN221" s="33"/>
      <c r="BO221" s="34"/>
      <c r="BP221" s="23"/>
      <c r="BQ221" s="24"/>
      <c r="BR221" s="25"/>
    </row>
    <row r="222" spans="1:70" s="22" customFormat="1" ht="146.25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42"/>
      <c r="O222" s="42"/>
      <c r="P222" s="42"/>
      <c r="Q222" s="42"/>
      <c r="R222" s="42"/>
      <c r="S222" s="42"/>
      <c r="T222" s="42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62"/>
      <c r="AJ222" s="33"/>
      <c r="AK222" s="33"/>
      <c r="AL222" s="33"/>
      <c r="AM222" s="33"/>
      <c r="AN222" s="33"/>
      <c r="AO222" s="33"/>
      <c r="AP222" s="33"/>
      <c r="AQ222" s="62"/>
      <c r="AR222" s="33"/>
      <c r="AS222" s="62"/>
      <c r="AT222" s="33"/>
      <c r="AU222" s="33"/>
      <c r="AV222" s="33"/>
      <c r="AW222" s="33"/>
      <c r="AX222" s="33"/>
      <c r="AY222" s="42"/>
      <c r="AZ222" s="43"/>
      <c r="BA222" s="143"/>
      <c r="BB222" s="51"/>
      <c r="BC222" s="52"/>
      <c r="BD222" s="33"/>
      <c r="BE222" s="33"/>
      <c r="BF222" s="33"/>
      <c r="BG222" s="33"/>
      <c r="BH222" s="33"/>
      <c r="BI222" s="33"/>
      <c r="BJ222" s="33"/>
      <c r="BK222" s="33"/>
      <c r="BL222" s="24"/>
      <c r="BM222" s="33"/>
      <c r="BN222" s="33"/>
      <c r="BO222" s="34"/>
      <c r="BP222" s="23"/>
      <c r="BQ222" s="24"/>
      <c r="BR222" s="25"/>
    </row>
    <row r="223" spans="1:70" s="22" customFormat="1" ht="408.7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42"/>
      <c r="O223" s="42"/>
      <c r="P223" s="42"/>
      <c r="Q223" s="42"/>
      <c r="R223" s="42"/>
      <c r="S223" s="42"/>
      <c r="T223" s="42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62"/>
      <c r="AJ223" s="33"/>
      <c r="AK223" s="33"/>
      <c r="AL223" s="33"/>
      <c r="AM223" s="33"/>
      <c r="AN223" s="33"/>
      <c r="AO223" s="33"/>
      <c r="AP223" s="33"/>
      <c r="AQ223" s="62"/>
      <c r="AR223" s="33"/>
      <c r="AS223" s="62"/>
      <c r="AT223" s="33"/>
      <c r="AU223" s="33"/>
      <c r="AV223" s="33"/>
      <c r="AW223" s="33"/>
      <c r="AX223" s="33"/>
      <c r="AY223" s="42"/>
      <c r="AZ223" s="43"/>
      <c r="BA223" s="143"/>
      <c r="BB223" s="42"/>
      <c r="BC223" s="42"/>
      <c r="BD223" s="33"/>
      <c r="BE223" s="33"/>
      <c r="BF223" s="33"/>
      <c r="BG223" s="33"/>
      <c r="BH223" s="33"/>
      <c r="BI223" s="33"/>
      <c r="BJ223" s="33"/>
      <c r="BK223" s="33"/>
      <c r="BL223" s="24"/>
      <c r="BM223" s="33"/>
      <c r="BN223" s="33"/>
      <c r="BO223" s="34"/>
      <c r="BP223" s="23"/>
      <c r="BQ223" s="24"/>
      <c r="BR223" s="25"/>
    </row>
    <row r="224" spans="1:70" s="22" customFormat="1" ht="156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2"/>
      <c r="O224" s="42"/>
      <c r="P224" s="42"/>
      <c r="Q224" s="42"/>
      <c r="R224" s="42"/>
      <c r="S224" s="42"/>
      <c r="T224" s="42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F224" s="33"/>
      <c r="AG224" s="33"/>
      <c r="AH224" s="33"/>
      <c r="AI224" s="62"/>
      <c r="AJ224" s="33"/>
      <c r="AK224" s="33"/>
      <c r="AL224" s="33"/>
      <c r="AM224" s="33"/>
      <c r="AN224" s="33"/>
      <c r="AO224" s="33"/>
      <c r="AP224" s="33"/>
      <c r="AQ224" s="62"/>
      <c r="AR224" s="33"/>
      <c r="AS224" s="62"/>
      <c r="AT224" s="33"/>
      <c r="AU224" s="33"/>
      <c r="AV224" s="33"/>
      <c r="AW224" s="33"/>
      <c r="AX224" s="33"/>
      <c r="AY224" s="42"/>
      <c r="AZ224" s="43"/>
      <c r="BA224" s="143"/>
      <c r="BB224" s="51"/>
      <c r="BC224" s="52"/>
      <c r="BD224" s="33"/>
      <c r="BE224" s="33"/>
      <c r="BF224" s="33"/>
      <c r="BG224" s="33"/>
      <c r="BH224" s="33"/>
      <c r="BI224" s="33"/>
      <c r="BJ224" s="33"/>
      <c r="BK224" s="33"/>
      <c r="BL224" s="24"/>
      <c r="BM224" s="33"/>
      <c r="BN224" s="33"/>
      <c r="BO224" s="34"/>
      <c r="BP224" s="23"/>
      <c r="BQ224" s="24"/>
      <c r="BR224" s="25"/>
    </row>
    <row r="225" spans="1:70" s="22" customFormat="1" ht="132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42"/>
      <c r="M225" s="42"/>
      <c r="N225" s="52"/>
      <c r="O225" s="52"/>
      <c r="P225" s="52"/>
      <c r="Q225" s="52"/>
      <c r="R225" s="52"/>
      <c r="S225" s="52"/>
      <c r="T225" s="52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62"/>
      <c r="AJ225" s="33"/>
      <c r="AK225" s="33"/>
      <c r="AL225" s="33"/>
      <c r="AM225" s="33"/>
      <c r="AN225" s="33"/>
      <c r="AO225" s="33"/>
      <c r="AP225" s="33"/>
      <c r="AQ225" s="62"/>
      <c r="AR225" s="33"/>
      <c r="AS225" s="62"/>
      <c r="AT225" s="33"/>
      <c r="AU225" s="33"/>
      <c r="AV225" s="33"/>
      <c r="AW225" s="33"/>
      <c r="AX225" s="33"/>
      <c r="AY225" s="42"/>
      <c r="AZ225" s="43"/>
      <c r="BA225" s="143"/>
      <c r="BB225" s="52"/>
      <c r="BC225" s="52"/>
      <c r="BD225" s="33"/>
      <c r="BE225" s="33"/>
      <c r="BF225" s="33"/>
      <c r="BG225" s="33"/>
      <c r="BH225" s="33"/>
      <c r="BI225" s="33"/>
      <c r="BJ225" s="33"/>
      <c r="BK225" s="33"/>
      <c r="BL225" s="24"/>
      <c r="BM225" s="33"/>
      <c r="BN225" s="33"/>
      <c r="BO225" s="34"/>
      <c r="BP225" s="23"/>
      <c r="BQ225" s="24"/>
      <c r="BR225" s="25"/>
    </row>
    <row r="226" spans="1:70" s="22" customFormat="1" ht="132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42"/>
      <c r="M226" s="42"/>
      <c r="N226" s="52"/>
      <c r="O226" s="52"/>
      <c r="P226" s="52"/>
      <c r="Q226" s="52"/>
      <c r="R226" s="52"/>
      <c r="S226" s="52"/>
      <c r="T226" s="52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62"/>
      <c r="AJ226" s="33"/>
      <c r="AK226" s="33"/>
      <c r="AL226" s="33"/>
      <c r="AM226" s="33"/>
      <c r="AN226" s="33"/>
      <c r="AO226" s="33"/>
      <c r="AP226" s="33"/>
      <c r="AQ226" s="62"/>
      <c r="AR226" s="33"/>
      <c r="AS226" s="62"/>
      <c r="AT226" s="33"/>
      <c r="AU226" s="33"/>
      <c r="AV226" s="33"/>
      <c r="AW226" s="33"/>
      <c r="AX226" s="33"/>
      <c r="AY226" s="42"/>
      <c r="AZ226" s="43"/>
      <c r="BA226" s="143"/>
      <c r="BB226" s="51"/>
      <c r="BC226" s="52"/>
      <c r="BD226" s="33"/>
      <c r="BE226" s="33"/>
      <c r="BF226" s="33"/>
      <c r="BG226" s="33"/>
      <c r="BH226" s="33"/>
      <c r="BI226" s="33"/>
      <c r="BJ226" s="33"/>
      <c r="BK226" s="33"/>
      <c r="BL226" s="24"/>
      <c r="BM226" s="33"/>
      <c r="BN226" s="33"/>
      <c r="BO226" s="34"/>
      <c r="BP226" s="23"/>
      <c r="BQ226" s="24"/>
      <c r="BR226" s="25"/>
    </row>
    <row r="227" spans="1:70" s="22" customFormat="1" ht="246.7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42"/>
      <c r="M227" s="42"/>
      <c r="N227" s="43"/>
      <c r="O227" s="42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62"/>
      <c r="AJ227" s="33"/>
      <c r="AK227" s="33"/>
      <c r="AL227" s="33"/>
      <c r="AM227" s="33"/>
      <c r="AN227" s="33"/>
      <c r="AO227" s="33"/>
      <c r="AP227" s="33"/>
      <c r="AQ227" s="62"/>
      <c r="AR227" s="33"/>
      <c r="AS227" s="62"/>
      <c r="AT227" s="33"/>
      <c r="AU227" s="33"/>
      <c r="AV227" s="33"/>
      <c r="AW227" s="33"/>
      <c r="AX227" s="33"/>
      <c r="AY227" s="42"/>
      <c r="AZ227" s="43"/>
      <c r="BA227" s="143"/>
      <c r="BB227" s="43"/>
      <c r="BC227" s="43"/>
      <c r="BD227" s="33"/>
      <c r="BE227" s="33"/>
      <c r="BF227" s="33"/>
      <c r="BG227" s="33"/>
      <c r="BH227" s="33"/>
      <c r="BI227" s="33"/>
      <c r="BJ227" s="33"/>
      <c r="BK227" s="33"/>
      <c r="BL227" s="24"/>
      <c r="BM227" s="33"/>
      <c r="BN227" s="33"/>
      <c r="BO227" s="34"/>
      <c r="BP227" s="23"/>
      <c r="BQ227" s="24"/>
      <c r="BR227" s="25"/>
    </row>
    <row r="228" spans="1:70" s="22" customFormat="1" ht="184.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42"/>
      <c r="M228" s="42"/>
      <c r="N228" s="34"/>
      <c r="O228" s="34"/>
      <c r="P228" s="34"/>
      <c r="Q228" s="34"/>
      <c r="R228" s="34"/>
      <c r="S228" s="34"/>
      <c r="T228" s="34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62"/>
      <c r="AJ228" s="33"/>
      <c r="AK228" s="33"/>
      <c r="AL228" s="33"/>
      <c r="AM228" s="33"/>
      <c r="AN228" s="33"/>
      <c r="AO228" s="33"/>
      <c r="AP228" s="33"/>
      <c r="AQ228" s="62"/>
      <c r="AR228" s="33"/>
      <c r="AS228" s="62"/>
      <c r="AT228" s="33"/>
      <c r="AU228" s="33"/>
      <c r="AV228" s="33"/>
      <c r="AW228" s="33"/>
      <c r="AX228" s="33"/>
      <c r="AY228" s="42"/>
      <c r="AZ228" s="43"/>
      <c r="BA228" s="56"/>
      <c r="BB228" s="59"/>
      <c r="BC228" s="52"/>
      <c r="BD228" s="33"/>
      <c r="BE228" s="33"/>
      <c r="BF228" s="33"/>
      <c r="BG228" s="33"/>
      <c r="BH228" s="33"/>
      <c r="BI228" s="33"/>
      <c r="BJ228" s="33"/>
      <c r="BK228" s="44"/>
      <c r="BL228" s="24"/>
      <c r="BM228" s="33"/>
      <c r="BN228" s="33"/>
      <c r="BO228" s="34"/>
      <c r="BP228" s="23"/>
      <c r="BQ228" s="24"/>
      <c r="BR228" s="25"/>
    </row>
    <row r="229" spans="1:70" s="22" customFormat="1" ht="184.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143"/>
      <c r="N229" s="32"/>
      <c r="O229" s="31"/>
      <c r="P229" s="32"/>
      <c r="Q229" s="32"/>
      <c r="R229" s="32"/>
      <c r="S229" s="32"/>
      <c r="T229" s="32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62"/>
      <c r="AJ229" s="33"/>
      <c r="AK229" s="33"/>
      <c r="AL229" s="33"/>
      <c r="AM229" s="33"/>
      <c r="AN229" s="33"/>
      <c r="AO229" s="33"/>
      <c r="AP229" s="33"/>
      <c r="AQ229" s="62"/>
      <c r="AR229" s="33"/>
      <c r="AS229" s="62"/>
      <c r="AT229" s="33"/>
      <c r="AU229" s="33"/>
      <c r="AV229" s="33"/>
      <c r="AW229" s="33"/>
      <c r="AX229" s="33"/>
      <c r="AY229" s="42"/>
      <c r="AZ229" s="43"/>
      <c r="BA229" s="56"/>
      <c r="BB229" s="59"/>
      <c r="BC229" s="52"/>
      <c r="BD229" s="33"/>
      <c r="BE229" s="33"/>
      <c r="BF229" s="33"/>
      <c r="BG229" s="33"/>
      <c r="BH229" s="33"/>
      <c r="BI229" s="33"/>
      <c r="BJ229" s="33"/>
      <c r="BK229" s="44"/>
      <c r="BL229" s="24"/>
      <c r="BM229" s="33"/>
      <c r="BN229" s="33"/>
      <c r="BO229" s="34"/>
      <c r="BP229" s="23"/>
      <c r="BQ229" s="24"/>
      <c r="BR229" s="25"/>
    </row>
    <row r="230" spans="1:70" s="22" customFormat="1" ht="184.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42"/>
      <c r="O230" s="42"/>
      <c r="P230" s="42"/>
      <c r="Q230" s="42"/>
      <c r="R230" s="42"/>
      <c r="S230" s="42"/>
      <c r="T230" s="42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62"/>
      <c r="AJ230" s="33"/>
      <c r="AK230" s="33"/>
      <c r="AL230" s="33"/>
      <c r="AM230" s="33"/>
      <c r="AN230" s="33"/>
      <c r="AO230" s="33"/>
      <c r="AP230" s="33"/>
      <c r="AQ230" s="62"/>
      <c r="AR230" s="33"/>
      <c r="AS230" s="62"/>
      <c r="AT230" s="33"/>
      <c r="AU230" s="33"/>
      <c r="AV230" s="33"/>
      <c r="AW230" s="33"/>
      <c r="AX230" s="33"/>
      <c r="AY230" s="42"/>
      <c r="AZ230" s="43"/>
      <c r="BA230" s="143"/>
      <c r="BB230" s="42"/>
      <c r="BC230" s="42"/>
      <c r="BD230" s="33"/>
      <c r="BE230" s="33"/>
      <c r="BF230" s="33"/>
      <c r="BG230" s="33"/>
      <c r="BH230" s="33"/>
      <c r="BI230" s="33"/>
      <c r="BJ230" s="33"/>
      <c r="BK230" s="33"/>
      <c r="BL230" s="24"/>
      <c r="BM230" s="33"/>
      <c r="BN230" s="33"/>
      <c r="BO230" s="34"/>
      <c r="BP230" s="23"/>
      <c r="BQ230" s="24"/>
      <c r="BR230" s="25"/>
    </row>
    <row r="231" spans="1:70" s="22" customFormat="1" ht="184.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42"/>
      <c r="O231" s="42"/>
      <c r="P231" s="42"/>
      <c r="Q231" s="42"/>
      <c r="R231" s="42"/>
      <c r="S231" s="42"/>
      <c r="T231" s="42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62"/>
      <c r="AJ231" s="33"/>
      <c r="AK231" s="33"/>
      <c r="AL231" s="33"/>
      <c r="AM231" s="33"/>
      <c r="AN231" s="33"/>
      <c r="AO231" s="33"/>
      <c r="AP231" s="33"/>
      <c r="AQ231" s="62"/>
      <c r="AR231" s="33"/>
      <c r="AS231" s="62"/>
      <c r="AT231" s="33"/>
      <c r="AU231" s="33"/>
      <c r="AV231" s="33"/>
      <c r="AW231" s="33"/>
      <c r="AX231" s="33"/>
      <c r="AY231" s="42"/>
      <c r="AZ231" s="43"/>
      <c r="BA231" s="56"/>
      <c r="BB231" s="59"/>
      <c r="BC231" s="42"/>
      <c r="BD231" s="33"/>
      <c r="BE231" s="33"/>
      <c r="BF231" s="33"/>
      <c r="BG231" s="33"/>
      <c r="BH231" s="33"/>
      <c r="BI231" s="33"/>
      <c r="BJ231" s="33"/>
      <c r="BK231" s="44"/>
      <c r="BL231" s="24"/>
      <c r="BM231" s="33"/>
      <c r="BN231" s="33"/>
      <c r="BO231" s="34"/>
      <c r="BP231" s="23"/>
      <c r="BQ231" s="24"/>
      <c r="BR231" s="25"/>
    </row>
    <row r="232" spans="1:70" s="22" customFormat="1" ht="189.7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51"/>
      <c r="O232" s="51"/>
      <c r="P232" s="51"/>
      <c r="Q232" s="51"/>
      <c r="R232" s="51"/>
      <c r="S232" s="51"/>
      <c r="T232" s="51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62"/>
      <c r="AJ232" s="33"/>
      <c r="AK232" s="33"/>
      <c r="AL232" s="33"/>
      <c r="AM232" s="33"/>
      <c r="AN232" s="33"/>
      <c r="AO232" s="33"/>
      <c r="AP232" s="33"/>
      <c r="AQ232" s="62"/>
      <c r="AR232" s="33"/>
      <c r="AS232" s="62"/>
      <c r="AT232" s="33"/>
      <c r="AU232" s="33"/>
      <c r="AV232" s="33"/>
      <c r="AW232" s="33"/>
      <c r="AX232" s="33"/>
      <c r="AY232" s="42"/>
      <c r="AZ232" s="43"/>
      <c r="BA232" s="56"/>
      <c r="BB232" s="59"/>
      <c r="BC232" s="42"/>
      <c r="BD232" s="33"/>
      <c r="BE232" s="33"/>
      <c r="BF232" s="33"/>
      <c r="BG232" s="33"/>
      <c r="BH232" s="33"/>
      <c r="BI232" s="33"/>
      <c r="BJ232" s="33"/>
      <c r="BK232" s="44"/>
      <c r="BL232" s="24"/>
      <c r="BM232" s="33"/>
      <c r="BN232" s="33"/>
      <c r="BO232" s="34"/>
      <c r="BP232" s="23"/>
      <c r="BQ232" s="24"/>
      <c r="BR232" s="25"/>
    </row>
    <row r="233" spans="1:70" s="22" customFormat="1" ht="184.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42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62"/>
      <c r="AJ233" s="33"/>
      <c r="AK233" s="33"/>
      <c r="AL233" s="33"/>
      <c r="AM233" s="33"/>
      <c r="AN233" s="33"/>
      <c r="AO233" s="33"/>
      <c r="AP233" s="33"/>
      <c r="AQ233" s="62"/>
      <c r="AR233" s="33"/>
      <c r="AS233" s="62"/>
      <c r="AT233" s="33"/>
      <c r="AU233" s="33"/>
      <c r="AV233" s="33"/>
      <c r="AW233" s="33"/>
      <c r="AX233" s="33"/>
      <c r="AY233" s="42"/>
      <c r="AZ233" s="43"/>
      <c r="BA233" s="143"/>
      <c r="BB233" s="42"/>
      <c r="BC233" s="42"/>
      <c r="BD233" s="33"/>
      <c r="BE233" s="33"/>
      <c r="BF233" s="33"/>
      <c r="BG233" s="42"/>
      <c r="BH233" s="43"/>
      <c r="BI233" s="43"/>
      <c r="BJ233" s="33"/>
      <c r="BK233" s="33"/>
      <c r="BL233" s="24"/>
      <c r="BM233" s="33"/>
      <c r="BN233" s="33"/>
      <c r="BO233" s="34"/>
      <c r="BP233" s="23"/>
      <c r="BQ233" s="24"/>
      <c r="BR233" s="25"/>
    </row>
    <row r="234" spans="1:70" s="22" customFormat="1" ht="184.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42"/>
      <c r="O234" s="42"/>
      <c r="P234" s="42"/>
      <c r="Q234" s="42"/>
      <c r="R234" s="42"/>
      <c r="S234" s="42"/>
      <c r="T234" s="42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62"/>
      <c r="AJ234" s="33"/>
      <c r="AK234" s="33"/>
      <c r="AL234" s="33"/>
      <c r="AM234" s="33"/>
      <c r="AN234" s="33"/>
      <c r="AO234" s="33"/>
      <c r="AP234" s="33"/>
      <c r="AQ234" s="62"/>
      <c r="AR234" s="33"/>
      <c r="AS234" s="62"/>
      <c r="AT234" s="33"/>
      <c r="AU234" s="33"/>
      <c r="AV234" s="33"/>
      <c r="AW234" s="33"/>
      <c r="AX234" s="33"/>
      <c r="AY234" s="42"/>
      <c r="AZ234" s="43"/>
      <c r="BA234" s="49"/>
      <c r="BB234" s="59"/>
      <c r="BC234" s="42"/>
      <c r="BD234" s="33"/>
      <c r="BE234" s="33"/>
      <c r="BF234" s="33"/>
      <c r="BG234" s="42"/>
      <c r="BH234" s="43"/>
      <c r="BI234" s="43"/>
      <c r="BJ234" s="33"/>
      <c r="BK234" s="44"/>
      <c r="BL234" s="24"/>
      <c r="BM234" s="33"/>
      <c r="BN234" s="33"/>
      <c r="BO234" s="34"/>
      <c r="BP234" s="23"/>
      <c r="BQ234" s="24"/>
      <c r="BR234" s="25"/>
    </row>
    <row r="235" spans="1:70" s="22" customFormat="1" ht="184.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52"/>
      <c r="O235" s="52"/>
      <c r="P235" s="52"/>
      <c r="Q235" s="52"/>
      <c r="R235" s="52"/>
      <c r="S235" s="52"/>
      <c r="T235" s="52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F235" s="33"/>
      <c r="AG235" s="33"/>
      <c r="AH235" s="33"/>
      <c r="AI235" s="62"/>
      <c r="AJ235" s="33"/>
      <c r="AK235" s="33"/>
      <c r="AL235" s="33"/>
      <c r="AM235" s="33"/>
      <c r="AN235" s="33"/>
      <c r="AO235" s="33"/>
      <c r="AP235" s="33"/>
      <c r="AQ235" s="62"/>
      <c r="AR235" s="33"/>
      <c r="AS235" s="62"/>
      <c r="AT235" s="33"/>
      <c r="AU235" s="33"/>
      <c r="AV235" s="33"/>
      <c r="AW235" s="33"/>
      <c r="AX235" s="33"/>
      <c r="AY235" s="42"/>
      <c r="AZ235" s="43"/>
      <c r="BA235" s="143"/>
      <c r="BB235" s="52"/>
      <c r="BC235" s="52"/>
      <c r="BD235" s="33"/>
      <c r="BE235" s="33"/>
      <c r="BF235" s="33"/>
      <c r="BG235" s="33"/>
      <c r="BH235" s="33"/>
      <c r="BI235" s="33"/>
      <c r="BJ235" s="33"/>
      <c r="BK235" s="33"/>
      <c r="BL235" s="24"/>
      <c r="BM235" s="33"/>
      <c r="BN235" s="33"/>
      <c r="BO235" s="34"/>
      <c r="BP235" s="23"/>
      <c r="BQ235" s="24"/>
      <c r="BR235" s="25"/>
    </row>
    <row r="236" spans="1:70" s="22" customFormat="1" ht="184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52"/>
      <c r="O236" s="52"/>
      <c r="P236" s="52"/>
      <c r="Q236" s="52"/>
      <c r="R236" s="52"/>
      <c r="S236" s="52"/>
      <c r="T236" s="52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62"/>
      <c r="AJ236" s="33"/>
      <c r="AK236" s="33"/>
      <c r="AL236" s="33"/>
      <c r="AM236" s="33"/>
      <c r="AN236" s="33"/>
      <c r="AO236" s="33"/>
      <c r="AP236" s="33"/>
      <c r="AQ236" s="62"/>
      <c r="AR236" s="33"/>
      <c r="AS236" s="62"/>
      <c r="AT236" s="33"/>
      <c r="AU236" s="33"/>
      <c r="AV236" s="33"/>
      <c r="AW236" s="33"/>
      <c r="AX236" s="33"/>
      <c r="AY236" s="42"/>
      <c r="AZ236" s="43"/>
      <c r="BA236" s="143"/>
      <c r="BB236" s="43"/>
      <c r="BC236" s="42"/>
      <c r="BD236" s="33"/>
      <c r="BE236" s="33"/>
      <c r="BF236" s="33"/>
      <c r="BG236" s="33"/>
      <c r="BH236" s="33"/>
      <c r="BI236" s="33"/>
      <c r="BJ236" s="33"/>
      <c r="BK236" s="33"/>
      <c r="BL236" s="24"/>
      <c r="BM236" s="33"/>
      <c r="BN236" s="33"/>
      <c r="BO236" s="34"/>
      <c r="BP236" s="23"/>
      <c r="BQ236" s="24"/>
      <c r="BR236" s="25"/>
    </row>
    <row r="237" spans="1:70" s="22" customFormat="1" ht="184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52"/>
      <c r="O237" s="52"/>
      <c r="P237" s="52"/>
      <c r="Q237" s="52"/>
      <c r="R237" s="52"/>
      <c r="S237" s="52"/>
      <c r="T237" s="52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62"/>
      <c r="AJ237" s="33"/>
      <c r="AK237" s="33"/>
      <c r="AL237" s="33"/>
      <c r="AM237" s="33"/>
      <c r="AN237" s="33"/>
      <c r="AO237" s="33"/>
      <c r="AP237" s="33"/>
      <c r="AQ237" s="62"/>
      <c r="AR237" s="33"/>
      <c r="AS237" s="62"/>
      <c r="AT237" s="33"/>
      <c r="AU237" s="33"/>
      <c r="AV237" s="33"/>
      <c r="AW237" s="33"/>
      <c r="AX237" s="33"/>
      <c r="AY237" s="42"/>
      <c r="AZ237" s="43"/>
      <c r="BA237" s="143"/>
      <c r="BB237" s="52"/>
      <c r="BC237" s="52"/>
      <c r="BD237" s="33"/>
      <c r="BE237" s="33"/>
      <c r="BF237" s="33"/>
      <c r="BG237" s="33"/>
      <c r="BH237" s="33"/>
      <c r="BI237" s="33"/>
      <c r="BJ237" s="33"/>
      <c r="BK237" s="33"/>
      <c r="BL237" s="24"/>
      <c r="BM237" s="33"/>
      <c r="BN237" s="33"/>
      <c r="BO237" s="34"/>
      <c r="BP237" s="23"/>
      <c r="BQ237" s="24"/>
      <c r="BR237" s="25"/>
    </row>
    <row r="238" spans="1:70" s="22" customFormat="1" ht="184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52"/>
      <c r="O238" s="52"/>
      <c r="P238" s="52"/>
      <c r="Q238" s="52"/>
      <c r="R238" s="52"/>
      <c r="S238" s="52"/>
      <c r="T238" s="52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62"/>
      <c r="AJ238" s="33"/>
      <c r="AK238" s="33"/>
      <c r="AL238" s="33"/>
      <c r="AM238" s="33"/>
      <c r="AN238" s="33"/>
      <c r="AO238" s="33"/>
      <c r="AP238" s="33"/>
      <c r="AQ238" s="62"/>
      <c r="AR238" s="33"/>
      <c r="AS238" s="62"/>
      <c r="AT238" s="33"/>
      <c r="AU238" s="33"/>
      <c r="AV238" s="33"/>
      <c r="AW238" s="33"/>
      <c r="AX238" s="33"/>
      <c r="AY238" s="42"/>
      <c r="AZ238" s="43"/>
      <c r="BA238" s="143"/>
      <c r="BB238" s="43"/>
      <c r="BC238" s="42"/>
      <c r="BD238" s="33"/>
      <c r="BE238" s="33"/>
      <c r="BF238" s="33"/>
      <c r="BG238" s="33"/>
      <c r="BH238" s="33"/>
      <c r="BI238" s="33"/>
      <c r="BJ238" s="33"/>
      <c r="BK238" s="33"/>
      <c r="BL238" s="24"/>
      <c r="BM238" s="33"/>
      <c r="BN238" s="33"/>
      <c r="BO238" s="34"/>
      <c r="BP238" s="23"/>
      <c r="BQ238" s="24"/>
      <c r="BR238" s="25"/>
    </row>
    <row r="239" spans="1:70" s="22" customFormat="1" ht="212.2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33"/>
      <c r="AZ239" s="33"/>
      <c r="BA239" s="143"/>
      <c r="BB239" s="43"/>
      <c r="BC239" s="43"/>
      <c r="BD239" s="33"/>
      <c r="BE239" s="33"/>
      <c r="BF239" s="33"/>
      <c r="BG239" s="33"/>
      <c r="BH239" s="33"/>
      <c r="BI239" s="33"/>
      <c r="BJ239" s="33"/>
      <c r="BK239" s="33"/>
      <c r="BL239" s="24"/>
      <c r="BM239" s="33"/>
      <c r="BN239" s="33"/>
      <c r="BO239" s="34"/>
      <c r="BP239" s="23"/>
      <c r="BQ239" s="24"/>
      <c r="BR239" s="25"/>
    </row>
    <row r="240" spans="1:70" s="22" customFormat="1" ht="409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3"/>
      <c r="O240" s="42"/>
      <c r="P240" s="43"/>
      <c r="Q240" s="43"/>
      <c r="R240" s="43"/>
      <c r="S240" s="43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33"/>
      <c r="AZ240" s="33"/>
      <c r="BA240" s="143"/>
      <c r="BB240" s="43"/>
      <c r="BC240" s="43"/>
      <c r="BD240" s="33"/>
      <c r="BE240" s="33"/>
      <c r="BF240" s="33"/>
      <c r="BG240" s="33"/>
      <c r="BH240" s="33"/>
      <c r="BI240" s="33"/>
      <c r="BJ240" s="33"/>
      <c r="BK240" s="33"/>
      <c r="BL240" s="24"/>
      <c r="BM240" s="33"/>
      <c r="BN240" s="33"/>
      <c r="BO240" s="34"/>
      <c r="BP240" s="23"/>
      <c r="BQ240" s="24"/>
      <c r="BR240" s="25"/>
    </row>
    <row r="241" spans="1:70" s="22" customFormat="1" ht="186.7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143"/>
      <c r="N241" s="32"/>
      <c r="O241" s="31"/>
      <c r="P241" s="32"/>
      <c r="Q241" s="32"/>
      <c r="R241" s="32"/>
      <c r="S241" s="32"/>
      <c r="T241" s="32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62"/>
      <c r="BB241" s="33"/>
      <c r="BC241" s="33"/>
      <c r="BD241" s="33"/>
      <c r="BE241" s="33"/>
      <c r="BF241" s="33"/>
      <c r="BG241" s="33"/>
      <c r="BH241" s="33"/>
      <c r="BI241" s="33"/>
      <c r="BJ241" s="33"/>
      <c r="BK241" s="33"/>
      <c r="BL241" s="24"/>
      <c r="BM241" s="33"/>
      <c r="BN241" s="33"/>
      <c r="BO241" s="34"/>
      <c r="BP241" s="23"/>
      <c r="BQ241" s="24"/>
      <c r="BR241" s="25"/>
    </row>
    <row r="242" spans="1:70" s="22" customFormat="1" ht="222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42"/>
      <c r="N242" s="42"/>
      <c r="O242" s="42"/>
      <c r="P242" s="42"/>
      <c r="Q242" s="42"/>
      <c r="R242" s="42"/>
      <c r="S242" s="42"/>
      <c r="T242" s="42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143"/>
      <c r="BB242" s="43"/>
      <c r="BC242" s="43"/>
      <c r="BD242" s="33"/>
      <c r="BE242" s="33"/>
      <c r="BF242" s="33"/>
      <c r="BG242" s="33"/>
      <c r="BH242" s="33"/>
      <c r="BI242" s="42"/>
      <c r="BJ242" s="43"/>
      <c r="BK242" s="43"/>
      <c r="BL242" s="24"/>
      <c r="BM242" s="33"/>
      <c r="BN242" s="33"/>
      <c r="BO242" s="34"/>
      <c r="BP242" s="23"/>
      <c r="BQ242" s="24"/>
      <c r="BR242" s="25"/>
    </row>
    <row r="243" spans="1:70" s="22" customFormat="1" ht="222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2"/>
      <c r="O243" s="42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62"/>
      <c r="BB243" s="33"/>
      <c r="BC243" s="33"/>
      <c r="BD243" s="33"/>
      <c r="BE243" s="33"/>
      <c r="BF243" s="33"/>
      <c r="BG243" s="33"/>
      <c r="BH243" s="33"/>
      <c r="BI243" s="33"/>
      <c r="BJ243" s="33"/>
      <c r="BK243" s="33"/>
      <c r="BL243" s="24"/>
      <c r="BM243" s="33"/>
      <c r="BN243" s="33"/>
      <c r="BO243" s="34"/>
      <c r="BP243" s="23"/>
      <c r="BQ243" s="24"/>
      <c r="BR243" s="25"/>
    </row>
    <row r="244" spans="1:70" s="22" customFormat="1" ht="222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2"/>
      <c r="O244" s="42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33"/>
      <c r="AJ244" s="33"/>
      <c r="AK244" s="33"/>
      <c r="AL244" s="33"/>
      <c r="AM244" s="33"/>
      <c r="AN244" s="33"/>
      <c r="AO244" s="33"/>
      <c r="AP244" s="33"/>
      <c r="AQ244" s="33"/>
      <c r="AR244" s="33"/>
      <c r="AS244" s="33"/>
      <c r="AT244" s="33"/>
      <c r="AU244" s="33"/>
      <c r="AV244" s="33"/>
      <c r="AW244" s="33"/>
      <c r="AX244" s="33"/>
      <c r="AY244" s="33"/>
      <c r="AZ244" s="33"/>
      <c r="BA244" s="62"/>
      <c r="BB244" s="33"/>
      <c r="BC244" s="33"/>
      <c r="BD244" s="33"/>
      <c r="BE244" s="33"/>
      <c r="BF244" s="33"/>
      <c r="BG244" s="33"/>
      <c r="BH244" s="33"/>
      <c r="BI244" s="33"/>
      <c r="BJ244" s="33"/>
      <c r="BK244" s="33"/>
      <c r="BL244" s="24"/>
      <c r="BM244" s="33"/>
      <c r="BN244" s="33"/>
      <c r="BO244" s="34"/>
      <c r="BP244" s="23"/>
      <c r="BQ244" s="24"/>
      <c r="BR244" s="25"/>
    </row>
    <row r="245" spans="1:70" s="22" customFormat="1" ht="257.25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2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F245" s="33"/>
      <c r="AG245" s="33"/>
      <c r="AH245" s="33"/>
      <c r="AI245" s="33"/>
      <c r="AJ245" s="33"/>
      <c r="AK245" s="33"/>
      <c r="AL245" s="33"/>
      <c r="AM245" s="33"/>
      <c r="AN245" s="33"/>
      <c r="AO245" s="33"/>
      <c r="AP245" s="33"/>
      <c r="AQ245" s="33"/>
      <c r="AR245" s="33"/>
      <c r="AS245" s="33"/>
      <c r="AT245" s="33"/>
      <c r="AU245" s="33"/>
      <c r="AV245" s="33"/>
      <c r="AW245" s="33"/>
      <c r="AX245" s="33"/>
      <c r="AY245" s="33"/>
      <c r="AZ245" s="33"/>
      <c r="BA245" s="143"/>
      <c r="BB245" s="43"/>
      <c r="BC245" s="43"/>
      <c r="BD245" s="33"/>
      <c r="BE245" s="33"/>
      <c r="BF245" s="33"/>
      <c r="BG245" s="33"/>
      <c r="BH245" s="33"/>
      <c r="BI245" s="33"/>
      <c r="BJ245" s="33"/>
      <c r="BK245" s="33"/>
      <c r="BL245" s="24"/>
      <c r="BM245" s="33"/>
      <c r="BN245" s="33"/>
      <c r="BO245" s="34"/>
      <c r="BP245" s="23"/>
      <c r="BQ245" s="24"/>
      <c r="BR245" s="25"/>
    </row>
    <row r="246" spans="1:70" s="22" customFormat="1" ht="182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143"/>
      <c r="N246" s="32"/>
      <c r="O246" s="31"/>
      <c r="P246" s="32"/>
      <c r="Q246" s="32"/>
      <c r="R246" s="32"/>
      <c r="S246" s="32"/>
      <c r="T246" s="32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F246" s="33"/>
      <c r="AG246" s="33"/>
      <c r="AH246" s="33"/>
      <c r="AI246" s="33"/>
      <c r="AJ246" s="33"/>
      <c r="AK246" s="33"/>
      <c r="AL246" s="33"/>
      <c r="AM246" s="33"/>
      <c r="AN246" s="33"/>
      <c r="AO246" s="33"/>
      <c r="AP246" s="33"/>
      <c r="AQ246" s="33"/>
      <c r="AR246" s="33"/>
      <c r="AS246" s="33"/>
      <c r="AT246" s="33"/>
      <c r="AU246" s="33"/>
      <c r="AV246" s="33"/>
      <c r="AW246" s="33"/>
      <c r="AX246" s="33"/>
      <c r="AY246" s="33"/>
      <c r="AZ246" s="33"/>
      <c r="BA246" s="62"/>
      <c r="BB246" s="33"/>
      <c r="BC246" s="33"/>
      <c r="BD246" s="33"/>
      <c r="BE246" s="33"/>
      <c r="BF246" s="33"/>
      <c r="BG246" s="33"/>
      <c r="BH246" s="33"/>
      <c r="BI246" s="33"/>
      <c r="BJ246" s="33"/>
      <c r="BK246" s="33"/>
      <c r="BL246" s="24"/>
      <c r="BM246" s="33"/>
      <c r="BN246" s="33"/>
      <c r="BO246" s="34"/>
      <c r="BP246" s="23"/>
      <c r="BQ246" s="24"/>
      <c r="BR246" s="25"/>
    </row>
    <row r="247" spans="1:70" s="22" customFormat="1" ht="229.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52"/>
      <c r="O247" s="52"/>
      <c r="P247" s="52"/>
      <c r="Q247" s="52"/>
      <c r="R247" s="52"/>
      <c r="S247" s="52"/>
      <c r="T247" s="52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F247" s="33"/>
      <c r="AG247" s="33"/>
      <c r="AH247" s="33"/>
      <c r="AI247" s="33"/>
      <c r="AJ247" s="33"/>
      <c r="AK247" s="33"/>
      <c r="AL247" s="33"/>
      <c r="AM247" s="33"/>
      <c r="AN247" s="33"/>
      <c r="AO247" s="33"/>
      <c r="AP247" s="33"/>
      <c r="AQ247" s="33"/>
      <c r="AR247" s="33"/>
      <c r="AS247" s="33"/>
      <c r="AT247" s="33"/>
      <c r="AU247" s="33"/>
      <c r="AV247" s="33"/>
      <c r="AW247" s="33"/>
      <c r="AX247" s="33"/>
      <c r="AY247" s="33"/>
      <c r="AZ247" s="33"/>
      <c r="BA247" s="62"/>
      <c r="BB247" s="33"/>
      <c r="BC247" s="33"/>
      <c r="BD247" s="33"/>
      <c r="BE247" s="33"/>
      <c r="BF247" s="33"/>
      <c r="BG247" s="33"/>
      <c r="BH247" s="33"/>
      <c r="BI247" s="33"/>
      <c r="BJ247" s="33"/>
      <c r="BK247" s="33"/>
      <c r="BL247" s="24"/>
      <c r="BM247" s="33"/>
      <c r="BN247" s="33"/>
      <c r="BO247" s="34"/>
      <c r="BP247" s="23"/>
      <c r="BQ247" s="24"/>
      <c r="BR247" s="25"/>
    </row>
    <row r="248" spans="1:70" s="22" customFormat="1" ht="409.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3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3"/>
      <c r="AH248" s="43"/>
      <c r="AI248" s="143"/>
      <c r="AJ248" s="43"/>
      <c r="AK248" s="43"/>
      <c r="AL248" s="33"/>
      <c r="AM248" s="33"/>
      <c r="AN248" s="33"/>
      <c r="AO248" s="33"/>
      <c r="AP248" s="33"/>
      <c r="AQ248" s="143"/>
      <c r="AR248" s="43"/>
      <c r="AS248" s="143"/>
      <c r="AT248" s="43"/>
      <c r="AU248" s="33"/>
      <c r="AV248" s="33"/>
      <c r="AW248" s="33"/>
      <c r="AX248" s="33"/>
      <c r="AY248" s="42"/>
      <c r="AZ248" s="43"/>
      <c r="BA248" s="143"/>
      <c r="BB248" s="43"/>
      <c r="BC248" s="43"/>
      <c r="BD248" s="33"/>
      <c r="BE248" s="33"/>
      <c r="BF248" s="33"/>
      <c r="BG248" s="33"/>
      <c r="BH248" s="33"/>
      <c r="BI248" s="33"/>
      <c r="BJ248" s="33"/>
      <c r="BK248" s="33"/>
      <c r="BL248" s="24"/>
      <c r="BM248" s="33"/>
      <c r="BN248" s="33"/>
      <c r="BO248" s="34"/>
      <c r="BP248" s="23"/>
      <c r="BQ248" s="24"/>
      <c r="BR248" s="25"/>
    </row>
    <row r="249" spans="1:70" s="22" customFormat="1" ht="141.7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32"/>
      <c r="O249" s="31"/>
      <c r="P249" s="32"/>
      <c r="Q249" s="32"/>
      <c r="R249" s="32"/>
      <c r="S249" s="32"/>
      <c r="T249" s="32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F249" s="33"/>
      <c r="AG249" s="42"/>
      <c r="AH249" s="43"/>
      <c r="AI249" s="43"/>
      <c r="AJ249" s="33"/>
      <c r="AK249" s="33"/>
      <c r="AL249" s="33"/>
      <c r="AM249" s="33"/>
      <c r="AN249" s="33"/>
      <c r="AO249" s="33"/>
      <c r="AP249" s="33"/>
      <c r="AQ249" s="33"/>
      <c r="AR249" s="33"/>
      <c r="AS249" s="33"/>
      <c r="AT249" s="33"/>
      <c r="AU249" s="33"/>
      <c r="AV249" s="33"/>
      <c r="AW249" s="33"/>
      <c r="AX249" s="33"/>
      <c r="AY249" s="42"/>
      <c r="AZ249" s="43"/>
      <c r="BA249" s="143"/>
      <c r="BB249" s="43"/>
      <c r="BC249" s="43"/>
      <c r="BD249" s="33"/>
      <c r="BE249" s="33"/>
      <c r="BF249" s="33"/>
      <c r="BG249" s="33"/>
      <c r="BH249" s="33"/>
      <c r="BI249" s="33"/>
      <c r="BJ249" s="33"/>
      <c r="BK249" s="33"/>
      <c r="BL249" s="24"/>
      <c r="BM249" s="33"/>
      <c r="BN249" s="33"/>
      <c r="BO249" s="34"/>
      <c r="BP249" s="23"/>
      <c r="BQ249" s="24"/>
      <c r="BR249" s="25"/>
    </row>
    <row r="250" spans="1:70" s="22" customFormat="1" ht="141.7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143"/>
      <c r="N250" s="32"/>
      <c r="O250" s="31"/>
      <c r="P250" s="32"/>
      <c r="Q250" s="32"/>
      <c r="R250" s="32"/>
      <c r="S250" s="32"/>
      <c r="T250" s="32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F250" s="33"/>
      <c r="AG250" s="42"/>
      <c r="AH250" s="43"/>
      <c r="AI250" s="43"/>
      <c r="AJ250" s="33"/>
      <c r="AK250" s="33"/>
      <c r="AL250" s="33"/>
      <c r="AM250" s="33"/>
      <c r="AN250" s="33"/>
      <c r="AO250" s="33"/>
      <c r="AP250" s="33"/>
      <c r="AQ250" s="33"/>
      <c r="AR250" s="33"/>
      <c r="AS250" s="33"/>
      <c r="AT250" s="33"/>
      <c r="AU250" s="33"/>
      <c r="AV250" s="33"/>
      <c r="AW250" s="33"/>
      <c r="AX250" s="33"/>
      <c r="AY250" s="42"/>
      <c r="AZ250" s="43"/>
      <c r="BA250" s="143"/>
      <c r="BB250" s="43"/>
      <c r="BC250" s="43"/>
      <c r="BD250" s="33"/>
      <c r="BE250" s="33"/>
      <c r="BF250" s="33"/>
      <c r="BG250" s="33"/>
      <c r="BH250" s="33"/>
      <c r="BI250" s="33"/>
      <c r="BJ250" s="33"/>
      <c r="BK250" s="33"/>
      <c r="BL250" s="24"/>
      <c r="BM250" s="33"/>
      <c r="BN250" s="33"/>
      <c r="BO250" s="34"/>
      <c r="BP250" s="23"/>
      <c r="BQ250" s="24"/>
      <c r="BR250" s="25"/>
    </row>
    <row r="251" spans="1:70" s="22" customFormat="1" ht="141.75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143"/>
      <c r="N251" s="34"/>
      <c r="O251" s="34"/>
      <c r="P251" s="34"/>
      <c r="Q251" s="34"/>
      <c r="R251" s="34"/>
      <c r="S251" s="34"/>
      <c r="T251" s="32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F251" s="33"/>
      <c r="AG251" s="42"/>
      <c r="AH251" s="43"/>
      <c r="AI251" s="43"/>
      <c r="AJ251" s="33"/>
      <c r="AK251" s="33"/>
      <c r="AL251" s="33"/>
      <c r="AM251" s="33"/>
      <c r="AN251" s="33"/>
      <c r="AO251" s="33"/>
      <c r="AP251" s="33"/>
      <c r="AQ251" s="33"/>
      <c r="AR251" s="33"/>
      <c r="AS251" s="33"/>
      <c r="AT251" s="33"/>
      <c r="AU251" s="33"/>
      <c r="AV251" s="33"/>
      <c r="AW251" s="33"/>
      <c r="AX251" s="33"/>
      <c r="AY251" s="42"/>
      <c r="AZ251" s="43"/>
      <c r="BA251" s="143"/>
      <c r="BB251" s="43"/>
      <c r="BC251" s="43"/>
      <c r="BD251" s="33"/>
      <c r="BE251" s="33"/>
      <c r="BF251" s="33"/>
      <c r="BG251" s="33"/>
      <c r="BH251" s="33"/>
      <c r="BI251" s="33"/>
      <c r="BJ251" s="33"/>
      <c r="BK251" s="33"/>
      <c r="BL251" s="24"/>
      <c r="BM251" s="33"/>
      <c r="BN251" s="33"/>
      <c r="BO251" s="34"/>
      <c r="BP251" s="23"/>
      <c r="BQ251" s="24"/>
      <c r="BR251" s="25"/>
    </row>
    <row r="252" spans="1:70" s="22" customFormat="1" ht="141.7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143"/>
      <c r="N252" s="32"/>
      <c r="O252" s="31"/>
      <c r="P252" s="32"/>
      <c r="Q252" s="32"/>
      <c r="R252" s="32"/>
      <c r="S252" s="32"/>
      <c r="T252" s="32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42"/>
      <c r="AH252" s="43"/>
      <c r="AI252" s="4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42"/>
      <c r="AZ252" s="43"/>
      <c r="BA252" s="143"/>
      <c r="BB252" s="43"/>
      <c r="BC252" s="43"/>
      <c r="BD252" s="33"/>
      <c r="BE252" s="33"/>
      <c r="BF252" s="33"/>
      <c r="BG252" s="33"/>
      <c r="BH252" s="33"/>
      <c r="BI252" s="33"/>
      <c r="BJ252" s="33"/>
      <c r="BK252" s="33"/>
      <c r="BL252" s="24"/>
      <c r="BM252" s="33"/>
      <c r="BN252" s="33"/>
      <c r="BO252" s="34"/>
      <c r="BP252" s="23"/>
      <c r="BQ252" s="24"/>
      <c r="BR252" s="25"/>
    </row>
    <row r="253" spans="1:70" s="22" customFormat="1" ht="141.7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143"/>
      <c r="N253" s="32"/>
      <c r="O253" s="31"/>
      <c r="P253" s="32"/>
      <c r="Q253" s="32"/>
      <c r="R253" s="32"/>
      <c r="S253" s="32"/>
      <c r="T253" s="32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42"/>
      <c r="AH253" s="43"/>
      <c r="AI253" s="4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42"/>
      <c r="AZ253" s="43"/>
      <c r="BA253" s="143"/>
      <c r="BB253" s="43"/>
      <c r="BC253" s="43"/>
      <c r="BD253" s="33"/>
      <c r="BE253" s="33"/>
      <c r="BF253" s="33"/>
      <c r="BG253" s="33"/>
      <c r="BH253" s="33"/>
      <c r="BI253" s="33"/>
      <c r="BJ253" s="33"/>
      <c r="BK253" s="33"/>
      <c r="BL253" s="24"/>
      <c r="BM253" s="33"/>
      <c r="BN253" s="33"/>
      <c r="BO253" s="34"/>
      <c r="BP253" s="23"/>
      <c r="BQ253" s="24"/>
      <c r="BR253" s="25"/>
    </row>
    <row r="254" spans="1:70" s="22" customFormat="1" ht="201.7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3"/>
      <c r="Q254" s="43"/>
      <c r="R254" s="43"/>
      <c r="S254" s="43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143"/>
      <c r="BB254" s="43"/>
      <c r="BC254" s="43"/>
      <c r="BD254" s="33"/>
      <c r="BE254" s="33"/>
      <c r="BF254" s="33"/>
      <c r="BG254" s="33"/>
      <c r="BH254" s="33"/>
      <c r="BI254" s="33"/>
      <c r="BJ254" s="33"/>
      <c r="BK254" s="33"/>
      <c r="BL254" s="24"/>
      <c r="BM254" s="33"/>
      <c r="BN254" s="33"/>
      <c r="BO254" s="34"/>
      <c r="BP254" s="23"/>
      <c r="BQ254" s="24"/>
      <c r="BR254" s="25"/>
    </row>
    <row r="255" spans="1:70" s="22" customFormat="1" ht="201.7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143"/>
      <c r="N255" s="32"/>
      <c r="O255" s="31"/>
      <c r="P255" s="32"/>
      <c r="Q255" s="32"/>
      <c r="R255" s="32"/>
      <c r="S255" s="32"/>
      <c r="T255" s="32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62"/>
      <c r="BB255" s="33"/>
      <c r="BC255" s="33"/>
      <c r="BD255" s="33"/>
      <c r="BE255" s="33"/>
      <c r="BF255" s="33"/>
      <c r="BG255" s="33"/>
      <c r="BH255" s="33"/>
      <c r="BI255" s="33"/>
      <c r="BJ255" s="33"/>
      <c r="BK255" s="33"/>
      <c r="BL255" s="24"/>
      <c r="BM255" s="33"/>
      <c r="BN255" s="33"/>
      <c r="BO255" s="34"/>
      <c r="BP255" s="23"/>
      <c r="BQ255" s="24"/>
      <c r="BR255" s="25"/>
    </row>
    <row r="256" spans="1:70" s="22" customFormat="1" ht="201.7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2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33"/>
      <c r="AH256" s="33"/>
      <c r="AI256" s="33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143"/>
      <c r="BB256" s="43"/>
      <c r="BC256" s="43"/>
      <c r="BD256" s="33"/>
      <c r="BE256" s="33"/>
      <c r="BF256" s="33"/>
      <c r="BG256" s="33"/>
      <c r="BH256" s="33"/>
      <c r="BI256" s="33"/>
      <c r="BJ256" s="33"/>
      <c r="BK256" s="33"/>
      <c r="BL256" s="24"/>
      <c r="BM256" s="33"/>
      <c r="BN256" s="33"/>
      <c r="BO256" s="34"/>
      <c r="BP256" s="23"/>
      <c r="BQ256" s="24"/>
      <c r="BR256" s="25"/>
    </row>
    <row r="257" spans="1:70" s="22" customFormat="1" ht="201.75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143"/>
      <c r="N257" s="32"/>
      <c r="O257" s="31"/>
      <c r="P257" s="32"/>
      <c r="Q257" s="32"/>
      <c r="R257" s="32"/>
      <c r="S257" s="32"/>
      <c r="T257" s="32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62"/>
      <c r="BB257" s="33"/>
      <c r="BC257" s="33"/>
      <c r="BD257" s="33"/>
      <c r="BE257" s="33"/>
      <c r="BF257" s="33"/>
      <c r="BG257" s="33"/>
      <c r="BH257" s="33"/>
      <c r="BI257" s="33"/>
      <c r="BJ257" s="33"/>
      <c r="BK257" s="33"/>
      <c r="BL257" s="24"/>
      <c r="BM257" s="33"/>
      <c r="BN257" s="33"/>
      <c r="BO257" s="34"/>
      <c r="BP257" s="23"/>
      <c r="BQ257" s="24"/>
      <c r="BR257" s="25"/>
    </row>
    <row r="258" spans="1:70" s="22" customFormat="1" ht="409.6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2"/>
      <c r="P258" s="42"/>
      <c r="Q258" s="42"/>
      <c r="R258" s="42"/>
      <c r="S258" s="42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62"/>
      <c r="BB258" s="33"/>
      <c r="BC258" s="33"/>
      <c r="BD258" s="33"/>
      <c r="BE258" s="33"/>
      <c r="BF258" s="33"/>
      <c r="BG258" s="33"/>
      <c r="BH258" s="33"/>
      <c r="BI258" s="33"/>
      <c r="BJ258" s="33"/>
      <c r="BK258" s="33"/>
      <c r="BL258" s="24"/>
      <c r="BM258" s="33"/>
      <c r="BN258" s="33"/>
      <c r="BO258" s="34"/>
      <c r="BP258" s="23"/>
      <c r="BQ258" s="24"/>
      <c r="BR258" s="25"/>
    </row>
    <row r="259" spans="1:70" s="22" customFormat="1" ht="201.75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2"/>
      <c r="P259" s="42"/>
      <c r="Q259" s="42"/>
      <c r="R259" s="42"/>
      <c r="S259" s="42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62"/>
      <c r="BB259" s="33"/>
      <c r="BC259" s="33"/>
      <c r="BD259" s="33"/>
      <c r="BE259" s="33"/>
      <c r="BF259" s="33"/>
      <c r="BG259" s="33"/>
      <c r="BH259" s="33"/>
      <c r="BI259" s="33"/>
      <c r="BJ259" s="33"/>
      <c r="BK259" s="33"/>
      <c r="BL259" s="24"/>
      <c r="BM259" s="33"/>
      <c r="BN259" s="33"/>
      <c r="BO259" s="34"/>
      <c r="BP259" s="23"/>
      <c r="BQ259" s="24"/>
      <c r="BR259" s="25"/>
    </row>
    <row r="260" spans="1:70" s="22" customFormat="1" ht="201.7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2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42"/>
      <c r="AH260" s="43"/>
      <c r="AI260" s="4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42"/>
      <c r="AZ260" s="43"/>
      <c r="BA260" s="143"/>
      <c r="BB260" s="43"/>
      <c r="BC260" s="43"/>
      <c r="BD260" s="33"/>
      <c r="BE260" s="33"/>
      <c r="BF260" s="33"/>
      <c r="BG260" s="33"/>
      <c r="BH260" s="33"/>
      <c r="BI260" s="33"/>
      <c r="BJ260" s="33"/>
      <c r="BK260" s="33"/>
      <c r="BL260" s="24"/>
      <c r="BM260" s="33"/>
      <c r="BN260" s="33"/>
      <c r="BO260" s="34"/>
      <c r="BP260" s="23"/>
      <c r="BQ260" s="24"/>
      <c r="BR260" s="25"/>
    </row>
    <row r="261" spans="1:70" s="22" customFormat="1" ht="201.75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2"/>
      <c r="P261" s="32"/>
      <c r="Q261" s="32"/>
      <c r="R261" s="32"/>
      <c r="S261" s="32"/>
      <c r="T261" s="32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62"/>
      <c r="BB261" s="33"/>
      <c r="BC261" s="33"/>
      <c r="BD261" s="33"/>
      <c r="BE261" s="33"/>
      <c r="BF261" s="33"/>
      <c r="BG261" s="33"/>
      <c r="BH261" s="33"/>
      <c r="BI261" s="33"/>
      <c r="BJ261" s="33"/>
      <c r="BK261" s="33"/>
      <c r="BL261" s="24"/>
      <c r="BM261" s="33"/>
      <c r="BN261" s="33"/>
      <c r="BO261" s="34"/>
      <c r="BP261" s="23"/>
      <c r="BQ261" s="24"/>
      <c r="BR261" s="25"/>
    </row>
    <row r="262" spans="1:70" s="22" customFormat="1" ht="201.75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2"/>
      <c r="Q262" s="42"/>
      <c r="R262" s="42"/>
      <c r="S262" s="42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62"/>
      <c r="BB262" s="33"/>
      <c r="BC262" s="33"/>
      <c r="BD262" s="33"/>
      <c r="BE262" s="33"/>
      <c r="BF262" s="33"/>
      <c r="BG262" s="33"/>
      <c r="BH262" s="33"/>
      <c r="BI262" s="33"/>
      <c r="BJ262" s="33"/>
      <c r="BK262" s="33"/>
      <c r="BL262" s="24"/>
      <c r="BM262" s="33"/>
      <c r="BN262" s="33"/>
      <c r="BO262" s="34"/>
      <c r="BP262" s="23"/>
      <c r="BQ262" s="24"/>
      <c r="BR262" s="25"/>
    </row>
    <row r="263" spans="1:70" s="22" customFormat="1" ht="201.7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143"/>
      <c r="N263" s="32"/>
      <c r="O263" s="31"/>
      <c r="P263" s="32"/>
      <c r="Q263" s="32"/>
      <c r="R263" s="32"/>
      <c r="S263" s="32"/>
      <c r="T263" s="32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62"/>
      <c r="BB263" s="33"/>
      <c r="BC263" s="33"/>
      <c r="BD263" s="33"/>
      <c r="BE263" s="33"/>
      <c r="BF263" s="33"/>
      <c r="BG263" s="33"/>
      <c r="BH263" s="33"/>
      <c r="BI263" s="33"/>
      <c r="BJ263" s="33"/>
      <c r="BK263" s="33"/>
      <c r="BL263" s="24"/>
      <c r="BM263" s="33"/>
      <c r="BN263" s="33"/>
      <c r="BO263" s="34"/>
      <c r="BP263" s="23"/>
      <c r="BQ263" s="24"/>
      <c r="BR263" s="25"/>
    </row>
    <row r="264" spans="1:70" s="22" customFormat="1" ht="259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52"/>
      <c r="O264" s="52"/>
      <c r="P264" s="52"/>
      <c r="Q264" s="52"/>
      <c r="R264" s="52"/>
      <c r="S264" s="52"/>
      <c r="T264" s="52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143"/>
      <c r="BB264" s="52"/>
      <c r="BC264" s="52"/>
      <c r="BD264" s="33"/>
      <c r="BE264" s="33"/>
      <c r="BF264" s="33"/>
      <c r="BG264" s="42"/>
      <c r="BH264" s="51"/>
      <c r="BI264" s="52"/>
      <c r="BJ264" s="33"/>
      <c r="BK264" s="44"/>
      <c r="BL264" s="24"/>
      <c r="BM264" s="33"/>
      <c r="BN264" s="33"/>
      <c r="BO264" s="34"/>
      <c r="BP264" s="23"/>
      <c r="BQ264" s="24"/>
      <c r="BR264" s="25"/>
    </row>
    <row r="265" spans="1:70" s="22" customFormat="1" ht="244.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2"/>
      <c r="O265" s="42"/>
      <c r="P265" s="52"/>
      <c r="Q265" s="52"/>
      <c r="R265" s="52"/>
      <c r="S265" s="52"/>
      <c r="T265" s="52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143"/>
      <c r="BB265" s="55"/>
      <c r="BC265" s="52"/>
      <c r="BD265" s="33"/>
      <c r="BE265" s="33"/>
      <c r="BF265" s="33"/>
      <c r="BG265" s="42"/>
      <c r="BH265" s="51"/>
      <c r="BI265" s="52"/>
      <c r="BJ265" s="33"/>
      <c r="BK265" s="44"/>
      <c r="BL265" s="24"/>
      <c r="BM265" s="33"/>
      <c r="BN265" s="33"/>
      <c r="BO265" s="34"/>
      <c r="BP265" s="23"/>
      <c r="BQ265" s="24"/>
      <c r="BR265" s="25"/>
    </row>
    <row r="266" spans="1:70" s="22" customFormat="1" ht="219.75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51"/>
      <c r="O266" s="51"/>
      <c r="P266" s="51"/>
      <c r="Q266" s="51"/>
      <c r="R266" s="51"/>
      <c r="S266" s="51"/>
      <c r="T266" s="51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49"/>
      <c r="BB266" s="50"/>
      <c r="BC266" s="47"/>
      <c r="BD266" s="33"/>
      <c r="BE266" s="33"/>
      <c r="BF266" s="33"/>
      <c r="BG266" s="33"/>
      <c r="BH266" s="33"/>
      <c r="BI266" s="33"/>
      <c r="BJ266" s="33"/>
      <c r="BK266" s="44"/>
      <c r="BL266" s="24"/>
      <c r="BM266" s="33"/>
      <c r="BN266" s="33"/>
      <c r="BO266" s="34"/>
      <c r="BP266" s="23"/>
      <c r="BQ266" s="24"/>
      <c r="BR266" s="25"/>
    </row>
    <row r="267" spans="1:70" s="22" customFormat="1" ht="219.75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52"/>
      <c r="O267" s="52"/>
      <c r="P267" s="52"/>
      <c r="Q267" s="52"/>
      <c r="R267" s="52"/>
      <c r="S267" s="52"/>
      <c r="T267" s="52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143"/>
      <c r="BB267" s="52"/>
      <c r="BC267" s="52"/>
      <c r="BD267" s="33"/>
      <c r="BE267" s="33"/>
      <c r="BF267" s="33"/>
      <c r="BG267" s="33"/>
      <c r="BH267" s="33"/>
      <c r="BI267" s="33"/>
      <c r="BJ267" s="33"/>
      <c r="BK267" s="44"/>
      <c r="BL267" s="24"/>
      <c r="BM267" s="33"/>
      <c r="BN267" s="33"/>
      <c r="BO267" s="34"/>
      <c r="BP267" s="23"/>
      <c r="BQ267" s="24"/>
      <c r="BR267" s="25"/>
    </row>
    <row r="268" spans="1:70" s="22" customFormat="1" ht="219.7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52"/>
      <c r="O268" s="52"/>
      <c r="P268" s="52"/>
      <c r="Q268" s="52"/>
      <c r="R268" s="52"/>
      <c r="S268" s="52"/>
      <c r="T268" s="52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49"/>
      <c r="BB268" s="50"/>
      <c r="BC268" s="47"/>
      <c r="BD268" s="33"/>
      <c r="BE268" s="33"/>
      <c r="BF268" s="33"/>
      <c r="BG268" s="33"/>
      <c r="BH268" s="33"/>
      <c r="BI268" s="33"/>
      <c r="BJ268" s="33"/>
      <c r="BK268" s="44"/>
      <c r="BL268" s="24"/>
      <c r="BM268" s="33"/>
      <c r="BN268" s="33"/>
      <c r="BO268" s="34"/>
      <c r="BP268" s="23"/>
      <c r="BQ268" s="24"/>
      <c r="BR268" s="25"/>
    </row>
    <row r="269" spans="1:70" s="22" customFormat="1" ht="409.6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52"/>
      <c r="O269" s="52"/>
      <c r="P269" s="52"/>
      <c r="Q269" s="52"/>
      <c r="R269" s="52"/>
      <c r="S269" s="52"/>
      <c r="T269" s="52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143"/>
      <c r="BB269" s="52"/>
      <c r="BC269" s="42"/>
      <c r="BD269" s="33"/>
      <c r="BE269" s="33"/>
      <c r="BF269" s="33"/>
      <c r="BG269" s="33"/>
      <c r="BH269" s="33"/>
      <c r="BI269" s="33"/>
      <c r="BJ269" s="33"/>
      <c r="BK269" s="44"/>
      <c r="BL269" s="24"/>
      <c r="BM269" s="33"/>
      <c r="BN269" s="33"/>
      <c r="BO269" s="34"/>
      <c r="BP269" s="23"/>
      <c r="BQ269" s="24"/>
      <c r="BR269" s="25"/>
    </row>
    <row r="270" spans="1:70" s="22" customFormat="1" ht="409.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52"/>
      <c r="O270" s="52"/>
      <c r="P270" s="52"/>
      <c r="Q270" s="52"/>
      <c r="R270" s="52"/>
      <c r="S270" s="52"/>
      <c r="T270" s="52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42"/>
      <c r="AF270" s="52"/>
      <c r="AG270" s="52"/>
      <c r="AH270" s="33"/>
      <c r="AI270" s="143"/>
      <c r="AJ270" s="52"/>
      <c r="AK270" s="52"/>
      <c r="AL270" s="33"/>
      <c r="AM270" s="33"/>
      <c r="AN270" s="33"/>
      <c r="AO270" s="33"/>
      <c r="AP270" s="33"/>
      <c r="AQ270" s="143"/>
      <c r="AR270" s="52"/>
      <c r="AS270" s="143"/>
      <c r="AT270" s="52"/>
      <c r="AU270" s="33"/>
      <c r="AV270" s="33"/>
      <c r="AW270" s="33"/>
      <c r="AX270" s="33"/>
      <c r="AY270" s="33"/>
      <c r="AZ270" s="33"/>
      <c r="BA270" s="143"/>
      <c r="BB270" s="52"/>
      <c r="BC270" s="52"/>
      <c r="BD270" s="33"/>
      <c r="BE270" s="33"/>
      <c r="BF270" s="33"/>
      <c r="BG270" s="33"/>
      <c r="BH270" s="33"/>
      <c r="BI270" s="33"/>
      <c r="BJ270" s="33"/>
      <c r="BK270" s="44"/>
      <c r="BL270" s="24"/>
      <c r="BM270" s="33"/>
      <c r="BN270" s="33"/>
      <c r="BO270" s="34"/>
      <c r="BP270" s="23"/>
      <c r="BQ270" s="24"/>
      <c r="BR270" s="25"/>
    </row>
    <row r="271" spans="1:70" s="22" customFormat="1" ht="137.2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52"/>
      <c r="O271" s="52"/>
      <c r="P271" s="52"/>
      <c r="Q271" s="52"/>
      <c r="R271" s="52"/>
      <c r="S271" s="52"/>
      <c r="T271" s="5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33"/>
      <c r="AN271" s="33"/>
      <c r="AO271" s="33"/>
      <c r="AP271" s="33"/>
      <c r="AQ271" s="33"/>
      <c r="AR271" s="33"/>
      <c r="AS271" s="33"/>
      <c r="AT271" s="33"/>
      <c r="AU271" s="33"/>
      <c r="AV271" s="33"/>
      <c r="AW271" s="33"/>
      <c r="AX271" s="33"/>
      <c r="AY271" s="33"/>
      <c r="AZ271" s="33"/>
      <c r="BA271" s="49"/>
      <c r="BB271" s="50"/>
      <c r="BC271" s="47"/>
      <c r="BD271" s="33"/>
      <c r="BE271" s="33"/>
      <c r="BF271" s="33"/>
      <c r="BG271" s="33"/>
      <c r="BH271" s="33"/>
      <c r="BI271" s="33"/>
      <c r="BJ271" s="33"/>
      <c r="BK271" s="44"/>
      <c r="BL271" s="24"/>
      <c r="BM271" s="33"/>
      <c r="BN271" s="33"/>
      <c r="BO271" s="34"/>
      <c r="BP271" s="23"/>
      <c r="BQ271" s="24"/>
      <c r="BR271" s="25"/>
    </row>
    <row r="272" spans="1:70" s="22" customFormat="1" ht="137.25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52"/>
      <c r="O272" s="52"/>
      <c r="P272" s="52"/>
      <c r="Q272" s="52"/>
      <c r="R272" s="52"/>
      <c r="S272" s="52"/>
      <c r="T272" s="5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49"/>
      <c r="BB272" s="50"/>
      <c r="BC272" s="47"/>
      <c r="BD272" s="33"/>
      <c r="BE272" s="33"/>
      <c r="BF272" s="33"/>
      <c r="BG272" s="33"/>
      <c r="BH272" s="33"/>
      <c r="BI272" s="33"/>
      <c r="BJ272" s="33"/>
      <c r="BK272" s="44"/>
      <c r="BL272" s="24"/>
      <c r="BM272" s="33"/>
      <c r="BN272" s="33"/>
      <c r="BO272" s="34"/>
      <c r="BP272" s="23"/>
      <c r="BQ272" s="24"/>
      <c r="BR272" s="25"/>
    </row>
    <row r="273" spans="1:72" s="22" customFormat="1" ht="137.25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52"/>
      <c r="O273" s="52"/>
      <c r="P273" s="52"/>
      <c r="Q273" s="52"/>
      <c r="R273" s="52"/>
      <c r="S273" s="52"/>
      <c r="T273" s="5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49"/>
      <c r="BB273" s="50"/>
      <c r="BC273" s="47"/>
      <c r="BD273" s="33"/>
      <c r="BE273" s="33"/>
      <c r="BF273" s="33"/>
      <c r="BG273" s="33"/>
      <c r="BH273" s="33"/>
      <c r="BI273" s="33"/>
      <c r="BJ273" s="33"/>
      <c r="BK273" s="44"/>
      <c r="BL273" s="24"/>
      <c r="BM273" s="33"/>
      <c r="BN273" s="33"/>
      <c r="BO273" s="34"/>
      <c r="BP273" s="23"/>
      <c r="BQ273" s="24"/>
      <c r="BR273" s="25"/>
    </row>
    <row r="274" spans="1:72" s="22" customFormat="1" ht="137.2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52"/>
      <c r="O274" s="52"/>
      <c r="P274" s="52"/>
      <c r="Q274" s="52"/>
      <c r="R274" s="52"/>
      <c r="S274" s="52"/>
      <c r="T274" s="5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F274" s="33"/>
      <c r="AG274" s="33"/>
      <c r="AH274" s="33"/>
      <c r="AI274" s="33"/>
      <c r="AJ274" s="33"/>
      <c r="AK274" s="33"/>
      <c r="AL274" s="33"/>
      <c r="AM274" s="33"/>
      <c r="AN274" s="33"/>
      <c r="AO274" s="33"/>
      <c r="AP274" s="33"/>
      <c r="AQ274" s="33"/>
      <c r="AR274" s="33"/>
      <c r="AS274" s="33"/>
      <c r="AT274" s="33"/>
      <c r="AU274" s="33"/>
      <c r="AV274" s="33"/>
      <c r="AW274" s="33"/>
      <c r="AX274" s="33"/>
      <c r="AY274" s="33"/>
      <c r="AZ274" s="33"/>
      <c r="BA274" s="49"/>
      <c r="BB274" s="50"/>
      <c r="BC274" s="47"/>
      <c r="BD274" s="33"/>
      <c r="BE274" s="33"/>
      <c r="BF274" s="33"/>
      <c r="BG274" s="33"/>
      <c r="BH274" s="33"/>
      <c r="BI274" s="33"/>
      <c r="BJ274" s="33"/>
      <c r="BK274" s="44"/>
      <c r="BL274" s="24"/>
      <c r="BM274" s="33"/>
      <c r="BN274" s="33"/>
      <c r="BO274" s="34"/>
      <c r="BP274" s="23"/>
      <c r="BQ274" s="24"/>
      <c r="BR274" s="25"/>
    </row>
    <row r="275" spans="1:72" s="22" customFormat="1" ht="137.2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52"/>
      <c r="O275" s="52"/>
      <c r="P275" s="52"/>
      <c r="Q275" s="52"/>
      <c r="R275" s="52"/>
      <c r="S275" s="52"/>
      <c r="T275" s="5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33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49"/>
      <c r="BB275" s="50"/>
      <c r="BC275" s="47"/>
      <c r="BD275" s="33"/>
      <c r="BE275" s="33"/>
      <c r="BF275" s="33"/>
      <c r="BG275" s="33"/>
      <c r="BH275" s="33"/>
      <c r="BI275" s="33"/>
      <c r="BJ275" s="33"/>
      <c r="BK275" s="44"/>
      <c r="BL275" s="24"/>
      <c r="BM275" s="33"/>
      <c r="BN275" s="33"/>
      <c r="BO275" s="34"/>
      <c r="BP275" s="23"/>
      <c r="BQ275" s="24"/>
      <c r="BR275" s="25"/>
    </row>
    <row r="276" spans="1:72" s="22" customFormat="1" ht="291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52"/>
      <c r="O276" s="52"/>
      <c r="P276" s="52"/>
      <c r="Q276" s="52"/>
      <c r="R276" s="52"/>
      <c r="S276" s="52"/>
      <c r="T276" s="52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33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42"/>
      <c r="AZ276" s="38"/>
      <c r="BA276" s="143"/>
      <c r="BB276" s="52"/>
      <c r="BC276" s="42"/>
      <c r="BD276" s="43"/>
      <c r="BE276" s="33"/>
      <c r="BF276" s="33"/>
      <c r="BG276" s="33"/>
      <c r="BH276" s="33"/>
      <c r="BI276" s="33"/>
      <c r="BJ276" s="33"/>
      <c r="BK276" s="33"/>
      <c r="BL276" s="24"/>
      <c r="BM276" s="33"/>
      <c r="BN276" s="33"/>
      <c r="BO276" s="34"/>
      <c r="BP276" s="23"/>
      <c r="BQ276" s="24"/>
      <c r="BR276" s="25"/>
    </row>
    <row r="277" spans="1:72" s="22" customFormat="1" ht="291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52"/>
      <c r="O277" s="52"/>
      <c r="P277" s="52"/>
      <c r="Q277" s="52"/>
      <c r="R277" s="52"/>
      <c r="S277" s="52"/>
      <c r="T277" s="52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33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42"/>
      <c r="AZ277" s="38"/>
      <c r="BA277" s="143"/>
      <c r="BB277" s="61"/>
      <c r="BC277" s="42"/>
      <c r="BD277" s="43"/>
      <c r="BE277" s="33"/>
      <c r="BF277" s="33"/>
      <c r="BG277" s="33"/>
      <c r="BH277" s="33"/>
      <c r="BI277" s="33"/>
      <c r="BJ277" s="33"/>
      <c r="BK277" s="33"/>
      <c r="BL277" s="24"/>
      <c r="BM277" s="33"/>
      <c r="BN277" s="33"/>
      <c r="BO277" s="34"/>
      <c r="BP277" s="23"/>
      <c r="BQ277" s="24"/>
      <c r="BR277" s="25"/>
    </row>
    <row r="278" spans="1:72" s="22" customFormat="1" ht="197.2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43"/>
      <c r="O278" s="43"/>
      <c r="P278" s="43"/>
      <c r="Q278" s="43"/>
      <c r="R278" s="43"/>
      <c r="S278" s="43"/>
      <c r="T278" s="42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33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143"/>
      <c r="BB278" s="42"/>
      <c r="BC278" s="42"/>
      <c r="BD278" s="33"/>
      <c r="BE278" s="33"/>
      <c r="BF278" s="33"/>
      <c r="BG278" s="33"/>
      <c r="BH278" s="33"/>
      <c r="BI278" s="33"/>
      <c r="BJ278" s="33"/>
      <c r="BK278" s="44"/>
      <c r="BL278" s="24"/>
      <c r="BM278" s="33"/>
      <c r="BN278" s="33"/>
      <c r="BO278" s="34"/>
      <c r="BP278" s="23"/>
      <c r="BQ278" s="24"/>
      <c r="BR278" s="25"/>
    </row>
    <row r="279" spans="1:72" s="22" customFormat="1" ht="197.2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43"/>
      <c r="O279" s="43"/>
      <c r="P279" s="43"/>
      <c r="Q279" s="43"/>
      <c r="R279" s="43"/>
      <c r="S279" s="43"/>
      <c r="T279" s="42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33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56"/>
      <c r="BB279" s="47"/>
      <c r="BC279" s="47"/>
      <c r="BD279" s="33"/>
      <c r="BE279" s="33"/>
      <c r="BF279" s="33"/>
      <c r="BG279" s="33"/>
      <c r="BH279" s="33"/>
      <c r="BI279" s="33"/>
      <c r="BJ279" s="33"/>
      <c r="BK279" s="44"/>
      <c r="BL279" s="24"/>
      <c r="BM279" s="33"/>
      <c r="BN279" s="33"/>
      <c r="BO279" s="34"/>
      <c r="BP279" s="23"/>
      <c r="BQ279" s="24"/>
      <c r="BR279" s="25"/>
    </row>
    <row r="280" spans="1:72" s="22" customFormat="1" ht="279.75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53"/>
      <c r="O280" s="53"/>
      <c r="P280" s="53"/>
      <c r="Q280" s="53"/>
      <c r="R280" s="53"/>
      <c r="S280" s="53"/>
      <c r="T280" s="53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F280" s="33"/>
      <c r="AG280" s="33"/>
      <c r="AH280" s="33"/>
      <c r="AI280" s="33"/>
      <c r="AJ280" s="33"/>
      <c r="AK280" s="33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33"/>
      <c r="AZ280" s="33"/>
      <c r="BA280" s="143"/>
      <c r="BB280" s="51"/>
      <c r="BC280" s="51"/>
      <c r="BD280" s="33"/>
      <c r="BE280" s="33"/>
      <c r="BF280" s="33"/>
      <c r="BG280" s="33"/>
      <c r="BH280" s="33"/>
      <c r="BI280" s="3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2" s="22" customFormat="1" ht="171.7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43"/>
      <c r="O281" s="43"/>
      <c r="P281" s="43"/>
      <c r="Q281" s="43"/>
      <c r="R281" s="43"/>
      <c r="S281" s="43"/>
      <c r="T281" s="43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143"/>
      <c r="BB281" s="43"/>
      <c r="BC281" s="43"/>
      <c r="BD281" s="33"/>
      <c r="BE281" s="33"/>
      <c r="BF281" s="33"/>
      <c r="BG281" s="33"/>
      <c r="BH281" s="33"/>
      <c r="BI281" s="3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2" s="22" customFormat="1" ht="129.7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43"/>
      <c r="O282" s="43"/>
      <c r="P282" s="43"/>
      <c r="Q282" s="43"/>
      <c r="R282" s="43"/>
      <c r="S282" s="43"/>
      <c r="T282" s="43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54"/>
      <c r="BB282" s="52"/>
      <c r="BC282" s="52"/>
      <c r="BD282" s="33"/>
      <c r="BE282" s="33"/>
      <c r="BF282" s="33"/>
      <c r="BG282" s="33"/>
      <c r="BH282" s="33"/>
      <c r="BI282" s="33"/>
      <c r="BJ282" s="33"/>
      <c r="BK282" s="44"/>
      <c r="BL282" s="24"/>
      <c r="BM282" s="33"/>
      <c r="BN282" s="33"/>
      <c r="BO282" s="34"/>
      <c r="BP282" s="23"/>
      <c r="BQ282" s="24"/>
      <c r="BR282" s="25"/>
    </row>
    <row r="283" spans="1:72" s="22" customFormat="1" ht="187.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42"/>
      <c r="M283" s="52"/>
      <c r="N283" s="52"/>
      <c r="O283" s="52"/>
      <c r="P283" s="52"/>
      <c r="Q283" s="52"/>
      <c r="R283" s="52"/>
      <c r="S283" s="52"/>
      <c r="T283" s="5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143"/>
      <c r="BB283" s="43"/>
      <c r="BC283" s="43"/>
      <c r="BD283" s="33"/>
      <c r="BE283" s="33"/>
      <c r="BF283" s="33"/>
      <c r="BG283" s="33"/>
      <c r="BH283" s="33"/>
      <c r="BI283" s="33"/>
      <c r="BJ283" s="34"/>
      <c r="BK283" s="34"/>
      <c r="BL283" s="24"/>
      <c r="BM283" s="21"/>
      <c r="BN283" s="21"/>
      <c r="BO283" s="21"/>
      <c r="BP283" s="21"/>
      <c r="BQ283" s="23"/>
      <c r="BR283" s="24"/>
      <c r="BS283" s="25"/>
      <c r="BT283" s="30"/>
    </row>
    <row r="284" spans="1:72" s="22" customFormat="1" ht="187.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143"/>
      <c r="N284" s="32"/>
      <c r="O284" s="31"/>
      <c r="P284" s="32"/>
      <c r="Q284" s="32"/>
      <c r="R284" s="32"/>
      <c r="S284" s="32"/>
      <c r="T284" s="32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33"/>
      <c r="BB284" s="33"/>
      <c r="BC284" s="33"/>
      <c r="BD284" s="33"/>
      <c r="BE284" s="33"/>
      <c r="BF284" s="33"/>
      <c r="BG284" s="33"/>
      <c r="BH284" s="33"/>
      <c r="BI284" s="33"/>
      <c r="BJ284" s="34"/>
      <c r="BK284" s="34"/>
      <c r="BL284" s="24"/>
      <c r="BM284" s="25"/>
      <c r="BN284" s="21"/>
      <c r="BO284" s="21"/>
      <c r="BP284" s="21"/>
      <c r="BQ284" s="23"/>
      <c r="BR284" s="24"/>
      <c r="BS284" s="25"/>
      <c r="BT284" s="30"/>
    </row>
    <row r="285" spans="1:72" s="22" customFormat="1" ht="409.6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43"/>
      <c r="O285" s="43"/>
      <c r="P285" s="43"/>
      <c r="Q285" s="43"/>
      <c r="R285" s="43"/>
      <c r="S285" s="43"/>
      <c r="T285" s="43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4"/>
      <c r="AS285" s="33"/>
      <c r="AT285" s="34"/>
      <c r="AU285" s="33"/>
      <c r="AV285" s="33"/>
      <c r="AW285" s="33"/>
      <c r="AX285" s="33"/>
      <c r="AY285" s="33"/>
      <c r="AZ285" s="33"/>
      <c r="BA285" s="33"/>
      <c r="BB285" s="33"/>
      <c r="BC285" s="33"/>
      <c r="BD285" s="33"/>
      <c r="BE285" s="33"/>
      <c r="BF285" s="33"/>
      <c r="BG285" s="33"/>
      <c r="BH285" s="33"/>
      <c r="BI285" s="33"/>
      <c r="BJ285" s="34"/>
      <c r="BK285" s="34"/>
      <c r="BL285" s="24"/>
      <c r="BM285" s="25"/>
      <c r="BN285" s="21"/>
      <c r="BO285" s="21"/>
      <c r="BP285" s="21"/>
      <c r="BQ285" s="23"/>
      <c r="BR285" s="24"/>
      <c r="BS285" s="25"/>
      <c r="BT285" s="30"/>
    </row>
    <row r="286" spans="1:72" s="22" customFormat="1" ht="409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43"/>
      <c r="O286" s="43"/>
      <c r="P286" s="43"/>
      <c r="Q286" s="43"/>
      <c r="R286" s="43"/>
      <c r="S286" s="43"/>
      <c r="T286" s="43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143"/>
      <c r="BB286" s="43"/>
      <c r="BC286" s="43"/>
      <c r="BD286" s="33"/>
      <c r="BE286" s="33"/>
      <c r="BF286" s="33"/>
      <c r="BG286" s="33"/>
      <c r="BH286" s="33"/>
      <c r="BI286" s="33"/>
      <c r="BJ286" s="34"/>
      <c r="BK286" s="34"/>
      <c r="BL286" s="24"/>
      <c r="BM286" s="25"/>
      <c r="BN286" s="21"/>
      <c r="BO286" s="21"/>
      <c r="BP286" s="21"/>
      <c r="BQ286" s="23"/>
      <c r="BR286" s="24"/>
      <c r="BS286" s="25"/>
      <c r="BT286" s="30"/>
    </row>
    <row r="287" spans="1:72" s="22" customFormat="1" ht="194.25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143"/>
      <c r="N287" s="32"/>
      <c r="O287" s="31"/>
      <c r="P287" s="32"/>
      <c r="Q287" s="32"/>
      <c r="R287" s="32"/>
      <c r="S287" s="32"/>
      <c r="T287" s="32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33"/>
      <c r="BB287" s="33"/>
      <c r="BC287" s="33"/>
      <c r="BD287" s="33"/>
      <c r="BE287" s="33"/>
      <c r="BF287" s="33"/>
      <c r="BG287" s="33"/>
      <c r="BH287" s="33"/>
      <c r="BI287" s="33"/>
      <c r="BJ287" s="34"/>
      <c r="BK287" s="34"/>
      <c r="BL287" s="24"/>
      <c r="BM287" s="25"/>
      <c r="BN287" s="36"/>
      <c r="BO287" s="36"/>
      <c r="BP287" s="36"/>
      <c r="BQ287" s="40"/>
      <c r="BR287" s="26"/>
      <c r="BS287" s="36"/>
      <c r="BT287" s="30"/>
    </row>
    <row r="288" spans="1:72" s="22" customFormat="1" ht="219.75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31"/>
      <c r="L288" s="31"/>
      <c r="M288" s="31"/>
      <c r="N288" s="31"/>
      <c r="O288" s="31"/>
      <c r="P288" s="31"/>
      <c r="Q288" s="31"/>
      <c r="R288" s="31"/>
      <c r="S288" s="31"/>
      <c r="T288" s="31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33"/>
      <c r="BB288" s="21"/>
      <c r="BC288" s="21"/>
      <c r="BD288" s="21"/>
      <c r="BE288" s="21"/>
      <c r="BF288" s="21"/>
      <c r="BG288" s="21"/>
      <c r="BH288" s="21"/>
      <c r="BI288" s="21"/>
      <c r="BJ288" s="21"/>
      <c r="BK288" s="23"/>
      <c r="BL288" s="24"/>
      <c r="BM288" s="25"/>
      <c r="BN288" s="36"/>
      <c r="BO288" s="36"/>
      <c r="BP288" s="36"/>
      <c r="BQ288" s="40"/>
      <c r="BR288" s="26"/>
      <c r="BS288" s="36"/>
      <c r="BT288" s="30"/>
    </row>
    <row r="289" spans="1:72" s="22" customFormat="1" ht="198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31"/>
      <c r="L289" s="6"/>
      <c r="M289" s="33"/>
      <c r="N289" s="41"/>
      <c r="O289" s="41"/>
      <c r="P289" s="41"/>
      <c r="Q289" s="41"/>
      <c r="R289" s="41"/>
      <c r="S289" s="41"/>
      <c r="T289" s="41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33"/>
      <c r="AJ289" s="33"/>
      <c r="AK289" s="33"/>
      <c r="AL289" s="33"/>
      <c r="AM289" s="33"/>
      <c r="AN289" s="33"/>
      <c r="AO289" s="33"/>
      <c r="AP289" s="33"/>
      <c r="AQ289" s="33"/>
      <c r="AR289" s="33"/>
      <c r="AS289" s="33"/>
      <c r="AT289" s="33"/>
      <c r="AU289" s="33"/>
      <c r="AV289" s="33"/>
      <c r="AW289" s="33"/>
      <c r="AX289" s="33"/>
      <c r="AY289" s="33"/>
      <c r="AZ289" s="33"/>
      <c r="BA289" s="33"/>
      <c r="BB289" s="33"/>
      <c r="BC289" s="33"/>
      <c r="BD289" s="33"/>
      <c r="BE289" s="33"/>
      <c r="BF289" s="33"/>
      <c r="BG289" s="33"/>
      <c r="BH289" s="33"/>
      <c r="BI289" s="33"/>
      <c r="BJ289" s="34"/>
      <c r="BK289" s="29"/>
      <c r="BL289" s="24"/>
      <c r="BM289" s="25"/>
      <c r="BN289" s="21"/>
      <c r="BO289" s="21"/>
      <c r="BP289" s="21"/>
      <c r="BQ289" s="23"/>
      <c r="BR289" s="24"/>
      <c r="BS289" s="25"/>
      <c r="BT289" s="30"/>
    </row>
    <row r="290" spans="1:72" s="22" customFormat="1" ht="198.7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31"/>
      <c r="L290" s="6"/>
      <c r="M290" s="33"/>
      <c r="N290" s="34"/>
      <c r="O290" s="34"/>
      <c r="P290" s="34"/>
      <c r="Q290" s="34"/>
      <c r="R290" s="34"/>
      <c r="S290" s="34"/>
      <c r="T290" s="34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F290" s="33"/>
      <c r="AG290" s="33"/>
      <c r="AH290" s="33"/>
      <c r="AI290" s="33"/>
      <c r="AJ290" s="33"/>
      <c r="AK290" s="33"/>
      <c r="AL290" s="33"/>
      <c r="AM290" s="33"/>
      <c r="AN290" s="33"/>
      <c r="AO290" s="33"/>
      <c r="AP290" s="33"/>
      <c r="AQ290" s="33"/>
      <c r="AR290" s="33"/>
      <c r="AS290" s="33"/>
      <c r="AT290" s="33"/>
      <c r="AU290" s="33"/>
      <c r="AV290" s="33"/>
      <c r="AW290" s="33"/>
      <c r="AX290" s="33"/>
      <c r="AY290" s="33"/>
      <c r="AZ290" s="33"/>
      <c r="BA290" s="33"/>
      <c r="BB290" s="33"/>
      <c r="BC290" s="33"/>
      <c r="BD290" s="33"/>
      <c r="BE290" s="33"/>
      <c r="BF290" s="33"/>
      <c r="BG290" s="33"/>
      <c r="BH290" s="33"/>
      <c r="BI290" s="33"/>
      <c r="BJ290" s="34"/>
      <c r="BK290" s="29"/>
      <c r="BL290" s="24"/>
      <c r="BM290" s="25"/>
      <c r="BN290" s="21"/>
      <c r="BO290" s="21"/>
      <c r="BP290" s="21"/>
      <c r="BQ290" s="23"/>
      <c r="BR290" s="24"/>
      <c r="BS290" s="25"/>
      <c r="BT290" s="30"/>
    </row>
    <row r="291" spans="1:72" s="22" customFormat="1" ht="198.7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31"/>
      <c r="L291" s="6"/>
      <c r="M291" s="33"/>
      <c r="N291" s="32"/>
      <c r="O291" s="31"/>
      <c r="P291" s="32"/>
      <c r="Q291" s="32"/>
      <c r="R291" s="32"/>
      <c r="S291" s="32"/>
      <c r="T291" s="32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33"/>
      <c r="AJ291" s="33"/>
      <c r="AK291" s="33"/>
      <c r="AL291" s="33"/>
      <c r="AM291" s="33"/>
      <c r="AN291" s="33"/>
      <c r="AO291" s="33"/>
      <c r="AP291" s="33"/>
      <c r="AQ291" s="33"/>
      <c r="AR291" s="33"/>
      <c r="AS291" s="33"/>
      <c r="AT291" s="33"/>
      <c r="AU291" s="33"/>
      <c r="AV291" s="33"/>
      <c r="AW291" s="33"/>
      <c r="AX291" s="33"/>
      <c r="AY291" s="33"/>
      <c r="AZ291" s="33"/>
      <c r="BA291" s="33"/>
      <c r="BB291" s="33"/>
      <c r="BC291" s="33"/>
      <c r="BD291" s="33"/>
      <c r="BE291" s="33"/>
      <c r="BF291" s="33"/>
      <c r="BG291" s="33"/>
      <c r="BH291" s="33"/>
      <c r="BI291" s="33"/>
      <c r="BJ291" s="34"/>
      <c r="BK291" s="29"/>
      <c r="BL291" s="24"/>
      <c r="BM291" s="25"/>
      <c r="BN291" s="21"/>
      <c r="BO291" s="21"/>
      <c r="BP291" s="21"/>
      <c r="BQ291" s="23"/>
      <c r="BR291" s="24"/>
      <c r="BS291" s="25"/>
      <c r="BT291" s="30"/>
    </row>
    <row r="292" spans="1:72" s="22" customFormat="1" ht="146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31"/>
      <c r="L292" s="6"/>
      <c r="M292" s="33"/>
      <c r="N292" s="32"/>
      <c r="O292" s="31"/>
      <c r="P292" s="32"/>
      <c r="Q292" s="32"/>
      <c r="R292" s="32"/>
      <c r="S292" s="32"/>
      <c r="T292" s="32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33"/>
      <c r="AJ292" s="33"/>
      <c r="AK292" s="33"/>
      <c r="AL292" s="33"/>
      <c r="AM292" s="33"/>
      <c r="AN292" s="33"/>
      <c r="AO292" s="33"/>
      <c r="AP292" s="33"/>
      <c r="AQ292" s="33"/>
      <c r="AR292" s="33"/>
      <c r="AS292" s="33"/>
      <c r="AT292" s="33"/>
      <c r="AU292" s="33"/>
      <c r="AV292" s="33"/>
      <c r="AW292" s="33"/>
      <c r="AX292" s="33"/>
      <c r="AY292" s="33"/>
      <c r="AZ292" s="33"/>
      <c r="BA292" s="33"/>
      <c r="BB292" s="33"/>
      <c r="BC292" s="33"/>
      <c r="BD292" s="33"/>
      <c r="BE292" s="33"/>
      <c r="BF292" s="33"/>
      <c r="BG292" s="33"/>
      <c r="BH292" s="33"/>
      <c r="BI292" s="33"/>
      <c r="BJ292" s="34"/>
      <c r="BK292" s="29"/>
      <c r="BL292" s="24"/>
      <c r="BM292" s="25"/>
      <c r="BN292" s="21"/>
      <c r="BO292" s="21"/>
      <c r="BP292" s="21"/>
      <c r="BQ292" s="23"/>
      <c r="BR292" s="24"/>
      <c r="BS292" s="25"/>
      <c r="BT292" s="30"/>
    </row>
    <row r="293" spans="1:72" s="22" customFormat="1" ht="227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31"/>
      <c r="L293" s="6"/>
      <c r="M293" s="33"/>
      <c r="N293" s="32"/>
      <c r="O293" s="31"/>
      <c r="P293" s="32"/>
      <c r="Q293" s="32"/>
      <c r="R293" s="32"/>
      <c r="S293" s="32"/>
      <c r="T293" s="32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33"/>
      <c r="AJ293" s="33"/>
      <c r="AK293" s="33"/>
      <c r="AL293" s="33"/>
      <c r="AM293" s="33"/>
      <c r="AN293" s="33"/>
      <c r="AO293" s="33"/>
      <c r="AP293" s="33"/>
      <c r="AQ293" s="33"/>
      <c r="AR293" s="33"/>
      <c r="AS293" s="33"/>
      <c r="AT293" s="33"/>
      <c r="AU293" s="33"/>
      <c r="AV293" s="33"/>
      <c r="AW293" s="33"/>
      <c r="AX293" s="33"/>
      <c r="AY293" s="33"/>
      <c r="AZ293" s="33"/>
      <c r="BA293" s="33"/>
      <c r="BB293" s="33"/>
      <c r="BC293" s="33"/>
      <c r="BD293" s="33"/>
      <c r="BE293" s="33"/>
      <c r="BF293" s="33"/>
      <c r="BG293" s="33"/>
      <c r="BH293" s="33"/>
      <c r="BI293" s="33"/>
      <c r="BJ293" s="34"/>
      <c r="BK293" s="29"/>
      <c r="BL293" s="24"/>
      <c r="BM293" s="25"/>
      <c r="BN293" s="21"/>
      <c r="BO293" s="21"/>
      <c r="BP293" s="21"/>
      <c r="BQ293" s="23"/>
      <c r="BR293" s="24"/>
      <c r="BS293" s="25"/>
      <c r="BT293" s="30"/>
    </row>
    <row r="294" spans="1:72" s="22" customFormat="1" ht="154.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31"/>
      <c r="L294" s="6"/>
      <c r="M294" s="33"/>
      <c r="N294" s="32"/>
      <c r="O294" s="32"/>
      <c r="P294" s="32"/>
      <c r="Q294" s="32"/>
      <c r="R294" s="32"/>
      <c r="S294" s="32"/>
      <c r="T294" s="32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33"/>
      <c r="AJ294" s="33"/>
      <c r="AK294" s="33"/>
      <c r="AL294" s="33"/>
      <c r="AM294" s="33"/>
      <c r="AN294" s="33"/>
      <c r="AO294" s="33"/>
      <c r="AP294" s="33"/>
      <c r="AQ294" s="33"/>
      <c r="AR294" s="33"/>
      <c r="AS294" s="33"/>
      <c r="AT294" s="33"/>
      <c r="AU294" s="33"/>
      <c r="AV294" s="33"/>
      <c r="AW294" s="33"/>
      <c r="AX294" s="33"/>
      <c r="AY294" s="33"/>
      <c r="AZ294" s="33"/>
      <c r="BA294" s="33"/>
      <c r="BB294" s="33"/>
      <c r="BC294" s="33"/>
      <c r="BD294" s="33"/>
      <c r="BE294" s="33"/>
      <c r="BF294" s="33"/>
      <c r="BG294" s="33"/>
      <c r="BH294" s="33"/>
      <c r="BI294" s="33"/>
      <c r="BJ294" s="34"/>
      <c r="BK294" s="29"/>
      <c r="BL294" s="24"/>
      <c r="BM294" s="25"/>
      <c r="BN294" s="21"/>
      <c r="BO294" s="21"/>
      <c r="BP294" s="21"/>
      <c r="BQ294" s="23"/>
      <c r="BR294" s="24"/>
      <c r="BS294" s="25"/>
      <c r="BT294" s="30"/>
    </row>
    <row r="295" spans="1:72" s="22" customFormat="1" ht="154.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31"/>
      <c r="L295" s="6"/>
      <c r="M295" s="33"/>
      <c r="N295" s="32"/>
      <c r="O295" s="31"/>
      <c r="P295" s="32"/>
      <c r="Q295" s="32"/>
      <c r="R295" s="32"/>
      <c r="S295" s="32"/>
      <c r="T295" s="32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33"/>
      <c r="AJ295" s="33"/>
      <c r="AK295" s="33"/>
      <c r="AL295" s="33"/>
      <c r="AM295" s="33"/>
      <c r="AN295" s="33"/>
      <c r="AO295" s="33"/>
      <c r="AP295" s="33"/>
      <c r="AQ295" s="33"/>
      <c r="AR295" s="33"/>
      <c r="AS295" s="33"/>
      <c r="AT295" s="33"/>
      <c r="AU295" s="33"/>
      <c r="AV295" s="33"/>
      <c r="AW295" s="33"/>
      <c r="AX295" s="33"/>
      <c r="AY295" s="33"/>
      <c r="AZ295" s="33"/>
      <c r="BA295" s="33"/>
      <c r="BB295" s="33"/>
      <c r="BC295" s="33"/>
      <c r="BD295" s="33"/>
      <c r="BE295" s="33"/>
      <c r="BF295" s="33"/>
      <c r="BG295" s="33"/>
      <c r="BH295" s="33"/>
      <c r="BI295" s="33"/>
      <c r="BJ295" s="34"/>
      <c r="BK295" s="29"/>
      <c r="BL295" s="24"/>
      <c r="BM295" s="25"/>
      <c r="BN295" s="36"/>
      <c r="BO295" s="36"/>
      <c r="BP295" s="36"/>
      <c r="BQ295" s="40"/>
      <c r="BR295" s="26"/>
      <c r="BS295" s="36"/>
      <c r="BT295" s="30"/>
    </row>
    <row r="296" spans="1:72" s="22" customFormat="1" ht="182.25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31"/>
      <c r="L296" s="6"/>
      <c r="M296" s="33"/>
      <c r="N296" s="34"/>
      <c r="O296" s="34"/>
      <c r="P296" s="34"/>
      <c r="Q296" s="34"/>
      <c r="R296" s="34"/>
      <c r="S296" s="34"/>
      <c r="T296" s="34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F296" s="33"/>
      <c r="AG296" s="33"/>
      <c r="AH296" s="33"/>
      <c r="AI296" s="33"/>
      <c r="AJ296" s="33"/>
      <c r="AK296" s="33"/>
      <c r="AL296" s="33"/>
      <c r="AM296" s="33"/>
      <c r="AN296" s="33"/>
      <c r="AO296" s="33"/>
      <c r="AP296" s="33"/>
      <c r="AQ296" s="33"/>
      <c r="AR296" s="33"/>
      <c r="AS296" s="33"/>
      <c r="AT296" s="33"/>
      <c r="AU296" s="33"/>
      <c r="AV296" s="33"/>
      <c r="AW296" s="33"/>
      <c r="AX296" s="33"/>
      <c r="AY296" s="33"/>
      <c r="AZ296" s="33"/>
      <c r="BA296" s="33"/>
      <c r="BB296" s="21"/>
      <c r="BC296" s="21"/>
      <c r="BD296" s="21"/>
      <c r="BE296" s="21"/>
      <c r="BF296" s="21"/>
      <c r="BG296" s="33"/>
      <c r="BH296" s="33"/>
      <c r="BI296" s="34"/>
      <c r="BJ296" s="21"/>
      <c r="BK296" s="23"/>
      <c r="BL296" s="24"/>
      <c r="BM296" s="25"/>
      <c r="BN296" s="36"/>
      <c r="BO296" s="36"/>
      <c r="BP296" s="36"/>
      <c r="BQ296" s="40"/>
      <c r="BR296" s="26"/>
      <c r="BS296" s="36"/>
      <c r="BT296" s="30"/>
    </row>
    <row r="297" spans="1:72" s="22" customFormat="1" ht="18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31"/>
      <c r="L297" s="6"/>
      <c r="M297" s="33"/>
      <c r="N297" s="34"/>
      <c r="O297" s="34"/>
      <c r="P297" s="34"/>
      <c r="Q297" s="34"/>
      <c r="R297" s="34"/>
      <c r="S297" s="34"/>
      <c r="T297" s="32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F297" s="33"/>
      <c r="AG297" s="33"/>
      <c r="AH297" s="33"/>
      <c r="AI297" s="33"/>
      <c r="AJ297" s="33"/>
      <c r="AK297" s="33"/>
      <c r="AL297" s="33"/>
      <c r="AM297" s="33"/>
      <c r="AN297" s="33"/>
      <c r="AO297" s="33"/>
      <c r="AP297" s="33"/>
      <c r="AQ297" s="33"/>
      <c r="AR297" s="33"/>
      <c r="AS297" s="33"/>
      <c r="AT297" s="33"/>
      <c r="AU297" s="33"/>
      <c r="AV297" s="33"/>
      <c r="AW297" s="33"/>
      <c r="AX297" s="33"/>
      <c r="AY297" s="33"/>
      <c r="AZ297" s="33"/>
      <c r="BA297" s="33"/>
      <c r="BB297" s="21"/>
      <c r="BC297" s="21"/>
      <c r="BD297" s="21"/>
      <c r="BE297" s="21"/>
      <c r="BF297" s="21"/>
      <c r="BG297" s="21"/>
      <c r="BH297" s="21"/>
      <c r="BI297" s="21"/>
      <c r="BJ297" s="21"/>
      <c r="BK297" s="23"/>
      <c r="BL297" s="24"/>
      <c r="BM297" s="25"/>
      <c r="BN297" s="36"/>
      <c r="BO297" s="36"/>
      <c r="BP297" s="36"/>
      <c r="BQ297" s="40"/>
      <c r="BR297" s="26"/>
      <c r="BS297" s="36"/>
      <c r="BT297" s="30"/>
    </row>
    <row r="298" spans="1:72" s="22" customFormat="1" ht="312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31"/>
      <c r="L298" s="6"/>
      <c r="M298" s="33"/>
      <c r="N298" s="32"/>
      <c r="O298" s="32"/>
      <c r="P298" s="32"/>
      <c r="Q298" s="32"/>
      <c r="R298" s="32"/>
      <c r="S298" s="32"/>
      <c r="T298" s="32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F298" s="33"/>
      <c r="AG298" s="33"/>
      <c r="AH298" s="33"/>
      <c r="AI298" s="33"/>
      <c r="AJ298" s="33"/>
      <c r="AK298" s="33"/>
      <c r="AL298" s="33"/>
      <c r="AM298" s="33"/>
      <c r="AN298" s="33"/>
      <c r="AO298" s="33"/>
      <c r="AP298" s="33"/>
      <c r="AQ298" s="33"/>
      <c r="AR298" s="33"/>
      <c r="AS298" s="33"/>
      <c r="AT298" s="33"/>
      <c r="AU298" s="33"/>
      <c r="AV298" s="33"/>
      <c r="AW298" s="33"/>
      <c r="AX298" s="33"/>
      <c r="AY298" s="33"/>
      <c r="AZ298" s="33"/>
      <c r="BA298" s="62"/>
      <c r="BB298" s="33"/>
      <c r="BC298" s="33"/>
      <c r="BD298" s="34"/>
      <c r="BE298" s="33"/>
      <c r="BF298" s="33"/>
      <c r="BG298" s="33"/>
      <c r="BH298" s="33"/>
      <c r="BI298" s="34"/>
      <c r="BJ298" s="33"/>
      <c r="BK298" s="29"/>
      <c r="BL298" s="24"/>
      <c r="BM298" s="25"/>
      <c r="BN298" s="26"/>
    </row>
    <row r="299" spans="1:72" s="22" customFormat="1" ht="174.7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31"/>
      <c r="L299" s="6"/>
      <c r="M299" s="33"/>
      <c r="N299" s="32"/>
      <c r="O299" s="31"/>
      <c r="P299" s="32"/>
      <c r="Q299" s="32"/>
      <c r="R299" s="32"/>
      <c r="S299" s="32"/>
      <c r="T299" s="32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F299" s="33"/>
      <c r="AG299" s="33"/>
      <c r="AH299" s="33"/>
      <c r="AI299" s="33"/>
      <c r="AJ299" s="33"/>
      <c r="AK299" s="33"/>
      <c r="AL299" s="33"/>
      <c r="AM299" s="33"/>
      <c r="AN299" s="33"/>
      <c r="AO299" s="33"/>
      <c r="AP299" s="33"/>
      <c r="AQ299" s="33"/>
      <c r="AR299" s="33"/>
      <c r="AS299" s="33"/>
      <c r="AT299" s="33"/>
      <c r="AU299" s="33"/>
      <c r="AV299" s="33"/>
      <c r="AW299" s="33"/>
      <c r="AX299" s="33"/>
      <c r="AY299" s="33"/>
      <c r="AZ299" s="33"/>
      <c r="BA299" s="33"/>
      <c r="BB299" s="33"/>
      <c r="BC299" s="33"/>
      <c r="BD299" s="34"/>
      <c r="BE299" s="33"/>
      <c r="BF299" s="33"/>
      <c r="BG299" s="33"/>
      <c r="BH299" s="33"/>
      <c r="BI299" s="34"/>
      <c r="BJ299" s="33"/>
      <c r="BK299" s="29"/>
      <c r="BL299" s="24"/>
      <c r="BM299" s="25"/>
      <c r="BN299" s="26"/>
    </row>
    <row r="300" spans="1:72" s="22" customFormat="1" ht="167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31"/>
      <c r="L300" s="6"/>
      <c r="M300" s="33"/>
      <c r="N300" s="34"/>
      <c r="O300" s="34"/>
      <c r="P300" s="34"/>
      <c r="Q300" s="34"/>
      <c r="R300" s="34"/>
      <c r="S300" s="34"/>
      <c r="T300" s="34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F300" s="33"/>
      <c r="AG300" s="33"/>
      <c r="AH300" s="33"/>
      <c r="AI300" s="33"/>
      <c r="AJ300" s="33"/>
      <c r="AK300" s="33"/>
      <c r="AL300" s="33"/>
      <c r="AM300" s="33"/>
      <c r="AN300" s="33"/>
      <c r="AO300" s="33"/>
      <c r="AP300" s="33"/>
      <c r="AQ300" s="33"/>
      <c r="AR300" s="33"/>
      <c r="AS300" s="33"/>
      <c r="AT300" s="33"/>
      <c r="AU300" s="33"/>
      <c r="AV300" s="33"/>
      <c r="AW300" s="33"/>
      <c r="AX300" s="33"/>
      <c r="AY300" s="33"/>
      <c r="AZ300" s="33"/>
      <c r="BA300" s="62"/>
      <c r="BB300" s="33"/>
      <c r="BC300" s="33"/>
      <c r="BD300" s="34"/>
      <c r="BE300" s="33"/>
      <c r="BF300" s="33"/>
      <c r="BG300" s="33"/>
      <c r="BH300" s="33"/>
      <c r="BI300" s="34"/>
      <c r="BJ300" s="33"/>
      <c r="BK300" s="29"/>
      <c r="BL300" s="24"/>
      <c r="BM300" s="25"/>
      <c r="BN300" s="26"/>
    </row>
    <row r="301" spans="1:72" s="22" customFormat="1" ht="167.2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31"/>
      <c r="L301" s="6"/>
      <c r="M301" s="33"/>
      <c r="N301" s="34"/>
      <c r="O301" s="34"/>
      <c r="P301" s="34"/>
      <c r="Q301" s="34"/>
      <c r="R301" s="34"/>
      <c r="S301" s="34"/>
      <c r="T301" s="34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F301" s="33"/>
      <c r="AG301" s="33"/>
      <c r="AH301" s="33"/>
      <c r="AI301" s="33"/>
      <c r="AJ301" s="33"/>
      <c r="AK301" s="33"/>
      <c r="AL301" s="33"/>
      <c r="AM301" s="33"/>
      <c r="AN301" s="33"/>
      <c r="AO301" s="33"/>
      <c r="AP301" s="33"/>
      <c r="AQ301" s="33"/>
      <c r="AR301" s="33"/>
      <c r="AS301" s="33"/>
      <c r="AT301" s="33"/>
      <c r="AU301" s="33"/>
      <c r="AV301" s="33"/>
      <c r="AW301" s="33"/>
      <c r="AX301" s="33"/>
      <c r="AY301" s="33"/>
      <c r="AZ301" s="33"/>
      <c r="BA301" s="33"/>
      <c r="BB301" s="33"/>
      <c r="BC301" s="33"/>
      <c r="BD301" s="34"/>
      <c r="BE301" s="33"/>
      <c r="BF301" s="33"/>
      <c r="BG301" s="33"/>
      <c r="BH301" s="33"/>
      <c r="BI301" s="34"/>
      <c r="BJ301" s="33"/>
      <c r="BK301" s="29"/>
      <c r="BL301" s="24"/>
      <c r="BM301" s="25"/>
      <c r="BN301" s="26"/>
    </row>
    <row r="302" spans="1:72" s="22" customFormat="1" ht="167.25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31"/>
      <c r="L302" s="6"/>
      <c r="M302" s="33"/>
      <c r="N302" s="34"/>
      <c r="O302" s="34"/>
      <c r="P302" s="32"/>
      <c r="Q302" s="32"/>
      <c r="R302" s="32"/>
      <c r="S302" s="32"/>
      <c r="T302" s="32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33"/>
      <c r="BB302" s="33"/>
      <c r="BC302" s="33"/>
      <c r="BD302" s="34"/>
      <c r="BE302" s="33"/>
      <c r="BF302" s="33"/>
      <c r="BG302" s="33"/>
      <c r="BH302" s="33"/>
      <c r="BI302" s="34"/>
      <c r="BJ302" s="33"/>
      <c r="BK302" s="29"/>
      <c r="BL302" s="24"/>
      <c r="BM302" s="25"/>
      <c r="BN302" s="26"/>
    </row>
    <row r="303" spans="1:72" s="22" customFormat="1" ht="372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31"/>
      <c r="L303" s="6"/>
      <c r="M303" s="33"/>
      <c r="N303" s="31"/>
      <c r="O303" s="31"/>
      <c r="P303" s="31"/>
      <c r="Q303" s="31"/>
      <c r="R303" s="31"/>
      <c r="S303" s="31"/>
      <c r="T303" s="31"/>
      <c r="U303" s="21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1"/>
      <c r="AL303" s="21"/>
      <c r="AM303" s="21"/>
      <c r="AN303" s="21"/>
      <c r="AO303" s="21"/>
      <c r="AP303" s="21"/>
      <c r="AQ303" s="21"/>
      <c r="AR303" s="21"/>
      <c r="AS303" s="21"/>
      <c r="AT303" s="21"/>
      <c r="AU303" s="21"/>
      <c r="AV303" s="21"/>
      <c r="AW303" s="21"/>
      <c r="AX303" s="21"/>
      <c r="AY303" s="21"/>
      <c r="AZ303" s="21"/>
      <c r="BA303" s="21"/>
      <c r="BB303" s="21"/>
      <c r="BC303" s="21"/>
      <c r="BD303" s="21"/>
      <c r="BE303" s="21"/>
      <c r="BF303" s="21"/>
      <c r="BG303" s="21"/>
      <c r="BH303" s="21"/>
      <c r="BI303" s="21"/>
      <c r="BJ303" s="21"/>
      <c r="BK303" s="21"/>
      <c r="BL303" s="24"/>
      <c r="BM303" s="21"/>
      <c r="BN303" s="21"/>
      <c r="BO303" s="21"/>
      <c r="BP303" s="21"/>
    </row>
    <row r="304" spans="1:72" s="22" customFormat="1" ht="257.25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31"/>
      <c r="L304" s="6"/>
      <c r="M304" s="33"/>
      <c r="N304" s="31"/>
      <c r="O304" s="31"/>
      <c r="P304" s="39"/>
      <c r="Q304" s="39"/>
      <c r="R304" s="39"/>
      <c r="S304" s="39"/>
      <c r="T304" s="38"/>
      <c r="U304" s="21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21"/>
      <c r="AM304" s="21"/>
      <c r="AN304" s="21"/>
      <c r="AO304" s="21"/>
      <c r="AP304" s="21"/>
      <c r="AQ304" s="21"/>
      <c r="AR304" s="21"/>
      <c r="AS304" s="21"/>
      <c r="AT304" s="21"/>
      <c r="AU304" s="21"/>
      <c r="AV304" s="21"/>
      <c r="AW304" s="21"/>
      <c r="AX304" s="21"/>
      <c r="AY304" s="21"/>
      <c r="AZ304" s="21"/>
      <c r="BA304" s="21"/>
      <c r="BB304" s="21"/>
      <c r="BC304" s="21"/>
      <c r="BD304" s="21"/>
      <c r="BE304" s="21"/>
      <c r="BF304" s="21"/>
      <c r="BG304" s="21"/>
      <c r="BH304" s="21"/>
      <c r="BI304" s="21"/>
      <c r="BJ304" s="21"/>
      <c r="BK304" s="21"/>
      <c r="BL304" s="24"/>
      <c r="BM304" s="21"/>
      <c r="BN304" s="21"/>
      <c r="BO304" s="21"/>
      <c r="BP304" s="21"/>
    </row>
    <row r="305" spans="1:70" s="22" customFormat="1" ht="254.25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18"/>
      <c r="L305" s="20"/>
      <c r="M305" s="21"/>
      <c r="N305" s="18"/>
      <c r="O305" s="18"/>
      <c r="P305" s="27"/>
      <c r="Q305" s="27"/>
      <c r="R305" s="27"/>
      <c r="S305" s="27"/>
      <c r="T305" s="21"/>
      <c r="U305" s="21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21"/>
      <c r="AM305" s="21"/>
      <c r="AN305" s="21"/>
      <c r="AO305" s="21"/>
      <c r="AP305" s="21"/>
      <c r="AQ305" s="21"/>
      <c r="AR305" s="21"/>
      <c r="AS305" s="21"/>
      <c r="AT305" s="21"/>
      <c r="AU305" s="21"/>
      <c r="AV305" s="21"/>
      <c r="AW305" s="21"/>
      <c r="AX305" s="21"/>
      <c r="AY305" s="21"/>
      <c r="AZ305" s="21"/>
      <c r="BA305" s="21"/>
      <c r="BB305" s="21"/>
      <c r="BC305" s="21"/>
      <c r="BD305" s="21"/>
      <c r="BE305" s="21"/>
      <c r="BF305" s="21"/>
      <c r="BG305" s="21"/>
      <c r="BH305" s="21"/>
      <c r="BI305" s="21"/>
      <c r="BJ305" s="21"/>
      <c r="BK305" s="21"/>
      <c r="BL305" s="24"/>
      <c r="BM305" s="21"/>
      <c r="BN305" s="21"/>
      <c r="BO305" s="21"/>
      <c r="BP305" s="21"/>
    </row>
    <row r="306" spans="1:70" s="22" customFormat="1" ht="319.5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18"/>
      <c r="L306" s="20"/>
      <c r="M306" s="21"/>
      <c r="N306" s="23"/>
      <c r="O306" s="23"/>
      <c r="P306" s="23"/>
      <c r="Q306" s="23"/>
      <c r="R306" s="23"/>
      <c r="S306" s="23"/>
      <c r="T306" s="28"/>
      <c r="U306" s="21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1"/>
      <c r="AL306" s="21"/>
      <c r="AM306" s="21"/>
      <c r="AN306" s="21"/>
      <c r="AO306" s="21"/>
      <c r="AP306" s="21"/>
      <c r="AQ306" s="21"/>
      <c r="AR306" s="21"/>
      <c r="AS306" s="21"/>
      <c r="AT306" s="21"/>
      <c r="AU306" s="21"/>
      <c r="AV306" s="21"/>
      <c r="AW306" s="21"/>
      <c r="AX306" s="21"/>
      <c r="AY306" s="21"/>
      <c r="AZ306" s="21"/>
      <c r="BA306" s="21"/>
      <c r="BB306" s="21"/>
      <c r="BC306" s="21"/>
      <c r="BD306" s="21"/>
      <c r="BE306" s="21"/>
      <c r="BF306" s="21"/>
      <c r="BG306" s="21"/>
      <c r="BH306" s="21"/>
      <c r="BI306" s="21"/>
      <c r="BJ306" s="21"/>
      <c r="BK306" s="21"/>
      <c r="BL306" s="24"/>
      <c r="BM306" s="21"/>
      <c r="BN306" s="21"/>
      <c r="BO306" s="21"/>
      <c r="BP306" s="21"/>
    </row>
    <row r="307" spans="1:70" s="22" customFormat="1" ht="409.6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31"/>
      <c r="L307" s="31"/>
      <c r="M307" s="31"/>
      <c r="N307" s="32"/>
      <c r="O307" s="31"/>
      <c r="P307" s="32"/>
      <c r="Q307" s="32"/>
      <c r="R307" s="32"/>
      <c r="S307" s="32"/>
      <c r="T307" s="32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33"/>
      <c r="BB307" s="21"/>
      <c r="BC307" s="21"/>
      <c r="BD307" s="21"/>
      <c r="BE307" s="21"/>
      <c r="BF307" s="21"/>
      <c r="BG307" s="21"/>
      <c r="BH307" s="21"/>
      <c r="BI307" s="21"/>
      <c r="BJ307" s="21"/>
      <c r="BK307" s="21"/>
      <c r="BL307" s="24"/>
      <c r="BM307" s="21"/>
      <c r="BN307" s="21"/>
      <c r="BO307" s="21"/>
      <c r="BP307" s="21"/>
    </row>
    <row r="308" spans="1:70" s="22" customFormat="1" ht="141.7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31"/>
      <c r="L308" s="6"/>
      <c r="M308" s="33"/>
      <c r="N308" s="34"/>
      <c r="O308" s="34"/>
      <c r="P308" s="34"/>
      <c r="Q308" s="34"/>
      <c r="R308" s="34"/>
      <c r="S308" s="34"/>
      <c r="T308" s="35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33"/>
      <c r="BB308" s="21"/>
      <c r="BC308" s="21"/>
      <c r="BD308" s="21"/>
      <c r="BE308" s="21"/>
      <c r="BF308" s="21"/>
      <c r="BG308" s="21"/>
      <c r="BH308" s="21"/>
      <c r="BI308" s="21"/>
      <c r="BJ308" s="21"/>
      <c r="BK308" s="21"/>
      <c r="BL308" s="24"/>
      <c r="BM308" s="21"/>
      <c r="BN308" s="21"/>
      <c r="BO308" s="21"/>
      <c r="BP308" s="21"/>
    </row>
    <row r="309" spans="1:70" s="22" customFormat="1" ht="141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31"/>
      <c r="L309" s="6"/>
      <c r="M309" s="31"/>
      <c r="N309" s="34"/>
      <c r="O309" s="34"/>
      <c r="P309" s="34"/>
      <c r="Q309" s="34"/>
      <c r="R309" s="34"/>
      <c r="S309" s="34"/>
      <c r="T309" s="34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33"/>
      <c r="BB309" s="21"/>
      <c r="BC309" s="21"/>
      <c r="BD309" s="21"/>
      <c r="BE309" s="21"/>
      <c r="BF309" s="21"/>
      <c r="BG309" s="21"/>
      <c r="BH309" s="21"/>
      <c r="BI309" s="21"/>
      <c r="BJ309" s="21"/>
      <c r="BK309" s="21"/>
      <c r="BL309" s="24"/>
      <c r="BM309" s="21"/>
      <c r="BN309" s="21"/>
      <c r="BO309" s="21"/>
      <c r="BP309" s="21"/>
    </row>
    <row r="310" spans="1:70" s="22" customFormat="1" ht="292.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31"/>
      <c r="L310" s="6"/>
      <c r="M310" s="33"/>
      <c r="N310" s="37"/>
      <c r="O310" s="31"/>
      <c r="P310" s="37"/>
      <c r="Q310" s="37"/>
      <c r="R310" s="37"/>
      <c r="S310" s="37"/>
      <c r="T310" s="37"/>
      <c r="U310" s="21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21"/>
      <c r="AM310" s="21"/>
      <c r="AN310" s="21"/>
      <c r="AO310" s="21"/>
      <c r="AP310" s="21"/>
      <c r="AQ310" s="21"/>
      <c r="AR310" s="21"/>
      <c r="AS310" s="21"/>
      <c r="AT310" s="21"/>
      <c r="AU310" s="21"/>
      <c r="AV310" s="21"/>
      <c r="AW310" s="21"/>
      <c r="AX310" s="21"/>
      <c r="AY310" s="21"/>
      <c r="AZ310" s="21"/>
      <c r="BA310" s="21"/>
      <c r="BB310" s="21"/>
      <c r="BC310" s="21"/>
      <c r="BD310" s="21"/>
      <c r="BE310" s="21"/>
      <c r="BF310" s="21"/>
      <c r="BG310" s="21"/>
      <c r="BH310" s="21"/>
      <c r="BI310" s="21"/>
      <c r="BJ310" s="21"/>
      <c r="BK310" s="21"/>
      <c r="BL310" s="24"/>
      <c r="BM310" s="21"/>
      <c r="BN310" s="21"/>
      <c r="BO310" s="21"/>
      <c r="BP310" s="24"/>
      <c r="BQ310" s="25"/>
      <c r="BR310" s="26"/>
    </row>
    <row r="311" spans="1:70" s="22" customFormat="1" ht="177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31"/>
      <c r="L311" s="6"/>
      <c r="M311" s="33"/>
      <c r="N311" s="31"/>
      <c r="O311" s="31"/>
      <c r="P311" s="39"/>
      <c r="Q311" s="39"/>
      <c r="R311" s="39"/>
      <c r="S311" s="39"/>
      <c r="T311" s="38"/>
      <c r="U311" s="21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21"/>
      <c r="AM311" s="21"/>
      <c r="AN311" s="21"/>
      <c r="AO311" s="21"/>
      <c r="AP311" s="21"/>
      <c r="AQ311" s="21"/>
      <c r="AR311" s="21"/>
      <c r="AS311" s="21"/>
      <c r="AT311" s="21"/>
      <c r="AU311" s="21"/>
      <c r="AV311" s="21"/>
      <c r="AW311" s="21"/>
      <c r="AX311" s="21"/>
      <c r="AY311" s="21"/>
      <c r="AZ311" s="21"/>
      <c r="BA311" s="21"/>
      <c r="BB311" s="21"/>
      <c r="BC311" s="21"/>
      <c r="BD311" s="21"/>
      <c r="BE311" s="21"/>
      <c r="BF311" s="21"/>
      <c r="BG311" s="21"/>
      <c r="BH311" s="21"/>
      <c r="BI311" s="21"/>
      <c r="BJ311" s="21"/>
      <c r="BK311" s="21"/>
      <c r="BL311" s="21"/>
      <c r="BM311" s="21"/>
      <c r="BN311" s="21"/>
      <c r="BO311" s="21"/>
      <c r="BP311" s="24"/>
      <c r="BQ311" s="25"/>
      <c r="BR311" s="26"/>
    </row>
  </sheetData>
  <autoFilter ref="A2:BM283"/>
  <pageMargins left="0" right="0" top="0" bottom="0" header="0" footer="0"/>
  <pageSetup paperSize="9" scale="12" fitToHeight="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324"/>
  <sheetViews>
    <sheetView view="pageBreakPreview" zoomScale="30" zoomScaleNormal="70" zoomScaleSheetLayoutView="30" workbookViewId="0">
      <pane ySplit="2" topLeftCell="A99" activePane="bottomLeft" state="frozen"/>
      <selection pane="bottomLeft" activeCell="BL105" sqref="BL105"/>
    </sheetView>
  </sheetViews>
  <sheetFormatPr defaultColWidth="9.140625" defaultRowHeight="27.75" x14ac:dyDescent="0.4"/>
  <cols>
    <col min="1" max="1" width="32.140625" style="3" customWidth="1"/>
    <col min="2" max="2" width="27.5703125" style="3" customWidth="1"/>
    <col min="3" max="3" width="36" style="3" customWidth="1"/>
    <col min="4" max="4" width="28.7109375" style="3" customWidth="1"/>
    <col min="5" max="5" width="16.42578125" style="3" customWidth="1"/>
    <col min="6" max="6" width="33.7109375" style="3" customWidth="1"/>
    <col min="7" max="7" width="23.5703125" style="3" customWidth="1"/>
    <col min="8" max="8" width="72.7109375" style="3" customWidth="1"/>
    <col min="9" max="9" width="51.85546875" style="2" customWidth="1"/>
    <col min="10" max="10" width="47.7109375" style="2" customWidth="1"/>
    <col min="11" max="11" width="23.8554687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0.140625" style="14" customWidth="1"/>
    <col min="16" max="16" width="36.5703125" style="14" customWidth="1"/>
    <col min="17" max="17" width="33.28515625" style="14" customWidth="1"/>
    <col min="18" max="18" width="27.8554687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20.5703125" style="1" hidden="1" customWidth="1"/>
    <col min="23" max="23" width="15" style="1" hidden="1" customWidth="1"/>
    <col min="24" max="24" width="21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37.7109375" style="1" customWidth="1"/>
    <col min="34" max="34" width="21" style="1" customWidth="1"/>
    <col min="35" max="35" width="13.42578125" style="1" customWidth="1"/>
    <col min="36" max="36" width="33.42578125" style="1" customWidth="1"/>
    <col min="37" max="37" width="26" style="1" customWidth="1"/>
    <col min="38" max="38" width="27.28515625" style="1" customWidth="1"/>
    <col min="39" max="39" width="16" style="1" customWidth="1"/>
    <col min="40" max="40" width="22.42578125" style="1" customWidth="1"/>
    <col min="41" max="41" width="9.5703125" style="1" hidden="1" customWidth="1"/>
    <col min="42" max="42" width="23" style="1" hidden="1" customWidth="1"/>
    <col min="43" max="43" width="32.42578125" style="1" customWidth="1"/>
    <col min="44" max="44" width="33" style="1" customWidth="1"/>
    <col min="45" max="45" width="21.42578125" style="1" hidden="1" customWidth="1"/>
    <col min="46" max="46" width="23.42578125" style="1" hidden="1" customWidth="1"/>
    <col min="47" max="47" width="9.140625" style="1" hidden="1" customWidth="1"/>
    <col min="48" max="48" width="17.7109375" style="1" hidden="1" customWidth="1"/>
    <col min="49" max="49" width="9.140625" style="1" hidden="1" customWidth="1"/>
    <col min="50" max="50" width="23" style="1" hidden="1" customWidth="1"/>
    <col min="51" max="51" width="51.140625" style="1" customWidth="1"/>
    <col min="52" max="52" width="24.28515625" style="1" customWidth="1"/>
    <col min="53" max="53" width="40.140625" style="1" customWidth="1"/>
    <col min="54" max="54" width="34.28515625" style="1" customWidth="1"/>
    <col min="55" max="55" width="38.28515625" style="1" customWidth="1"/>
    <col min="56" max="56" width="21.425781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2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5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23</v>
      </c>
      <c r="C2" s="6" t="s">
        <v>24</v>
      </c>
      <c r="D2" s="6" t="s">
        <v>29</v>
      </c>
      <c r="E2" s="6" t="s">
        <v>26</v>
      </c>
      <c r="F2" s="6" t="s">
        <v>1</v>
      </c>
      <c r="G2" s="6" t="s">
        <v>2</v>
      </c>
      <c r="H2" s="6" t="s">
        <v>18</v>
      </c>
      <c r="I2" s="6" t="s">
        <v>22</v>
      </c>
      <c r="J2" s="6" t="s">
        <v>3</v>
      </c>
      <c r="K2" s="6" t="s">
        <v>27</v>
      </c>
      <c r="L2" s="13" t="s">
        <v>30</v>
      </c>
      <c r="M2" s="13" t="s">
        <v>31</v>
      </c>
      <c r="N2" s="13" t="s">
        <v>32</v>
      </c>
      <c r="O2" s="13"/>
      <c r="P2" s="13" t="s">
        <v>33</v>
      </c>
      <c r="Q2" s="13" t="s">
        <v>34</v>
      </c>
      <c r="R2" s="13" t="s">
        <v>35</v>
      </c>
      <c r="S2" s="13" t="s">
        <v>36</v>
      </c>
      <c r="T2" s="13" t="s">
        <v>37</v>
      </c>
      <c r="U2" s="6" t="s">
        <v>4</v>
      </c>
      <c r="V2" s="6"/>
      <c r="W2" s="6" t="s">
        <v>21</v>
      </c>
      <c r="X2" s="6"/>
      <c r="Y2" s="6" t="s">
        <v>28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25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32</v>
      </c>
      <c r="BA2" s="6" t="s">
        <v>16</v>
      </c>
      <c r="BB2" s="6" t="s">
        <v>38</v>
      </c>
      <c r="BC2" s="6" t="s">
        <v>656</v>
      </c>
      <c r="BD2" s="6"/>
      <c r="BE2" s="6" t="s">
        <v>488</v>
      </c>
      <c r="BF2" s="6"/>
      <c r="BG2" s="6" t="s">
        <v>443</v>
      </c>
      <c r="BH2" s="6"/>
      <c r="BI2" s="6" t="s">
        <v>676</v>
      </c>
      <c r="BJ2" s="6"/>
      <c r="BK2" s="16" t="s">
        <v>20</v>
      </c>
      <c r="BL2" s="9" t="s">
        <v>19</v>
      </c>
      <c r="BM2" s="12" t="s">
        <v>17</v>
      </c>
      <c r="BN2" s="7"/>
    </row>
    <row r="3" spans="1:70" s="189" customFormat="1" ht="249.75" customHeight="1" x14ac:dyDescent="0.25">
      <c r="A3" s="176" t="s">
        <v>60</v>
      </c>
      <c r="B3" s="177" t="s">
        <v>128</v>
      </c>
      <c r="C3" s="178">
        <v>466.1</v>
      </c>
      <c r="D3" s="178"/>
      <c r="E3" s="179">
        <v>15</v>
      </c>
      <c r="F3" s="177" t="s">
        <v>187</v>
      </c>
      <c r="G3" s="177" t="s">
        <v>245</v>
      </c>
      <c r="H3" s="177" t="s">
        <v>264</v>
      </c>
      <c r="I3" s="177" t="s">
        <v>334</v>
      </c>
      <c r="J3" s="177" t="s">
        <v>335</v>
      </c>
      <c r="K3" s="180" t="s">
        <v>441</v>
      </c>
      <c r="L3" s="180"/>
      <c r="M3" s="180"/>
      <c r="N3" s="181">
        <f>SUM(N4)</f>
        <v>505.7879999999999</v>
      </c>
      <c r="O3" s="181">
        <f t="shared" ref="O3:T3" si="0">SUM(O4)</f>
        <v>0</v>
      </c>
      <c r="P3" s="181">
        <f t="shared" si="0"/>
        <v>40.463039999999992</v>
      </c>
      <c r="Q3" s="181">
        <f t="shared" si="0"/>
        <v>440.03555999999992</v>
      </c>
      <c r="R3" s="181">
        <f t="shared" si="0"/>
        <v>0</v>
      </c>
      <c r="S3" s="181">
        <f t="shared" si="0"/>
        <v>25.289399999999997</v>
      </c>
      <c r="T3" s="181">
        <f t="shared" si="0"/>
        <v>505.7879999999999</v>
      </c>
      <c r="U3" s="182"/>
      <c r="V3" s="182"/>
      <c r="W3" s="182"/>
      <c r="X3" s="182"/>
      <c r="Y3" s="182"/>
      <c r="Z3" s="182"/>
      <c r="AA3" s="182"/>
      <c r="AB3" s="182"/>
      <c r="AC3" s="182"/>
      <c r="AD3" s="182"/>
      <c r="AE3" s="180">
        <v>0.3</v>
      </c>
      <c r="AF3" s="180">
        <f>T4</f>
        <v>505.7879999999999</v>
      </c>
      <c r="AG3" s="180"/>
      <c r="AH3" s="182"/>
      <c r="AI3" s="183"/>
      <c r="AJ3" s="180"/>
      <c r="AK3" s="180"/>
      <c r="AL3" s="182"/>
      <c r="AM3" s="182"/>
      <c r="AN3" s="182"/>
      <c r="AO3" s="182"/>
      <c r="AP3" s="182"/>
      <c r="AQ3" s="184"/>
      <c r="AR3" s="182"/>
      <c r="AS3" s="182"/>
      <c r="AT3" s="182"/>
      <c r="AU3" s="182"/>
      <c r="AV3" s="182"/>
      <c r="AW3" s="182"/>
      <c r="AX3" s="182"/>
      <c r="AY3" s="182"/>
      <c r="AZ3" s="182"/>
      <c r="BA3" s="183"/>
      <c r="BB3" s="181"/>
      <c r="BC3" s="181"/>
      <c r="BD3" s="180"/>
      <c r="BE3" s="180"/>
      <c r="BF3" s="181"/>
      <c r="BG3" s="180"/>
      <c r="BH3" s="180"/>
      <c r="BI3" s="181"/>
      <c r="BJ3" s="182"/>
      <c r="BK3" s="184">
        <f>AF3</f>
        <v>505.7879999999999</v>
      </c>
      <c r="BL3" s="185">
        <v>42762</v>
      </c>
      <c r="BM3" s="182"/>
      <c r="BN3" s="182"/>
      <c r="BO3" s="186"/>
      <c r="BP3" s="187"/>
      <c r="BQ3" s="185"/>
      <c r="BR3" s="188"/>
    </row>
    <row r="4" spans="1:70" s="85" customFormat="1" ht="114.6" customHeight="1" x14ac:dyDescent="0.25">
      <c r="A4" s="72"/>
      <c r="B4" s="73"/>
      <c r="C4" s="74"/>
      <c r="D4" s="74"/>
      <c r="E4" s="75"/>
      <c r="F4" s="73"/>
      <c r="G4" s="73"/>
      <c r="H4" s="73"/>
      <c r="I4" s="73"/>
      <c r="J4" s="73"/>
      <c r="K4" s="76"/>
      <c r="L4" s="6" t="s">
        <v>7</v>
      </c>
      <c r="M4" s="76">
        <f>AE3</f>
        <v>0.3</v>
      </c>
      <c r="N4" s="77">
        <f>M4*1492*1.13</f>
        <v>505.7879999999999</v>
      </c>
      <c r="O4" s="77"/>
      <c r="P4" s="77">
        <f>N4*0.08</f>
        <v>40.463039999999992</v>
      </c>
      <c r="Q4" s="77">
        <f>N4*0.87</f>
        <v>440.03555999999992</v>
      </c>
      <c r="R4" s="77">
        <v>0</v>
      </c>
      <c r="S4" s="77">
        <f>N4*0.05</f>
        <v>25.289399999999997</v>
      </c>
      <c r="T4" s="77">
        <f>SUM(P4:S4)</f>
        <v>505.7879999999999</v>
      </c>
      <c r="U4" s="78"/>
      <c r="V4" s="78"/>
      <c r="W4" s="78"/>
      <c r="X4" s="78"/>
      <c r="Y4" s="78"/>
      <c r="Z4" s="78"/>
      <c r="AA4" s="78"/>
      <c r="AB4" s="78"/>
      <c r="AC4" s="78"/>
      <c r="AD4" s="78"/>
      <c r="AE4" s="76"/>
      <c r="AF4" s="76"/>
      <c r="AG4" s="76"/>
      <c r="AH4" s="78"/>
      <c r="AI4" s="79"/>
      <c r="AJ4" s="76"/>
      <c r="AK4" s="76"/>
      <c r="AL4" s="78"/>
      <c r="AM4" s="78"/>
      <c r="AN4" s="78"/>
      <c r="AO4" s="78"/>
      <c r="AP4" s="78"/>
      <c r="AQ4" s="80"/>
      <c r="AR4" s="78"/>
      <c r="AS4" s="78"/>
      <c r="AT4" s="78"/>
      <c r="AU4" s="78"/>
      <c r="AV4" s="78"/>
      <c r="AW4" s="78"/>
      <c r="AX4" s="78"/>
      <c r="AY4" s="78"/>
      <c r="AZ4" s="78"/>
      <c r="BA4" s="79"/>
      <c r="BB4" s="77"/>
      <c r="BC4" s="77"/>
      <c r="BD4" s="76"/>
      <c r="BE4" s="76"/>
      <c r="BF4" s="81"/>
      <c r="BG4" s="76"/>
      <c r="BH4" s="76"/>
      <c r="BI4" s="81"/>
      <c r="BJ4" s="78"/>
      <c r="BK4" s="80"/>
      <c r="BL4" s="72"/>
      <c r="BM4" s="78"/>
      <c r="BN4" s="78"/>
      <c r="BO4" s="82"/>
      <c r="BP4" s="83"/>
      <c r="BQ4" s="72"/>
      <c r="BR4" s="84"/>
    </row>
    <row r="5" spans="1:70" s="189" customFormat="1" ht="409.6" customHeight="1" x14ac:dyDescent="0.25">
      <c r="A5" s="176" t="s">
        <v>70</v>
      </c>
      <c r="B5" s="177">
        <v>41288798</v>
      </c>
      <c r="C5" s="178">
        <v>1031468.96</v>
      </c>
      <c r="D5" s="178"/>
      <c r="E5" s="179">
        <v>70</v>
      </c>
      <c r="F5" s="177" t="s">
        <v>197</v>
      </c>
      <c r="G5" s="177" t="s">
        <v>247</v>
      </c>
      <c r="H5" s="177" t="s">
        <v>274</v>
      </c>
      <c r="I5" s="177" t="s">
        <v>351</v>
      </c>
      <c r="J5" s="177" t="s">
        <v>352</v>
      </c>
      <c r="K5" s="180" t="s">
        <v>514</v>
      </c>
      <c r="L5" s="180"/>
      <c r="M5" s="180"/>
      <c r="N5" s="181">
        <f>SUM(N6:N9)</f>
        <v>791.44960000000003</v>
      </c>
      <c r="O5" s="181">
        <f t="shared" ref="O5:T5" si="1">SUM(O6:O9)</f>
        <v>0</v>
      </c>
      <c r="P5" s="181">
        <f t="shared" si="1"/>
        <v>37.754767999999999</v>
      </c>
      <c r="Q5" s="181">
        <f t="shared" si="1"/>
        <v>256.19985200000002</v>
      </c>
      <c r="R5" s="181">
        <f t="shared" si="1"/>
        <v>474.82</v>
      </c>
      <c r="S5" s="181">
        <f t="shared" si="1"/>
        <v>22.674979999999998</v>
      </c>
      <c r="T5" s="181">
        <f t="shared" si="1"/>
        <v>791.44960000000003</v>
      </c>
      <c r="U5" s="182"/>
      <c r="V5" s="182"/>
      <c r="W5" s="182"/>
      <c r="X5" s="182"/>
      <c r="Y5" s="182"/>
      <c r="Z5" s="182"/>
      <c r="AA5" s="182"/>
      <c r="AB5" s="182"/>
      <c r="AC5" s="182"/>
      <c r="AD5" s="182"/>
      <c r="AE5" s="180">
        <v>0.01</v>
      </c>
      <c r="AF5" s="181">
        <f>T6</f>
        <v>16.859599999999997</v>
      </c>
      <c r="AG5" s="181"/>
      <c r="AH5" s="182"/>
      <c r="AI5" s="183">
        <v>1</v>
      </c>
      <c r="AJ5" s="181">
        <f>T7</f>
        <v>60.52</v>
      </c>
      <c r="AK5" s="181"/>
      <c r="AL5" s="182"/>
      <c r="AM5" s="182"/>
      <c r="AN5" s="182"/>
      <c r="AO5" s="182"/>
      <c r="AP5" s="182"/>
      <c r="AQ5" s="183" t="s">
        <v>515</v>
      </c>
      <c r="AR5" s="181">
        <f>T8</f>
        <v>493.86999999999995</v>
      </c>
      <c r="AS5" s="182"/>
      <c r="AT5" s="182"/>
      <c r="AU5" s="182"/>
      <c r="AV5" s="182"/>
      <c r="AW5" s="182"/>
      <c r="AX5" s="182"/>
      <c r="AY5" s="182"/>
      <c r="AZ5" s="182"/>
      <c r="BA5" s="183">
        <v>0.2</v>
      </c>
      <c r="BB5" s="181">
        <f>T9</f>
        <v>220.20000000000002</v>
      </c>
      <c r="BC5" s="181"/>
      <c r="BD5" s="180"/>
      <c r="BE5" s="180"/>
      <c r="BF5" s="181"/>
      <c r="BG5" s="180"/>
      <c r="BH5" s="180"/>
      <c r="BI5" s="181"/>
      <c r="BJ5" s="182"/>
      <c r="BK5" s="184">
        <f>AF5+AJ5+AR5+BB5</f>
        <v>791.44960000000003</v>
      </c>
      <c r="BL5" s="185">
        <v>42769</v>
      </c>
      <c r="BM5" s="182"/>
      <c r="BN5" s="182"/>
      <c r="BO5" s="186"/>
      <c r="BP5" s="187"/>
      <c r="BQ5" s="185"/>
      <c r="BR5" s="188"/>
    </row>
    <row r="6" spans="1:70" s="96" customFormat="1" ht="167.45" customHeight="1" x14ac:dyDescent="0.25">
      <c r="A6" s="72"/>
      <c r="B6" s="73"/>
      <c r="C6" s="74"/>
      <c r="D6" s="74"/>
      <c r="E6" s="86"/>
      <c r="F6" s="73"/>
      <c r="G6" s="73"/>
      <c r="H6" s="73"/>
      <c r="I6" s="73"/>
      <c r="J6" s="73"/>
      <c r="K6" s="87"/>
      <c r="L6" s="6" t="s">
        <v>7</v>
      </c>
      <c r="M6" s="87">
        <f>AE5</f>
        <v>0.01</v>
      </c>
      <c r="N6" s="88">
        <f>M6*1492*1.13</f>
        <v>16.859599999999997</v>
      </c>
      <c r="O6" s="88"/>
      <c r="P6" s="88">
        <f>N6*0.08</f>
        <v>1.3487679999999997</v>
      </c>
      <c r="Q6" s="88">
        <f>N6*0.87</f>
        <v>14.667851999999996</v>
      </c>
      <c r="R6" s="88">
        <v>0</v>
      </c>
      <c r="S6" s="88">
        <f>N6*0.05</f>
        <v>0.84297999999999984</v>
      </c>
      <c r="T6" s="88">
        <f>SUM(P6:S6)</f>
        <v>16.859599999999997</v>
      </c>
      <c r="U6" s="89"/>
      <c r="V6" s="89"/>
      <c r="W6" s="89"/>
      <c r="X6" s="89"/>
      <c r="Y6" s="89"/>
      <c r="Z6" s="89"/>
      <c r="AA6" s="89"/>
      <c r="AB6" s="89"/>
      <c r="AC6" s="89"/>
      <c r="AD6" s="89"/>
      <c r="AE6" s="87"/>
      <c r="AF6" s="88"/>
      <c r="AG6" s="87"/>
      <c r="AH6" s="89"/>
      <c r="AI6" s="90"/>
      <c r="AJ6" s="88"/>
      <c r="AK6" s="87"/>
      <c r="AL6" s="88"/>
      <c r="AM6" s="87"/>
      <c r="AN6" s="89"/>
      <c r="AO6" s="89"/>
      <c r="AP6" s="89"/>
      <c r="AQ6" s="90"/>
      <c r="AR6" s="88"/>
      <c r="AS6" s="89"/>
      <c r="AT6" s="89"/>
      <c r="AU6" s="89"/>
      <c r="AV6" s="89"/>
      <c r="AW6" s="89"/>
      <c r="AX6" s="89"/>
      <c r="AY6" s="89"/>
      <c r="AZ6" s="89"/>
      <c r="BA6" s="90"/>
      <c r="BB6" s="88"/>
      <c r="BC6" s="87"/>
      <c r="BD6" s="88"/>
      <c r="BE6" s="87"/>
      <c r="BF6" s="88"/>
      <c r="BG6" s="87"/>
      <c r="BH6" s="88"/>
      <c r="BI6" s="88"/>
      <c r="BJ6" s="89"/>
      <c r="BK6" s="91"/>
      <c r="BL6" s="92"/>
      <c r="BM6" s="89"/>
      <c r="BN6" s="89"/>
      <c r="BO6" s="93"/>
      <c r="BP6" s="94"/>
      <c r="BQ6" s="92"/>
      <c r="BR6" s="95"/>
    </row>
    <row r="7" spans="1:70" s="96" customFormat="1" ht="167.45" customHeight="1" x14ac:dyDescent="0.25">
      <c r="A7" s="72"/>
      <c r="B7" s="73"/>
      <c r="C7" s="74"/>
      <c r="D7" s="74"/>
      <c r="E7" s="86"/>
      <c r="F7" s="73"/>
      <c r="G7" s="73"/>
      <c r="H7" s="73"/>
      <c r="I7" s="73"/>
      <c r="J7" s="73"/>
      <c r="K7" s="87"/>
      <c r="L7" s="6" t="s">
        <v>9</v>
      </c>
      <c r="M7" s="87">
        <f>AI5</f>
        <v>1</v>
      </c>
      <c r="N7" s="88">
        <f>T7</f>
        <v>60.52</v>
      </c>
      <c r="O7" s="88"/>
      <c r="P7" s="88">
        <v>4.4800000000000004</v>
      </c>
      <c r="Q7" s="88">
        <v>8.76</v>
      </c>
      <c r="R7" s="88">
        <v>45.18</v>
      </c>
      <c r="S7" s="88">
        <v>2.1</v>
      </c>
      <c r="T7" s="88">
        <f t="shared" ref="T7:T9" si="2">SUM(P7:S7)</f>
        <v>60.52</v>
      </c>
      <c r="U7" s="89"/>
      <c r="V7" s="89"/>
      <c r="W7" s="89"/>
      <c r="X7" s="89"/>
      <c r="Y7" s="89"/>
      <c r="Z7" s="89"/>
      <c r="AA7" s="89"/>
      <c r="AB7" s="89"/>
      <c r="AC7" s="89"/>
      <c r="AD7" s="89"/>
      <c r="AE7" s="87"/>
      <c r="AF7" s="88"/>
      <c r="AG7" s="87"/>
      <c r="AH7" s="89"/>
      <c r="AI7" s="90"/>
      <c r="AJ7" s="88"/>
      <c r="AK7" s="87"/>
      <c r="AL7" s="88"/>
      <c r="AM7" s="87"/>
      <c r="AN7" s="89"/>
      <c r="AO7" s="89"/>
      <c r="AP7" s="89"/>
      <c r="AQ7" s="90"/>
      <c r="AR7" s="88"/>
      <c r="AS7" s="89"/>
      <c r="AT7" s="89"/>
      <c r="AU7" s="89"/>
      <c r="AV7" s="89"/>
      <c r="AW7" s="89"/>
      <c r="AX7" s="89"/>
      <c r="AY7" s="89"/>
      <c r="AZ7" s="89"/>
      <c r="BA7" s="90"/>
      <c r="BB7" s="88"/>
      <c r="BC7" s="87"/>
      <c r="BD7" s="88"/>
      <c r="BE7" s="87"/>
      <c r="BF7" s="88"/>
      <c r="BG7" s="87"/>
      <c r="BH7" s="88"/>
      <c r="BI7" s="88"/>
      <c r="BJ7" s="89"/>
      <c r="BK7" s="91"/>
      <c r="BL7" s="92"/>
      <c r="BM7" s="89"/>
      <c r="BN7" s="89"/>
      <c r="BO7" s="93"/>
      <c r="BP7" s="94"/>
      <c r="BQ7" s="92"/>
      <c r="BR7" s="95"/>
    </row>
    <row r="8" spans="1:70" s="96" customFormat="1" ht="167.45" customHeight="1" x14ac:dyDescent="0.25">
      <c r="A8" s="72"/>
      <c r="B8" s="73"/>
      <c r="C8" s="74"/>
      <c r="D8" s="74"/>
      <c r="E8" s="86"/>
      <c r="F8" s="73"/>
      <c r="G8" s="73"/>
      <c r="H8" s="73"/>
      <c r="I8" s="73"/>
      <c r="J8" s="73"/>
      <c r="K8" s="87"/>
      <c r="L8" s="6" t="s">
        <v>12</v>
      </c>
      <c r="M8" s="87" t="str">
        <f>AQ5</f>
        <v>КТП 100 кВА</v>
      </c>
      <c r="N8" s="88">
        <f>T8</f>
        <v>493.86999999999995</v>
      </c>
      <c r="O8" s="88"/>
      <c r="P8" s="88">
        <v>14.31</v>
      </c>
      <c r="Q8" s="88">
        <v>43.4</v>
      </c>
      <c r="R8" s="88">
        <v>429.64</v>
      </c>
      <c r="S8" s="88">
        <v>6.52</v>
      </c>
      <c r="T8" s="88">
        <f t="shared" si="2"/>
        <v>493.86999999999995</v>
      </c>
      <c r="U8" s="89"/>
      <c r="V8" s="89"/>
      <c r="W8" s="89"/>
      <c r="X8" s="89"/>
      <c r="Y8" s="89"/>
      <c r="Z8" s="89"/>
      <c r="AA8" s="89"/>
      <c r="AB8" s="89"/>
      <c r="AC8" s="89"/>
      <c r="AD8" s="89"/>
      <c r="AE8" s="87"/>
      <c r="AF8" s="88"/>
      <c r="AG8" s="87"/>
      <c r="AH8" s="89"/>
      <c r="AI8" s="90"/>
      <c r="AJ8" s="88"/>
      <c r="AK8" s="87"/>
      <c r="AL8" s="88"/>
      <c r="AM8" s="87"/>
      <c r="AN8" s="89"/>
      <c r="AO8" s="89"/>
      <c r="AP8" s="89"/>
      <c r="AQ8" s="90"/>
      <c r="AR8" s="88"/>
      <c r="AS8" s="89"/>
      <c r="AT8" s="89"/>
      <c r="AU8" s="89"/>
      <c r="AV8" s="89"/>
      <c r="AW8" s="89"/>
      <c r="AX8" s="89"/>
      <c r="AY8" s="89"/>
      <c r="AZ8" s="89"/>
      <c r="BA8" s="90"/>
      <c r="BB8" s="88"/>
      <c r="BC8" s="87"/>
      <c r="BD8" s="88"/>
      <c r="BE8" s="87"/>
      <c r="BF8" s="88"/>
      <c r="BG8" s="87"/>
      <c r="BH8" s="88"/>
      <c r="BI8" s="88"/>
      <c r="BJ8" s="89"/>
      <c r="BK8" s="91"/>
      <c r="BL8" s="92"/>
      <c r="BM8" s="89"/>
      <c r="BN8" s="89"/>
      <c r="BO8" s="93"/>
      <c r="BP8" s="94"/>
      <c r="BQ8" s="92"/>
      <c r="BR8" s="95"/>
    </row>
    <row r="9" spans="1:70" s="96" customFormat="1" ht="167.45" customHeight="1" x14ac:dyDescent="0.25">
      <c r="A9" s="72"/>
      <c r="B9" s="73"/>
      <c r="C9" s="74"/>
      <c r="D9" s="74"/>
      <c r="E9" s="86"/>
      <c r="F9" s="73"/>
      <c r="G9" s="73"/>
      <c r="H9" s="73"/>
      <c r="I9" s="73"/>
      <c r="J9" s="73"/>
      <c r="K9" s="87"/>
      <c r="L9" s="6" t="s">
        <v>16</v>
      </c>
      <c r="M9" s="87">
        <f>BA5</f>
        <v>0.2</v>
      </c>
      <c r="N9" s="88">
        <f>M9*1101</f>
        <v>220.20000000000002</v>
      </c>
      <c r="O9" s="88"/>
      <c r="P9" s="88">
        <f>N9*0.08</f>
        <v>17.616000000000003</v>
      </c>
      <c r="Q9" s="88">
        <f>N9*0.86</f>
        <v>189.37200000000001</v>
      </c>
      <c r="R9" s="88">
        <v>0</v>
      </c>
      <c r="S9" s="88">
        <f>N9*0.06</f>
        <v>13.212</v>
      </c>
      <c r="T9" s="88">
        <f t="shared" si="2"/>
        <v>220.20000000000002</v>
      </c>
      <c r="U9" s="89"/>
      <c r="V9" s="89"/>
      <c r="W9" s="89"/>
      <c r="X9" s="89"/>
      <c r="Y9" s="89"/>
      <c r="Z9" s="89"/>
      <c r="AA9" s="89"/>
      <c r="AB9" s="89"/>
      <c r="AC9" s="89"/>
      <c r="AD9" s="89"/>
      <c r="AE9" s="87"/>
      <c r="AF9" s="88"/>
      <c r="AG9" s="87"/>
      <c r="AH9" s="89"/>
      <c r="AI9" s="90"/>
      <c r="AJ9" s="88"/>
      <c r="AK9" s="87"/>
      <c r="AL9" s="88"/>
      <c r="AM9" s="87"/>
      <c r="AN9" s="89"/>
      <c r="AO9" s="89"/>
      <c r="AP9" s="89"/>
      <c r="AQ9" s="90"/>
      <c r="AR9" s="88"/>
      <c r="AS9" s="89"/>
      <c r="AT9" s="89"/>
      <c r="AU9" s="89"/>
      <c r="AV9" s="89"/>
      <c r="AW9" s="89"/>
      <c r="AX9" s="89"/>
      <c r="AY9" s="89"/>
      <c r="AZ9" s="89"/>
      <c r="BA9" s="90"/>
      <c r="BB9" s="88"/>
      <c r="BC9" s="87"/>
      <c r="BD9" s="88"/>
      <c r="BE9" s="87"/>
      <c r="BF9" s="88"/>
      <c r="BG9" s="87"/>
      <c r="BH9" s="88"/>
      <c r="BI9" s="88"/>
      <c r="BJ9" s="89"/>
      <c r="BK9" s="91"/>
      <c r="BL9" s="92"/>
      <c r="BM9" s="89"/>
      <c r="BN9" s="89"/>
      <c r="BO9" s="93"/>
      <c r="BP9" s="94"/>
      <c r="BQ9" s="92"/>
      <c r="BR9" s="95"/>
    </row>
    <row r="10" spans="1:70" s="126" customFormat="1" ht="409.6" customHeight="1" x14ac:dyDescent="0.25">
      <c r="A10" s="112" t="s">
        <v>72</v>
      </c>
      <c r="B10" s="113" t="s">
        <v>137</v>
      </c>
      <c r="C10" s="114">
        <v>466.1</v>
      </c>
      <c r="D10" s="114"/>
      <c r="E10" s="115">
        <v>15</v>
      </c>
      <c r="F10" s="113" t="s">
        <v>199</v>
      </c>
      <c r="G10" s="113" t="s">
        <v>44</v>
      </c>
      <c r="H10" s="113" t="s">
        <v>276</v>
      </c>
      <c r="I10" s="113" t="s">
        <v>354</v>
      </c>
      <c r="J10" s="113" t="s">
        <v>355</v>
      </c>
      <c r="K10" s="116" t="s">
        <v>500</v>
      </c>
      <c r="L10" s="116"/>
      <c r="M10" s="116"/>
      <c r="N10" s="121">
        <f>SUM(N11:N15)</f>
        <v>638.14670000000001</v>
      </c>
      <c r="O10" s="121">
        <f t="shared" ref="O10:T10" si="3">SUM(O11:O15)</f>
        <v>0</v>
      </c>
      <c r="P10" s="121">
        <f t="shared" si="3"/>
        <v>36.064295999999999</v>
      </c>
      <c r="Q10" s="121">
        <f t="shared" si="3"/>
        <v>297.03927399999998</v>
      </c>
      <c r="R10" s="121">
        <f t="shared" si="3"/>
        <v>284.40800000000002</v>
      </c>
      <c r="S10" s="121">
        <f t="shared" si="3"/>
        <v>20.635129999999997</v>
      </c>
      <c r="T10" s="121">
        <f t="shared" si="3"/>
        <v>638.14670000000001</v>
      </c>
      <c r="U10" s="118"/>
      <c r="V10" s="118"/>
      <c r="W10" s="118"/>
      <c r="X10" s="118"/>
      <c r="Y10" s="118"/>
      <c r="Z10" s="118"/>
      <c r="AA10" s="118"/>
      <c r="AB10" s="118"/>
      <c r="AC10" s="118"/>
      <c r="AD10" s="118"/>
      <c r="AE10" s="118">
        <v>0.02</v>
      </c>
      <c r="AF10" s="118">
        <f>T11</f>
        <v>33.719199999999994</v>
      </c>
      <c r="AG10" s="118" t="s">
        <v>501</v>
      </c>
      <c r="AH10" s="118">
        <f>T12</f>
        <v>63.84</v>
      </c>
      <c r="AI10" s="118">
        <v>1</v>
      </c>
      <c r="AJ10" s="118">
        <f>T13</f>
        <v>60.52</v>
      </c>
      <c r="AK10" s="118"/>
      <c r="AL10" s="118"/>
      <c r="AM10" s="118"/>
      <c r="AN10" s="118"/>
      <c r="AO10" s="118"/>
      <c r="AP10" s="118"/>
      <c r="AQ10" s="118" t="s">
        <v>462</v>
      </c>
      <c r="AR10" s="118">
        <f>T14</f>
        <v>293.44799999999998</v>
      </c>
      <c r="AS10" s="118"/>
      <c r="AT10" s="118"/>
      <c r="AU10" s="118"/>
      <c r="AV10" s="118"/>
      <c r="AW10" s="118"/>
      <c r="AX10" s="118"/>
      <c r="AY10" s="118"/>
      <c r="AZ10" s="118"/>
      <c r="BA10" s="119" t="s">
        <v>502</v>
      </c>
      <c r="BB10" s="121">
        <f>T15</f>
        <v>186.61949999999999</v>
      </c>
      <c r="BC10" s="121"/>
      <c r="BD10" s="116"/>
      <c r="BE10" s="116"/>
      <c r="BF10" s="121"/>
      <c r="BG10" s="116"/>
      <c r="BH10" s="116"/>
      <c r="BI10" s="121"/>
      <c r="BJ10" s="118"/>
      <c r="BK10" s="127">
        <f>AF10+AH10+AJ10+AR10+BB10</f>
        <v>638.14670000000001</v>
      </c>
      <c r="BL10" s="122">
        <v>42750</v>
      </c>
      <c r="BM10" s="118" t="s">
        <v>651</v>
      </c>
      <c r="BN10" s="118"/>
      <c r="BO10" s="123"/>
      <c r="BP10" s="124"/>
      <c r="BQ10" s="122"/>
      <c r="BR10" s="125"/>
    </row>
    <row r="11" spans="1:70" s="22" customFormat="1" ht="147" customHeight="1" x14ac:dyDescent="0.25">
      <c r="A11" s="17"/>
      <c r="B11" s="18"/>
      <c r="C11" s="19"/>
      <c r="D11" s="19"/>
      <c r="E11" s="20"/>
      <c r="F11" s="18"/>
      <c r="G11" s="18"/>
      <c r="H11" s="18"/>
      <c r="I11" s="18"/>
      <c r="J11" s="18"/>
      <c r="K11" s="42"/>
      <c r="L11" s="6" t="s">
        <v>7</v>
      </c>
      <c r="M11" s="38">
        <f>AE10</f>
        <v>0.02</v>
      </c>
      <c r="N11" s="43">
        <f>M11*1492*1.13</f>
        <v>33.719199999999994</v>
      </c>
      <c r="O11" s="43"/>
      <c r="P11" s="43">
        <f>N11*0.08</f>
        <v>2.6975359999999995</v>
      </c>
      <c r="Q11" s="43">
        <f>N11*0.87</f>
        <v>29.335703999999993</v>
      </c>
      <c r="R11" s="43">
        <v>0</v>
      </c>
      <c r="S11" s="43">
        <f>N11*0.05</f>
        <v>1.6859599999999997</v>
      </c>
      <c r="T11" s="43">
        <f>SUM(P11:S11)</f>
        <v>33.719199999999994</v>
      </c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42"/>
      <c r="AH11" s="43"/>
      <c r="AI11" s="42"/>
      <c r="AJ11" s="33"/>
      <c r="AK11" s="33"/>
      <c r="AL11" s="33"/>
      <c r="AM11" s="33"/>
      <c r="AN11" s="33"/>
      <c r="AO11" s="33"/>
      <c r="AP11" s="33"/>
      <c r="AQ11" s="33"/>
      <c r="AR11" s="33"/>
      <c r="AS11" s="33"/>
      <c r="AT11" s="33"/>
      <c r="AU11" s="33"/>
      <c r="AV11" s="33"/>
      <c r="AW11" s="33"/>
      <c r="AX11" s="33"/>
      <c r="AY11" s="33"/>
      <c r="AZ11" s="33"/>
      <c r="BA11" s="143"/>
      <c r="BB11" s="43"/>
      <c r="BC11" s="43"/>
      <c r="BD11" s="42"/>
      <c r="BE11" s="42"/>
      <c r="BF11" s="43"/>
      <c r="BG11" s="42"/>
      <c r="BH11" s="42"/>
      <c r="BI11" s="43"/>
      <c r="BJ11" s="33"/>
      <c r="BK11" s="62"/>
      <c r="BL11" s="24"/>
      <c r="BM11" s="33"/>
      <c r="BN11" s="33"/>
      <c r="BO11" s="34"/>
      <c r="BP11" s="23"/>
      <c r="BQ11" s="24"/>
      <c r="BR11" s="25"/>
    </row>
    <row r="12" spans="1:70" s="22" customFormat="1" ht="147" customHeight="1" x14ac:dyDescent="0.25">
      <c r="A12" s="17"/>
      <c r="B12" s="18"/>
      <c r="C12" s="19"/>
      <c r="D12" s="19"/>
      <c r="E12" s="20"/>
      <c r="F12" s="18"/>
      <c r="G12" s="18"/>
      <c r="H12" s="18"/>
      <c r="I12" s="18"/>
      <c r="J12" s="18"/>
      <c r="K12" s="42"/>
      <c r="L12" s="6" t="s">
        <v>8</v>
      </c>
      <c r="M12" s="42" t="str">
        <f>AG10</f>
        <v>монтаж трех дополнительных опор для обеспечения возможности совместного подвеса</v>
      </c>
      <c r="N12" s="43">
        <f>3*21.28</f>
        <v>63.84</v>
      </c>
      <c r="O12" s="43"/>
      <c r="P12" s="43">
        <f>N12*0.08</f>
        <v>5.1072000000000006</v>
      </c>
      <c r="Q12" s="43">
        <f>N12*0.87</f>
        <v>55.540800000000004</v>
      </c>
      <c r="R12" s="43">
        <v>0</v>
      </c>
      <c r="S12" s="43">
        <f>N12*0.05</f>
        <v>3.1920000000000002</v>
      </c>
      <c r="T12" s="43">
        <f>SUM(P12:S12)</f>
        <v>63.84</v>
      </c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42"/>
      <c r="AH12" s="43"/>
      <c r="AI12" s="42"/>
      <c r="AJ12" s="33"/>
      <c r="AK12" s="33"/>
      <c r="AL12" s="33"/>
      <c r="AM12" s="33"/>
      <c r="AN12" s="33"/>
      <c r="AO12" s="33"/>
      <c r="AP12" s="33"/>
      <c r="AQ12" s="33"/>
      <c r="AR12" s="33"/>
      <c r="AS12" s="33"/>
      <c r="AT12" s="33"/>
      <c r="AU12" s="33"/>
      <c r="AV12" s="33"/>
      <c r="AW12" s="33"/>
      <c r="AX12" s="33"/>
      <c r="AY12" s="33"/>
      <c r="AZ12" s="33"/>
      <c r="BA12" s="143"/>
      <c r="BB12" s="43"/>
      <c r="BC12" s="43"/>
      <c r="BD12" s="42"/>
      <c r="BE12" s="42"/>
      <c r="BF12" s="43"/>
      <c r="BG12" s="42"/>
      <c r="BH12" s="42"/>
      <c r="BI12" s="43"/>
      <c r="BJ12" s="33"/>
      <c r="BK12" s="62"/>
      <c r="BL12" s="24"/>
      <c r="BM12" s="33"/>
      <c r="BN12" s="33"/>
      <c r="BO12" s="34"/>
      <c r="BP12" s="23"/>
      <c r="BQ12" s="24"/>
      <c r="BR12" s="25"/>
    </row>
    <row r="13" spans="1:70" s="22" customFormat="1" ht="147" customHeight="1" x14ac:dyDescent="0.25">
      <c r="A13" s="17"/>
      <c r="B13" s="18"/>
      <c r="C13" s="19"/>
      <c r="D13" s="19"/>
      <c r="E13" s="20"/>
      <c r="F13" s="18"/>
      <c r="G13" s="18"/>
      <c r="H13" s="18"/>
      <c r="I13" s="18"/>
      <c r="J13" s="18"/>
      <c r="K13" s="42"/>
      <c r="L13" s="6" t="s">
        <v>9</v>
      </c>
      <c r="M13" s="42">
        <f>AI10</f>
        <v>1</v>
      </c>
      <c r="N13" s="43">
        <f>T13</f>
        <v>60.52</v>
      </c>
      <c r="O13" s="43"/>
      <c r="P13" s="43">
        <v>4.4800000000000004</v>
      </c>
      <c r="Q13" s="43">
        <v>8.76</v>
      </c>
      <c r="R13" s="43">
        <v>45.18</v>
      </c>
      <c r="S13" s="43">
        <v>2.1</v>
      </c>
      <c r="T13" s="43">
        <f t="shared" ref="T13" si="4">SUM(P13:S13)</f>
        <v>60.52</v>
      </c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42"/>
      <c r="AH13" s="43"/>
      <c r="AI13" s="42"/>
      <c r="AJ13" s="33"/>
      <c r="AK13" s="33"/>
      <c r="AL13" s="33"/>
      <c r="AM13" s="33"/>
      <c r="AN13" s="33"/>
      <c r="AO13" s="33"/>
      <c r="AP13" s="33"/>
      <c r="AQ13" s="33"/>
      <c r="AR13" s="33"/>
      <c r="AS13" s="33"/>
      <c r="AT13" s="33"/>
      <c r="AU13" s="33"/>
      <c r="AV13" s="33"/>
      <c r="AW13" s="33"/>
      <c r="AX13" s="33"/>
      <c r="AY13" s="33"/>
      <c r="AZ13" s="33"/>
      <c r="BA13" s="143"/>
      <c r="BB13" s="43"/>
      <c r="BC13" s="43"/>
      <c r="BD13" s="42"/>
      <c r="BE13" s="42"/>
      <c r="BF13" s="43"/>
      <c r="BG13" s="42"/>
      <c r="BH13" s="42"/>
      <c r="BI13" s="43"/>
      <c r="BJ13" s="33"/>
      <c r="BK13" s="62"/>
      <c r="BL13" s="24"/>
      <c r="BM13" s="33"/>
      <c r="BN13" s="33"/>
      <c r="BO13" s="34"/>
      <c r="BP13" s="23"/>
      <c r="BQ13" s="24"/>
      <c r="BR13" s="25"/>
    </row>
    <row r="14" spans="1:70" s="22" customFormat="1" ht="147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6" t="s">
        <v>12</v>
      </c>
      <c r="M14" s="38" t="str">
        <f>AQ10</f>
        <v>СТП 63 кВА</v>
      </c>
      <c r="N14" s="43">
        <f>T14</f>
        <v>293.44799999999998</v>
      </c>
      <c r="O14" s="43"/>
      <c r="P14" s="43">
        <v>8.85</v>
      </c>
      <c r="Q14" s="43">
        <v>42.91</v>
      </c>
      <c r="R14" s="43">
        <f>217.48*1.1</f>
        <v>239.22800000000001</v>
      </c>
      <c r="S14" s="43">
        <v>2.46</v>
      </c>
      <c r="T14" s="43">
        <f t="shared" ref="T14" si="5">SUM(P14:S14)</f>
        <v>293.44799999999998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42"/>
      <c r="AH14" s="43"/>
      <c r="AI14" s="42"/>
      <c r="AJ14" s="33"/>
      <c r="AK14" s="33"/>
      <c r="AL14" s="33"/>
      <c r="AM14" s="33"/>
      <c r="AN14" s="33"/>
      <c r="AO14" s="33"/>
      <c r="AP14" s="33"/>
      <c r="AQ14" s="33"/>
      <c r="AR14" s="33"/>
      <c r="AS14" s="33"/>
      <c r="AT14" s="33"/>
      <c r="AU14" s="33"/>
      <c r="AV14" s="33"/>
      <c r="AW14" s="33"/>
      <c r="AX14" s="33"/>
      <c r="AY14" s="33"/>
      <c r="AZ14" s="33"/>
      <c r="BA14" s="143"/>
      <c r="BB14" s="43"/>
      <c r="BC14" s="43"/>
      <c r="BD14" s="42"/>
      <c r="BE14" s="42"/>
      <c r="BF14" s="43"/>
      <c r="BG14" s="42"/>
      <c r="BH14" s="42"/>
      <c r="BI14" s="43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22" customFormat="1" ht="147" customHeight="1" x14ac:dyDescent="0.25">
      <c r="A15" s="17"/>
      <c r="B15" s="18"/>
      <c r="C15" s="19"/>
      <c r="D15" s="19"/>
      <c r="E15" s="20"/>
      <c r="F15" s="18"/>
      <c r="G15" s="18"/>
      <c r="H15" s="18"/>
      <c r="I15" s="18"/>
      <c r="J15" s="18"/>
      <c r="K15" s="42"/>
      <c r="L15" s="42" t="s">
        <v>16</v>
      </c>
      <c r="M15" s="42" t="str">
        <f>BA10</f>
        <v>0,15 совместным подвесом по опорам ВЛ-10 кВ</v>
      </c>
      <c r="N15" s="43">
        <f>0.15*1101*1.13</f>
        <v>186.61949999999999</v>
      </c>
      <c r="O15" s="43"/>
      <c r="P15" s="43">
        <f>N15*0.08</f>
        <v>14.929559999999999</v>
      </c>
      <c r="Q15" s="43">
        <f>N15*0.86</f>
        <v>160.49276999999998</v>
      </c>
      <c r="R15" s="43">
        <v>0</v>
      </c>
      <c r="S15" s="43">
        <f>N15*0.06</f>
        <v>11.197169999999998</v>
      </c>
      <c r="T15" s="43">
        <f t="shared" ref="T15" si="6">SUM(P15:S15)</f>
        <v>186.61949999999999</v>
      </c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42"/>
      <c r="AH15" s="43"/>
      <c r="AI15" s="42"/>
      <c r="AJ15" s="33"/>
      <c r="AK15" s="33"/>
      <c r="AL15" s="33"/>
      <c r="AM15" s="33"/>
      <c r="AN15" s="33"/>
      <c r="AO15" s="33"/>
      <c r="AP15" s="33"/>
      <c r="AQ15" s="33"/>
      <c r="AR15" s="33"/>
      <c r="AS15" s="33"/>
      <c r="AT15" s="33"/>
      <c r="AU15" s="33"/>
      <c r="AV15" s="33"/>
      <c r="AW15" s="33"/>
      <c r="AX15" s="33"/>
      <c r="AY15" s="33"/>
      <c r="AZ15" s="33"/>
      <c r="BA15" s="143"/>
      <c r="BB15" s="43"/>
      <c r="BC15" s="43"/>
      <c r="BD15" s="42"/>
      <c r="BE15" s="42"/>
      <c r="BF15" s="43"/>
      <c r="BG15" s="42"/>
      <c r="BH15" s="42"/>
      <c r="BI15" s="43"/>
      <c r="BJ15" s="33"/>
      <c r="BK15" s="62"/>
      <c r="BL15" s="24"/>
      <c r="BM15" s="33"/>
      <c r="BN15" s="33"/>
      <c r="BO15" s="34"/>
      <c r="BP15" s="23"/>
      <c r="BQ15" s="24"/>
      <c r="BR15" s="25"/>
    </row>
    <row r="16" spans="1:70" s="175" customFormat="1" ht="409.6" customHeight="1" x14ac:dyDescent="0.25">
      <c r="A16" s="161" t="s">
        <v>73</v>
      </c>
      <c r="B16" s="162" t="s">
        <v>138</v>
      </c>
      <c r="C16" s="163">
        <v>466.1</v>
      </c>
      <c r="D16" s="163">
        <v>466.1</v>
      </c>
      <c r="E16" s="164">
        <v>14.5</v>
      </c>
      <c r="F16" s="162" t="s">
        <v>200</v>
      </c>
      <c r="G16" s="162" t="s">
        <v>44</v>
      </c>
      <c r="H16" s="162" t="s">
        <v>277</v>
      </c>
      <c r="I16" s="162" t="s">
        <v>356</v>
      </c>
      <c r="J16" s="162" t="s">
        <v>357</v>
      </c>
      <c r="K16" s="165" t="s">
        <v>503</v>
      </c>
      <c r="L16" s="165"/>
      <c r="M16" s="165"/>
      <c r="N16" s="169">
        <f>SUM(N17)</f>
        <v>261.26729999999998</v>
      </c>
      <c r="O16" s="169">
        <f t="shared" ref="O16:T16" si="7">SUM(O17)</f>
        <v>0</v>
      </c>
      <c r="P16" s="169">
        <f t="shared" si="7"/>
        <v>20.901384</v>
      </c>
      <c r="Q16" s="169">
        <f t="shared" si="7"/>
        <v>224.68987799999996</v>
      </c>
      <c r="R16" s="169">
        <f t="shared" si="7"/>
        <v>0</v>
      </c>
      <c r="S16" s="169">
        <f t="shared" si="7"/>
        <v>15.676037999999998</v>
      </c>
      <c r="T16" s="169">
        <f t="shared" si="7"/>
        <v>261.26729999999998</v>
      </c>
      <c r="U16" s="166"/>
      <c r="V16" s="166"/>
      <c r="W16" s="166"/>
      <c r="X16" s="166"/>
      <c r="Y16" s="166"/>
      <c r="Z16" s="166"/>
      <c r="AA16" s="166"/>
      <c r="AB16" s="166"/>
      <c r="AC16" s="166"/>
      <c r="AD16" s="166"/>
      <c r="AE16" s="166"/>
      <c r="AF16" s="166"/>
      <c r="AG16" s="166"/>
      <c r="AH16" s="166"/>
      <c r="AI16" s="166"/>
      <c r="AJ16" s="166"/>
      <c r="AK16" s="166"/>
      <c r="AL16" s="166"/>
      <c r="AM16" s="166"/>
      <c r="AN16" s="166"/>
      <c r="AO16" s="166"/>
      <c r="AP16" s="166"/>
      <c r="AQ16" s="166"/>
      <c r="AR16" s="166"/>
      <c r="AS16" s="166"/>
      <c r="AT16" s="166"/>
      <c r="AU16" s="166"/>
      <c r="AV16" s="166"/>
      <c r="AW16" s="166"/>
      <c r="AX16" s="166"/>
      <c r="AY16" s="166"/>
      <c r="AZ16" s="166"/>
      <c r="BA16" s="167">
        <v>0.21</v>
      </c>
      <c r="BB16" s="169">
        <f>T17</f>
        <v>261.26729999999998</v>
      </c>
      <c r="BC16" s="169"/>
      <c r="BD16" s="165"/>
      <c r="BE16" s="165"/>
      <c r="BF16" s="169"/>
      <c r="BG16" s="165"/>
      <c r="BH16" s="165"/>
      <c r="BI16" s="169"/>
      <c r="BJ16" s="166"/>
      <c r="BK16" s="170">
        <f>BB16</f>
        <v>261.26729999999998</v>
      </c>
      <c r="BL16" s="171">
        <v>42732</v>
      </c>
      <c r="BM16" s="166" t="s">
        <v>504</v>
      </c>
      <c r="BN16" s="166"/>
      <c r="BO16" s="172"/>
      <c r="BP16" s="173"/>
      <c r="BQ16" s="171"/>
      <c r="BR16" s="174"/>
    </row>
    <row r="17" spans="1:70" s="22" customFormat="1" ht="169.5" customHeight="1" x14ac:dyDescent="0.25">
      <c r="A17" s="17"/>
      <c r="B17" s="18"/>
      <c r="C17" s="19"/>
      <c r="D17" s="19"/>
      <c r="E17" s="20"/>
      <c r="F17" s="18"/>
      <c r="G17" s="18"/>
      <c r="H17" s="18"/>
      <c r="I17" s="18"/>
      <c r="J17" s="18"/>
      <c r="K17" s="42"/>
      <c r="L17" s="42" t="s">
        <v>16</v>
      </c>
      <c r="M17" s="42">
        <f>BA16</f>
        <v>0.21</v>
      </c>
      <c r="N17" s="43">
        <f>M17*1101*1.13</f>
        <v>261.26729999999998</v>
      </c>
      <c r="O17" s="43"/>
      <c r="P17" s="43">
        <f>N17*0.08</f>
        <v>20.901384</v>
      </c>
      <c r="Q17" s="43">
        <f>N17*0.86</f>
        <v>224.68987799999996</v>
      </c>
      <c r="R17" s="43">
        <v>0</v>
      </c>
      <c r="S17" s="43">
        <f>N17*0.06</f>
        <v>15.676037999999998</v>
      </c>
      <c r="T17" s="43">
        <f t="shared" ref="T17" si="8">SUM(P17:S17)</f>
        <v>261.26729999999998</v>
      </c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143"/>
      <c r="BB17" s="143"/>
      <c r="BC17" s="42"/>
      <c r="BD17" s="42"/>
      <c r="BE17" s="42"/>
      <c r="BF17" s="43"/>
      <c r="BG17" s="42"/>
      <c r="BH17" s="42"/>
      <c r="BI17" s="43"/>
      <c r="BJ17" s="33"/>
      <c r="BK17" s="62"/>
      <c r="BL17" s="24"/>
      <c r="BM17" s="33"/>
      <c r="BN17" s="33"/>
      <c r="BO17" s="34"/>
      <c r="BP17" s="23"/>
      <c r="BQ17" s="24"/>
      <c r="BR17" s="25"/>
    </row>
    <row r="18" spans="1:70" s="175" customFormat="1" ht="408.75" customHeight="1" x14ac:dyDescent="0.25">
      <c r="A18" s="161" t="s">
        <v>534</v>
      </c>
      <c r="B18" s="162">
        <v>41303929</v>
      </c>
      <c r="C18" s="163">
        <v>1552100.97</v>
      </c>
      <c r="D18" s="163"/>
      <c r="E18" s="164">
        <v>18</v>
      </c>
      <c r="F18" s="162" t="s">
        <v>535</v>
      </c>
      <c r="G18" s="162" t="s">
        <v>44</v>
      </c>
      <c r="H18" s="162" t="s">
        <v>536</v>
      </c>
      <c r="I18" s="162" t="s">
        <v>537</v>
      </c>
      <c r="J18" s="162" t="s">
        <v>538</v>
      </c>
      <c r="K18" s="165" t="s">
        <v>642</v>
      </c>
      <c r="L18" s="165"/>
      <c r="M18" s="165"/>
      <c r="N18" s="165">
        <f>SUM(N19:N23)</f>
        <v>3196.5712999999996</v>
      </c>
      <c r="O18" s="165">
        <f t="shared" ref="O18:T18" si="9">SUM(O19:O23)</f>
        <v>0</v>
      </c>
      <c r="P18" s="165">
        <f t="shared" si="9"/>
        <v>240.37666400000001</v>
      </c>
      <c r="Q18" s="165">
        <f t="shared" si="9"/>
        <v>2487.2180579999995</v>
      </c>
      <c r="R18" s="165">
        <f t="shared" si="9"/>
        <v>329.58800000000002</v>
      </c>
      <c r="S18" s="165">
        <f t="shared" si="9"/>
        <v>139.388578</v>
      </c>
      <c r="T18" s="165">
        <f t="shared" si="9"/>
        <v>3196.5712999999996</v>
      </c>
      <c r="U18" s="166"/>
      <c r="V18" s="166"/>
      <c r="W18" s="166"/>
      <c r="X18" s="166"/>
      <c r="Y18" s="166"/>
      <c r="Z18" s="166"/>
      <c r="AA18" s="166"/>
      <c r="AB18" s="166"/>
      <c r="AC18" s="166"/>
      <c r="AD18" s="166"/>
      <c r="AE18" s="165">
        <v>1.45</v>
      </c>
      <c r="AF18" s="165">
        <f>T19</f>
        <v>2444.6419999999998</v>
      </c>
      <c r="AG18" s="165"/>
      <c r="AH18" s="166"/>
      <c r="AI18" s="167">
        <v>2</v>
      </c>
      <c r="AJ18" s="168">
        <f>T20</f>
        <v>121.04</v>
      </c>
      <c r="AK18" s="165" t="s">
        <v>643</v>
      </c>
      <c r="AL18" s="168">
        <f>T21</f>
        <v>325</v>
      </c>
      <c r="AM18" s="165"/>
      <c r="AN18" s="166"/>
      <c r="AO18" s="166"/>
      <c r="AP18" s="166"/>
      <c r="AQ18" s="167" t="s">
        <v>462</v>
      </c>
      <c r="AR18" s="168">
        <f>T22</f>
        <v>293.44799999999998</v>
      </c>
      <c r="AS18" s="166"/>
      <c r="AT18" s="166"/>
      <c r="AU18" s="166"/>
      <c r="AV18" s="166"/>
      <c r="AW18" s="166"/>
      <c r="AX18" s="166"/>
      <c r="AY18" s="166"/>
      <c r="AZ18" s="166"/>
      <c r="BA18" s="167">
        <v>0.01</v>
      </c>
      <c r="BB18" s="168">
        <f>T23</f>
        <v>12.441299999999996</v>
      </c>
      <c r="BC18" s="165"/>
      <c r="BD18" s="165"/>
      <c r="BE18" s="165"/>
      <c r="BF18" s="169"/>
      <c r="BG18" s="165"/>
      <c r="BH18" s="165"/>
      <c r="BI18" s="169"/>
      <c r="BJ18" s="166"/>
      <c r="BK18" s="170">
        <f>AF18+AJ18+AL18+AR18+BB18</f>
        <v>3196.5712999999996</v>
      </c>
      <c r="BL18" s="171">
        <v>42944</v>
      </c>
      <c r="BM18" s="166"/>
      <c r="BN18" s="166"/>
      <c r="BO18" s="172"/>
      <c r="BP18" s="173"/>
      <c r="BQ18" s="171"/>
      <c r="BR18" s="174"/>
    </row>
    <row r="19" spans="1:70" s="22" customFormat="1" ht="138.7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7</v>
      </c>
      <c r="M19" s="42">
        <f>AE18</f>
        <v>1.45</v>
      </c>
      <c r="N19" s="42">
        <f>M19*1492*1.13</f>
        <v>2444.6419999999998</v>
      </c>
      <c r="O19" s="42"/>
      <c r="P19" s="38">
        <f>N19*0.08</f>
        <v>195.57136</v>
      </c>
      <c r="Q19" s="38">
        <f>N19*0.87</f>
        <v>2126.8385399999997</v>
      </c>
      <c r="R19" s="38">
        <v>0</v>
      </c>
      <c r="S19" s="38">
        <f>N19*0.05</f>
        <v>122.2321</v>
      </c>
      <c r="T19" s="42">
        <f>SUM(P19:S19)</f>
        <v>2444.6419999999998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62"/>
      <c r="AJ19" s="33"/>
      <c r="AK19" s="33"/>
      <c r="AL19" s="33"/>
      <c r="AM19" s="33"/>
      <c r="AN19" s="33"/>
      <c r="AO19" s="33"/>
      <c r="AP19" s="33"/>
      <c r="AQ19" s="33"/>
      <c r="AR19" s="33"/>
      <c r="AS19" s="33"/>
      <c r="AT19" s="33"/>
      <c r="AU19" s="33"/>
      <c r="AV19" s="33"/>
      <c r="AW19" s="33"/>
      <c r="AX19" s="33"/>
      <c r="AY19" s="33"/>
      <c r="AZ19" s="33"/>
      <c r="BA19" s="143"/>
      <c r="BB19" s="143"/>
      <c r="BC19" s="42"/>
      <c r="BD19" s="42"/>
      <c r="BE19" s="42"/>
      <c r="BF19" s="43"/>
      <c r="BG19" s="42"/>
      <c r="BH19" s="42"/>
      <c r="BI19" s="4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38.7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9</v>
      </c>
      <c r="M20" s="42">
        <f>AI18</f>
        <v>2</v>
      </c>
      <c r="N20" s="38">
        <f>T20</f>
        <v>121.04</v>
      </c>
      <c r="O20" s="38"/>
      <c r="P20" s="38">
        <f>2*4.48</f>
        <v>8.9600000000000009</v>
      </c>
      <c r="Q20" s="38">
        <f>2*8.76</f>
        <v>17.52</v>
      </c>
      <c r="R20" s="38">
        <f>2*45.18</f>
        <v>90.36</v>
      </c>
      <c r="S20" s="38">
        <f>2*2.1</f>
        <v>4.2</v>
      </c>
      <c r="T20" s="38">
        <f>SUM(P20:S20)</f>
        <v>121.04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F20" s="33"/>
      <c r="AG20" s="33"/>
      <c r="AH20" s="33"/>
      <c r="AI20" s="62"/>
      <c r="AJ20" s="33"/>
      <c r="AK20" s="33"/>
      <c r="AL20" s="33"/>
      <c r="AM20" s="33"/>
      <c r="AN20" s="33"/>
      <c r="AO20" s="33"/>
      <c r="AP20" s="33"/>
      <c r="AQ20" s="33"/>
      <c r="AR20" s="33"/>
      <c r="AS20" s="33"/>
      <c r="AT20" s="33"/>
      <c r="AU20" s="33"/>
      <c r="AV20" s="33"/>
      <c r="AW20" s="33"/>
      <c r="AX20" s="33"/>
      <c r="AY20" s="33"/>
      <c r="AZ20" s="33"/>
      <c r="BA20" s="143"/>
      <c r="BB20" s="143"/>
      <c r="BC20" s="42"/>
      <c r="BD20" s="42"/>
      <c r="BE20" s="42"/>
      <c r="BF20" s="43"/>
      <c r="BG20" s="42"/>
      <c r="BH20" s="42"/>
      <c r="BI20" s="4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22" customFormat="1" ht="138.75" customHeight="1" x14ac:dyDescent="0.25">
      <c r="A21" s="17"/>
      <c r="B21" s="18"/>
      <c r="C21" s="19"/>
      <c r="D21" s="19"/>
      <c r="E21" s="20"/>
      <c r="F21" s="18"/>
      <c r="G21" s="18"/>
      <c r="H21" s="18"/>
      <c r="I21" s="18"/>
      <c r="J21" s="18"/>
      <c r="K21" s="42"/>
      <c r="L21" s="42" t="s">
        <v>10</v>
      </c>
      <c r="M21" s="42" t="str">
        <f>AK18</f>
        <v>0,05 км (прокладка методом ГНБ под автодорогой)</v>
      </c>
      <c r="N21" s="38">
        <f>0.05*6500</f>
        <v>325</v>
      </c>
      <c r="O21" s="38"/>
      <c r="P21" s="38">
        <f>N21*0.08</f>
        <v>26</v>
      </c>
      <c r="Q21" s="38">
        <f>N21*0.89</f>
        <v>289.25</v>
      </c>
      <c r="R21" s="38">
        <v>0</v>
      </c>
      <c r="S21" s="38">
        <f>N21*0.03</f>
        <v>9.75</v>
      </c>
      <c r="T21" s="38">
        <f>SUM(P21:S21)</f>
        <v>325</v>
      </c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  <c r="AG21" s="33"/>
      <c r="AH21" s="33"/>
      <c r="AI21" s="62"/>
      <c r="AJ21" s="33"/>
      <c r="AK21" s="33"/>
      <c r="AL21" s="33"/>
      <c r="AM21" s="33"/>
      <c r="AN21" s="33"/>
      <c r="AO21" s="33"/>
      <c r="AP21" s="33"/>
      <c r="AQ21" s="33"/>
      <c r="AR21" s="33"/>
      <c r="AS21" s="33"/>
      <c r="AT21" s="33"/>
      <c r="AU21" s="33"/>
      <c r="AV21" s="33"/>
      <c r="AW21" s="33"/>
      <c r="AX21" s="33"/>
      <c r="AY21" s="33"/>
      <c r="AZ21" s="33"/>
      <c r="BA21" s="143"/>
      <c r="BB21" s="143"/>
      <c r="BC21" s="42"/>
      <c r="BD21" s="42"/>
      <c r="BE21" s="42"/>
      <c r="BF21" s="43"/>
      <c r="BG21" s="42"/>
      <c r="BH21" s="42"/>
      <c r="BI21" s="43"/>
      <c r="BJ21" s="33"/>
      <c r="BK21" s="62"/>
      <c r="BL21" s="24"/>
      <c r="BM21" s="33"/>
      <c r="BN21" s="33"/>
      <c r="BO21" s="34"/>
      <c r="BP21" s="23"/>
      <c r="BQ21" s="24"/>
      <c r="BR21" s="25"/>
    </row>
    <row r="22" spans="1:70" s="22" customFormat="1" ht="138.75" customHeight="1" x14ac:dyDescent="0.25">
      <c r="A22" s="17"/>
      <c r="B22" s="18"/>
      <c r="C22" s="19"/>
      <c r="D22" s="19"/>
      <c r="E22" s="20"/>
      <c r="F22" s="18"/>
      <c r="G22" s="18"/>
      <c r="H22" s="18"/>
      <c r="I22" s="18"/>
      <c r="J22" s="18"/>
      <c r="K22" s="42"/>
      <c r="L22" s="42" t="s">
        <v>12</v>
      </c>
      <c r="M22" s="42" t="str">
        <f>AQ18</f>
        <v>СТП 63 кВА</v>
      </c>
      <c r="N22" s="38">
        <f>T22</f>
        <v>293.44799999999998</v>
      </c>
      <c r="O22" s="38"/>
      <c r="P22" s="38">
        <v>8.85</v>
      </c>
      <c r="Q22" s="38">
        <v>42.91</v>
      </c>
      <c r="R22" s="38">
        <f>217.48*1.1</f>
        <v>239.22800000000001</v>
      </c>
      <c r="S22" s="38">
        <v>2.46</v>
      </c>
      <c r="T22" s="38">
        <f>SUM(P22:S22)</f>
        <v>293.44799999999998</v>
      </c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  <c r="AH22" s="33"/>
      <c r="AI22" s="62"/>
      <c r="AJ22" s="33"/>
      <c r="AK22" s="33"/>
      <c r="AL22" s="33"/>
      <c r="AM22" s="33"/>
      <c r="AN22" s="33"/>
      <c r="AO22" s="33"/>
      <c r="AP22" s="33"/>
      <c r="AQ22" s="33"/>
      <c r="AR22" s="33"/>
      <c r="AS22" s="33"/>
      <c r="AT22" s="33"/>
      <c r="AU22" s="33"/>
      <c r="AV22" s="33"/>
      <c r="AW22" s="33"/>
      <c r="AX22" s="33"/>
      <c r="AY22" s="33"/>
      <c r="AZ22" s="33"/>
      <c r="BA22" s="143"/>
      <c r="BB22" s="143"/>
      <c r="BC22" s="42"/>
      <c r="BD22" s="42"/>
      <c r="BE22" s="42"/>
      <c r="BF22" s="43"/>
      <c r="BG22" s="42"/>
      <c r="BH22" s="42"/>
      <c r="BI22" s="43"/>
      <c r="BJ22" s="33"/>
      <c r="BK22" s="62"/>
      <c r="BL22" s="24"/>
      <c r="BM22" s="33"/>
      <c r="BN22" s="33"/>
      <c r="BO22" s="34"/>
      <c r="BP22" s="23"/>
      <c r="BQ22" s="24"/>
      <c r="BR22" s="25"/>
    </row>
    <row r="23" spans="1:70" s="22" customFormat="1" ht="138.75" customHeight="1" x14ac:dyDescent="0.25">
      <c r="A23" s="17"/>
      <c r="B23" s="18"/>
      <c r="C23" s="19"/>
      <c r="D23" s="19"/>
      <c r="E23" s="20"/>
      <c r="F23" s="18"/>
      <c r="G23" s="18"/>
      <c r="H23" s="18"/>
      <c r="I23" s="18"/>
      <c r="J23" s="18"/>
      <c r="K23" s="42"/>
      <c r="L23" s="42" t="s">
        <v>16</v>
      </c>
      <c r="M23" s="42">
        <f>BA18</f>
        <v>0.01</v>
      </c>
      <c r="N23" s="38">
        <f>M23*1101*1.13</f>
        <v>12.441299999999998</v>
      </c>
      <c r="O23" s="38"/>
      <c r="P23" s="38">
        <f>N23*0.08</f>
        <v>0.99530399999999986</v>
      </c>
      <c r="Q23" s="38">
        <f>N23*0.86</f>
        <v>10.699517999999998</v>
      </c>
      <c r="R23" s="38">
        <v>0</v>
      </c>
      <c r="S23" s="38">
        <f>N23*0.06</f>
        <v>0.74647799999999986</v>
      </c>
      <c r="T23" s="38">
        <f>SUM(P23:S23)</f>
        <v>12.441299999999996</v>
      </c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62"/>
      <c r="AJ23" s="33"/>
      <c r="AK23" s="33"/>
      <c r="AL23" s="33"/>
      <c r="AM23" s="33"/>
      <c r="AN23" s="33"/>
      <c r="AO23" s="33"/>
      <c r="AP23" s="33"/>
      <c r="AQ23" s="33"/>
      <c r="AR23" s="33"/>
      <c r="AS23" s="33"/>
      <c r="AT23" s="33"/>
      <c r="AU23" s="33"/>
      <c r="AV23" s="33"/>
      <c r="AW23" s="33"/>
      <c r="AX23" s="33"/>
      <c r="AY23" s="33"/>
      <c r="AZ23" s="33"/>
      <c r="BA23" s="143"/>
      <c r="BB23" s="143"/>
      <c r="BC23" s="42"/>
      <c r="BD23" s="42"/>
      <c r="BE23" s="42"/>
      <c r="BF23" s="43"/>
      <c r="BG23" s="42"/>
      <c r="BH23" s="42"/>
      <c r="BI23" s="43"/>
      <c r="BJ23" s="33"/>
      <c r="BK23" s="62"/>
      <c r="BL23" s="24"/>
      <c r="BM23" s="33"/>
      <c r="BN23" s="33"/>
      <c r="BO23" s="34"/>
      <c r="BP23" s="23"/>
      <c r="BQ23" s="24"/>
      <c r="BR23" s="25"/>
    </row>
    <row r="24" spans="1:70" s="175" customFormat="1" ht="409.5" customHeight="1" x14ac:dyDescent="0.25">
      <c r="A24" s="161" t="s">
        <v>81</v>
      </c>
      <c r="B24" s="162" t="s">
        <v>146</v>
      </c>
      <c r="C24" s="163">
        <v>466.1</v>
      </c>
      <c r="D24" s="163"/>
      <c r="E24" s="164">
        <v>15</v>
      </c>
      <c r="F24" s="162" t="s">
        <v>208</v>
      </c>
      <c r="G24" s="162" t="s">
        <v>44</v>
      </c>
      <c r="H24" s="162" t="s">
        <v>285</v>
      </c>
      <c r="I24" s="162" t="s">
        <v>371</v>
      </c>
      <c r="J24" s="162" t="s">
        <v>372</v>
      </c>
      <c r="K24" s="165" t="s">
        <v>491</v>
      </c>
      <c r="L24" s="165"/>
      <c r="M24" s="165"/>
      <c r="N24" s="168">
        <f>SUM(N25:N29)</f>
        <v>2607.6515999999997</v>
      </c>
      <c r="O24" s="168">
        <f t="shared" ref="O24:T24" si="10">SUM(O25:O29)</f>
        <v>0</v>
      </c>
      <c r="P24" s="168">
        <f t="shared" si="10"/>
        <v>193.26308799999998</v>
      </c>
      <c r="Q24" s="168">
        <f t="shared" si="10"/>
        <v>1975.78468</v>
      </c>
      <c r="R24" s="168">
        <f t="shared" si="10"/>
        <v>329.58800000000002</v>
      </c>
      <c r="S24" s="168">
        <f t="shared" si="10"/>
        <v>109.01583199999999</v>
      </c>
      <c r="T24" s="168">
        <f t="shared" si="10"/>
        <v>2607.6515999999997</v>
      </c>
      <c r="U24" s="166"/>
      <c r="V24" s="166"/>
      <c r="W24" s="166"/>
      <c r="X24" s="166"/>
      <c r="Y24" s="166"/>
      <c r="Z24" s="166"/>
      <c r="AA24" s="166"/>
      <c r="AB24" s="166"/>
      <c r="AC24" s="166"/>
      <c r="AD24" s="166"/>
      <c r="AE24" s="165">
        <v>1.04</v>
      </c>
      <c r="AF24" s="168">
        <f>T25</f>
        <v>1753.3983999999998</v>
      </c>
      <c r="AG24" s="168"/>
      <c r="AH24" s="166"/>
      <c r="AI24" s="167">
        <v>2</v>
      </c>
      <c r="AJ24" s="168">
        <f>T26</f>
        <v>121.04</v>
      </c>
      <c r="AK24" s="165" t="s">
        <v>492</v>
      </c>
      <c r="AL24" s="168">
        <f>T27</f>
        <v>390</v>
      </c>
      <c r="AM24" s="168"/>
      <c r="AN24" s="166"/>
      <c r="AO24" s="166"/>
      <c r="AP24" s="166"/>
      <c r="AQ24" s="167" t="s">
        <v>462</v>
      </c>
      <c r="AR24" s="168">
        <f>T28</f>
        <v>293.44799999999998</v>
      </c>
      <c r="AS24" s="170"/>
      <c r="AT24" s="166"/>
      <c r="AU24" s="166"/>
      <c r="AV24" s="166"/>
      <c r="AW24" s="166"/>
      <c r="AX24" s="166"/>
      <c r="AY24" s="166"/>
      <c r="AZ24" s="166"/>
      <c r="BA24" s="167">
        <v>0.04</v>
      </c>
      <c r="BB24" s="168">
        <f>T29</f>
        <v>49.765199999999986</v>
      </c>
      <c r="BC24" s="168"/>
      <c r="BD24" s="165"/>
      <c r="BE24" s="165"/>
      <c r="BF24" s="169"/>
      <c r="BG24" s="165"/>
      <c r="BH24" s="165"/>
      <c r="BI24" s="169"/>
      <c r="BJ24" s="166"/>
      <c r="BK24" s="166">
        <f>AF24+AJ24+AL24+AR24+BB24</f>
        <v>2607.6515999999997</v>
      </c>
      <c r="BL24" s="171">
        <v>42761</v>
      </c>
      <c r="BM24" s="166"/>
      <c r="BN24" s="166"/>
      <c r="BO24" s="172"/>
      <c r="BP24" s="173"/>
      <c r="BQ24" s="171"/>
      <c r="BR24" s="174"/>
    </row>
    <row r="25" spans="1:70" s="22" customFormat="1" ht="152.25" customHeight="1" x14ac:dyDescent="0.25">
      <c r="A25" s="17"/>
      <c r="B25" s="18"/>
      <c r="C25" s="19"/>
      <c r="D25" s="19"/>
      <c r="E25" s="20"/>
      <c r="F25" s="18"/>
      <c r="G25" s="18"/>
      <c r="H25" s="18"/>
      <c r="I25" s="18"/>
      <c r="J25" s="18"/>
      <c r="K25" s="42"/>
      <c r="L25" s="42" t="s">
        <v>7</v>
      </c>
      <c r="M25" s="42">
        <f>AE24</f>
        <v>1.04</v>
      </c>
      <c r="N25" s="38">
        <f>M25*1492*1.13</f>
        <v>1753.3983999999998</v>
      </c>
      <c r="O25" s="38"/>
      <c r="P25" s="38">
        <f>N25*0.08</f>
        <v>140.271872</v>
      </c>
      <c r="Q25" s="38">
        <f>N25*0.87</f>
        <v>1525.4566079999997</v>
      </c>
      <c r="R25" s="38">
        <v>0</v>
      </c>
      <c r="S25" s="38">
        <f>N25*0.05</f>
        <v>87.669919999999991</v>
      </c>
      <c r="T25" s="38">
        <f>SUM(P25:S25)</f>
        <v>1753.3983999999998</v>
      </c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62"/>
      <c r="AJ25" s="33"/>
      <c r="AK25" s="33"/>
      <c r="AL25" s="33"/>
      <c r="AM25" s="33"/>
      <c r="AN25" s="33"/>
      <c r="AO25" s="33"/>
      <c r="AP25" s="33"/>
      <c r="AQ25" s="62"/>
      <c r="AR25" s="33"/>
      <c r="AS25" s="62"/>
      <c r="AT25" s="33"/>
      <c r="AU25" s="33"/>
      <c r="AV25" s="33"/>
      <c r="AW25" s="33"/>
      <c r="AX25" s="33"/>
      <c r="AY25" s="33"/>
      <c r="AZ25" s="33"/>
      <c r="BA25" s="143"/>
      <c r="BB25" s="61"/>
      <c r="BC25" s="43"/>
      <c r="BD25" s="42"/>
      <c r="BE25" s="42"/>
      <c r="BF25" s="43"/>
      <c r="BG25" s="42"/>
      <c r="BH25" s="42"/>
      <c r="BI25" s="43"/>
      <c r="BJ25" s="33"/>
      <c r="BK25" s="33"/>
      <c r="BL25" s="24"/>
      <c r="BM25" s="33"/>
      <c r="BN25" s="33"/>
      <c r="BO25" s="34"/>
      <c r="BP25" s="23"/>
      <c r="BQ25" s="24"/>
      <c r="BR25" s="25"/>
    </row>
    <row r="26" spans="1:70" s="22" customFormat="1" ht="152.25" customHeight="1" x14ac:dyDescent="0.25">
      <c r="A26" s="17"/>
      <c r="B26" s="18"/>
      <c r="C26" s="19"/>
      <c r="D26" s="19"/>
      <c r="E26" s="20"/>
      <c r="F26" s="18"/>
      <c r="G26" s="18"/>
      <c r="H26" s="18"/>
      <c r="I26" s="18"/>
      <c r="J26" s="18"/>
      <c r="K26" s="42"/>
      <c r="L26" s="42" t="s">
        <v>9</v>
      </c>
      <c r="M26" s="42">
        <f>AI24</f>
        <v>2</v>
      </c>
      <c r="N26" s="38">
        <f>T26</f>
        <v>121.04</v>
      </c>
      <c r="O26" s="38"/>
      <c r="P26" s="38">
        <f>2*4.48</f>
        <v>8.9600000000000009</v>
      </c>
      <c r="Q26" s="38">
        <f>2*8.76</f>
        <v>17.52</v>
      </c>
      <c r="R26" s="38">
        <f>2*45.18</f>
        <v>90.36</v>
      </c>
      <c r="S26" s="38">
        <f>2*2.1</f>
        <v>4.2</v>
      </c>
      <c r="T26" s="38">
        <f>SUM(P26:S26)</f>
        <v>121.04</v>
      </c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62"/>
      <c r="AJ26" s="33"/>
      <c r="AK26" s="33"/>
      <c r="AL26" s="33"/>
      <c r="AM26" s="33"/>
      <c r="AN26" s="33"/>
      <c r="AO26" s="33"/>
      <c r="AP26" s="33"/>
      <c r="AQ26" s="62"/>
      <c r="AR26" s="33"/>
      <c r="AS26" s="62"/>
      <c r="AT26" s="33"/>
      <c r="AU26" s="33"/>
      <c r="AV26" s="33"/>
      <c r="AW26" s="33"/>
      <c r="AX26" s="33"/>
      <c r="AY26" s="33"/>
      <c r="AZ26" s="33"/>
      <c r="BA26" s="143"/>
      <c r="BB26" s="61"/>
      <c r="BC26" s="43"/>
      <c r="BD26" s="42"/>
      <c r="BE26" s="42"/>
      <c r="BF26" s="43"/>
      <c r="BG26" s="42"/>
      <c r="BH26" s="42"/>
      <c r="BI26" s="43"/>
      <c r="BJ26" s="33"/>
      <c r="BK26" s="33"/>
      <c r="BL26" s="24"/>
      <c r="BM26" s="33"/>
      <c r="BN26" s="33"/>
      <c r="BO26" s="34"/>
      <c r="BP26" s="23"/>
      <c r="BQ26" s="24"/>
      <c r="BR26" s="25"/>
    </row>
    <row r="27" spans="1:70" s="22" customFormat="1" ht="152.25" customHeight="1" x14ac:dyDescent="0.25">
      <c r="A27" s="17"/>
      <c r="B27" s="18"/>
      <c r="C27" s="19"/>
      <c r="D27" s="19"/>
      <c r="E27" s="20"/>
      <c r="F27" s="18"/>
      <c r="G27" s="18"/>
      <c r="H27" s="18"/>
      <c r="I27" s="18"/>
      <c r="J27" s="18"/>
      <c r="K27" s="42"/>
      <c r="L27" s="42" t="s">
        <v>10</v>
      </c>
      <c r="M27" s="42" t="str">
        <f>AK24</f>
        <v>0,06 прокладка методом ГНБ под автодорогой</v>
      </c>
      <c r="N27" s="38">
        <f>0.06*6500</f>
        <v>390</v>
      </c>
      <c r="O27" s="38"/>
      <c r="P27" s="38">
        <f>N27*0.08</f>
        <v>31.2</v>
      </c>
      <c r="Q27" s="38">
        <f>N27*0.89</f>
        <v>347.1</v>
      </c>
      <c r="R27" s="38">
        <v>0</v>
      </c>
      <c r="S27" s="38">
        <f>N27*0.03</f>
        <v>11.7</v>
      </c>
      <c r="T27" s="38">
        <f>SUM(P27:S27)</f>
        <v>390</v>
      </c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62"/>
      <c r="AJ27" s="33"/>
      <c r="AK27" s="33"/>
      <c r="AL27" s="33"/>
      <c r="AM27" s="33"/>
      <c r="AN27" s="33"/>
      <c r="AO27" s="33"/>
      <c r="AP27" s="33"/>
      <c r="AQ27" s="62"/>
      <c r="AR27" s="33"/>
      <c r="AS27" s="62"/>
      <c r="AT27" s="33"/>
      <c r="AU27" s="33"/>
      <c r="AV27" s="33"/>
      <c r="AW27" s="33"/>
      <c r="AX27" s="33"/>
      <c r="AY27" s="33"/>
      <c r="AZ27" s="33"/>
      <c r="BA27" s="143"/>
      <c r="BB27" s="61"/>
      <c r="BC27" s="43"/>
      <c r="BD27" s="42"/>
      <c r="BE27" s="42"/>
      <c r="BF27" s="43"/>
      <c r="BG27" s="42"/>
      <c r="BH27" s="42"/>
      <c r="BI27" s="43"/>
      <c r="BJ27" s="33"/>
      <c r="BK27" s="33"/>
      <c r="BL27" s="24"/>
      <c r="BM27" s="33"/>
      <c r="BN27" s="33"/>
      <c r="BO27" s="34"/>
      <c r="BP27" s="23"/>
      <c r="BQ27" s="24"/>
      <c r="BR27" s="25"/>
    </row>
    <row r="28" spans="1:70" s="22" customFormat="1" ht="152.25" customHeight="1" x14ac:dyDescent="0.25">
      <c r="A28" s="17"/>
      <c r="B28" s="18"/>
      <c r="C28" s="19"/>
      <c r="D28" s="19"/>
      <c r="E28" s="20"/>
      <c r="F28" s="18"/>
      <c r="G28" s="18"/>
      <c r="H28" s="18"/>
      <c r="I28" s="18"/>
      <c r="J28" s="18"/>
      <c r="K28" s="42"/>
      <c r="L28" s="42" t="s">
        <v>12</v>
      </c>
      <c r="M28" s="42" t="str">
        <f>AQ24</f>
        <v>СТП 63 кВА</v>
      </c>
      <c r="N28" s="38">
        <f>T28</f>
        <v>293.44799999999998</v>
      </c>
      <c r="O28" s="38"/>
      <c r="P28" s="38">
        <v>8.85</v>
      </c>
      <c r="Q28" s="38">
        <v>42.91</v>
      </c>
      <c r="R28" s="38">
        <f>217.48*1.1</f>
        <v>239.22800000000001</v>
      </c>
      <c r="S28" s="38">
        <v>2.46</v>
      </c>
      <c r="T28" s="38">
        <f>SUM(P28:S28)</f>
        <v>293.44799999999998</v>
      </c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62"/>
      <c r="AJ28" s="33"/>
      <c r="AK28" s="33"/>
      <c r="AL28" s="33"/>
      <c r="AM28" s="33"/>
      <c r="AN28" s="33"/>
      <c r="AO28" s="33"/>
      <c r="AP28" s="33"/>
      <c r="AQ28" s="62"/>
      <c r="AR28" s="33"/>
      <c r="AS28" s="62"/>
      <c r="AT28" s="33"/>
      <c r="AU28" s="33"/>
      <c r="AV28" s="33"/>
      <c r="AW28" s="33"/>
      <c r="AX28" s="33"/>
      <c r="AY28" s="33"/>
      <c r="AZ28" s="33"/>
      <c r="BA28" s="143"/>
      <c r="BB28" s="61"/>
      <c r="BC28" s="43"/>
      <c r="BD28" s="42"/>
      <c r="BE28" s="42"/>
      <c r="BF28" s="43"/>
      <c r="BG28" s="42"/>
      <c r="BH28" s="42"/>
      <c r="BI28" s="43"/>
      <c r="BJ28" s="33"/>
      <c r="BK28" s="33"/>
      <c r="BL28" s="24"/>
      <c r="BM28" s="33"/>
      <c r="BN28" s="33"/>
      <c r="BO28" s="34"/>
      <c r="BP28" s="23"/>
      <c r="BQ28" s="24"/>
      <c r="BR28" s="25"/>
    </row>
    <row r="29" spans="1:70" s="22" customFormat="1" ht="152.25" customHeight="1" x14ac:dyDescent="0.25">
      <c r="A29" s="17"/>
      <c r="B29" s="18"/>
      <c r="C29" s="19"/>
      <c r="D29" s="19"/>
      <c r="E29" s="20"/>
      <c r="F29" s="18"/>
      <c r="G29" s="18"/>
      <c r="H29" s="18"/>
      <c r="I29" s="18"/>
      <c r="J29" s="18"/>
      <c r="K29" s="42"/>
      <c r="L29" s="42" t="s">
        <v>16</v>
      </c>
      <c r="M29" s="42">
        <f>BA24</f>
        <v>0.04</v>
      </c>
      <c r="N29" s="38">
        <f>M29*1101*1.13</f>
        <v>49.765199999999993</v>
      </c>
      <c r="O29" s="38"/>
      <c r="P29" s="38">
        <f>N29*0.08</f>
        <v>3.9812159999999994</v>
      </c>
      <c r="Q29" s="38">
        <f>N29*0.86</f>
        <v>42.798071999999991</v>
      </c>
      <c r="R29" s="38">
        <v>0</v>
      </c>
      <c r="S29" s="38">
        <f>N29*0.06</f>
        <v>2.9859119999999995</v>
      </c>
      <c r="T29" s="38">
        <f>SUM(P29:S29)</f>
        <v>49.765199999999986</v>
      </c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62"/>
      <c r="AJ29" s="33"/>
      <c r="AK29" s="33"/>
      <c r="AL29" s="33"/>
      <c r="AM29" s="33"/>
      <c r="AN29" s="33"/>
      <c r="AO29" s="33"/>
      <c r="AP29" s="33"/>
      <c r="AQ29" s="62"/>
      <c r="AR29" s="33"/>
      <c r="AS29" s="62"/>
      <c r="AT29" s="33"/>
      <c r="AU29" s="33"/>
      <c r="AV29" s="33"/>
      <c r="AW29" s="33"/>
      <c r="AX29" s="33"/>
      <c r="AY29" s="33"/>
      <c r="AZ29" s="33"/>
      <c r="BA29" s="143"/>
      <c r="BB29" s="61"/>
      <c r="BC29" s="43"/>
      <c r="BD29" s="42"/>
      <c r="BE29" s="42"/>
      <c r="BF29" s="43"/>
      <c r="BG29" s="42"/>
      <c r="BH29" s="42"/>
      <c r="BI29" s="43"/>
      <c r="BJ29" s="33"/>
      <c r="BK29" s="33"/>
      <c r="BL29" s="24"/>
      <c r="BM29" s="33"/>
      <c r="BN29" s="33"/>
      <c r="BO29" s="34"/>
      <c r="BP29" s="23"/>
      <c r="BQ29" s="24"/>
      <c r="BR29" s="25"/>
    </row>
    <row r="30" spans="1:70" s="126" customFormat="1" ht="409.6" customHeight="1" x14ac:dyDescent="0.25">
      <c r="A30" s="112" t="s">
        <v>82</v>
      </c>
      <c r="B30" s="113" t="s">
        <v>147</v>
      </c>
      <c r="C30" s="114">
        <v>466.1</v>
      </c>
      <c r="D30" s="114">
        <v>466.1</v>
      </c>
      <c r="E30" s="115">
        <v>15</v>
      </c>
      <c r="F30" s="113" t="s">
        <v>209</v>
      </c>
      <c r="G30" s="113" t="s">
        <v>44</v>
      </c>
      <c r="H30" s="113" t="s">
        <v>286</v>
      </c>
      <c r="I30" s="113" t="s">
        <v>373</v>
      </c>
      <c r="J30" s="113" t="s">
        <v>374</v>
      </c>
      <c r="K30" s="116" t="s">
        <v>493</v>
      </c>
      <c r="L30" s="116"/>
      <c r="M30" s="116"/>
      <c r="N30" s="117">
        <f>SUM(N31:N34)</f>
        <v>4097.4404999999997</v>
      </c>
      <c r="O30" s="117">
        <f t="shared" ref="O30:T30" si="11">SUM(O31:O34)</f>
        <v>0</v>
      </c>
      <c r="P30" s="117">
        <f t="shared" si="11"/>
        <v>312.44619999999998</v>
      </c>
      <c r="Q30" s="117">
        <f t="shared" si="11"/>
        <v>3261.4883499999996</v>
      </c>
      <c r="R30" s="117">
        <f t="shared" si="11"/>
        <v>329.58800000000002</v>
      </c>
      <c r="S30" s="117">
        <f t="shared" si="11"/>
        <v>193.91794999999999</v>
      </c>
      <c r="T30" s="117">
        <f t="shared" si="11"/>
        <v>4097.4404999999997</v>
      </c>
      <c r="U30" s="118"/>
      <c r="V30" s="118"/>
      <c r="W30" s="118"/>
      <c r="X30" s="118"/>
      <c r="Y30" s="118"/>
      <c r="Z30" s="118"/>
      <c r="AA30" s="118"/>
      <c r="AB30" s="118"/>
      <c r="AC30" s="118"/>
      <c r="AD30" s="118"/>
      <c r="AE30" s="116">
        <v>2</v>
      </c>
      <c r="AF30" s="117">
        <f>T31</f>
        <v>3371.9199999999996</v>
      </c>
      <c r="AG30" s="117"/>
      <c r="AH30" s="118"/>
      <c r="AI30" s="119">
        <v>2</v>
      </c>
      <c r="AJ30" s="117">
        <f>T32</f>
        <v>121.04</v>
      </c>
      <c r="AK30" s="117"/>
      <c r="AL30" s="118"/>
      <c r="AM30" s="118"/>
      <c r="AN30" s="118"/>
      <c r="AO30" s="118"/>
      <c r="AP30" s="118"/>
      <c r="AQ30" s="119" t="s">
        <v>462</v>
      </c>
      <c r="AR30" s="117">
        <f>T33</f>
        <v>293.44799999999998</v>
      </c>
      <c r="AS30" s="119"/>
      <c r="AT30" s="121"/>
      <c r="AU30" s="118"/>
      <c r="AV30" s="118"/>
      <c r="AW30" s="118"/>
      <c r="AX30" s="118"/>
      <c r="AY30" s="118"/>
      <c r="AZ30" s="118"/>
      <c r="BA30" s="119">
        <v>0.25</v>
      </c>
      <c r="BB30" s="117">
        <f>T34</f>
        <v>311.03249999999997</v>
      </c>
      <c r="BC30" s="117"/>
      <c r="BD30" s="116"/>
      <c r="BE30" s="116"/>
      <c r="BF30" s="121"/>
      <c r="BG30" s="116"/>
      <c r="BH30" s="116"/>
      <c r="BI30" s="121"/>
      <c r="BJ30" s="118"/>
      <c r="BK30" s="118">
        <f>AF30+AJ30+AR30+BB30</f>
        <v>4097.4404999999997</v>
      </c>
      <c r="BL30" s="122">
        <v>42750</v>
      </c>
      <c r="BM30" s="118"/>
      <c r="BN30" s="118"/>
      <c r="BO30" s="123"/>
      <c r="BP30" s="124"/>
      <c r="BQ30" s="122"/>
      <c r="BR30" s="125"/>
    </row>
    <row r="31" spans="1:70" s="22" customFormat="1" ht="152.25" customHeight="1" x14ac:dyDescent="0.25">
      <c r="A31" s="17"/>
      <c r="B31" s="18"/>
      <c r="C31" s="19"/>
      <c r="D31" s="19"/>
      <c r="E31" s="20"/>
      <c r="F31" s="18"/>
      <c r="G31" s="18"/>
      <c r="H31" s="18"/>
      <c r="I31" s="18"/>
      <c r="J31" s="18"/>
      <c r="K31" s="42"/>
      <c r="L31" s="42" t="s">
        <v>7</v>
      </c>
      <c r="M31" s="42">
        <f>AE30</f>
        <v>2</v>
      </c>
      <c r="N31" s="38">
        <f>M31*1492*1.13</f>
        <v>3371.9199999999996</v>
      </c>
      <c r="O31" s="38"/>
      <c r="P31" s="38">
        <f>N31*0.08</f>
        <v>269.75359999999995</v>
      </c>
      <c r="Q31" s="38">
        <f>N31*0.87</f>
        <v>2933.5703999999996</v>
      </c>
      <c r="R31" s="38">
        <v>0</v>
      </c>
      <c r="S31" s="38">
        <f>N31*0.05</f>
        <v>168.596</v>
      </c>
      <c r="T31" s="38">
        <f>SUM(P31:S31)</f>
        <v>3371.9199999999996</v>
      </c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42"/>
      <c r="AF31" s="43"/>
      <c r="AG31" s="42"/>
      <c r="AH31" s="33"/>
      <c r="AI31" s="143"/>
      <c r="AJ31" s="43"/>
      <c r="AK31" s="42"/>
      <c r="AL31" s="33"/>
      <c r="AM31" s="33"/>
      <c r="AN31" s="33"/>
      <c r="AO31" s="33"/>
      <c r="AP31" s="33"/>
      <c r="AQ31" s="143"/>
      <c r="AR31" s="43"/>
      <c r="AS31" s="143"/>
      <c r="AT31" s="43"/>
      <c r="AU31" s="33"/>
      <c r="AV31" s="33"/>
      <c r="AW31" s="33"/>
      <c r="AX31" s="33"/>
      <c r="AY31" s="33"/>
      <c r="AZ31" s="33"/>
      <c r="BA31" s="143"/>
      <c r="BB31" s="43"/>
      <c r="BC31" s="43"/>
      <c r="BD31" s="42"/>
      <c r="BE31" s="42"/>
      <c r="BF31" s="43"/>
      <c r="BG31" s="42"/>
      <c r="BH31" s="42"/>
      <c r="BI31" s="43"/>
      <c r="BJ31" s="33"/>
      <c r="BK31" s="33"/>
      <c r="BL31" s="24"/>
      <c r="BM31" s="33"/>
      <c r="BN31" s="33"/>
      <c r="BO31" s="34"/>
      <c r="BP31" s="23"/>
      <c r="BQ31" s="24"/>
      <c r="BR31" s="25"/>
    </row>
    <row r="32" spans="1:70" s="22" customFormat="1" ht="152.25" customHeight="1" x14ac:dyDescent="0.25">
      <c r="A32" s="17"/>
      <c r="B32" s="18"/>
      <c r="C32" s="19"/>
      <c r="D32" s="19"/>
      <c r="E32" s="20"/>
      <c r="F32" s="18"/>
      <c r="G32" s="18"/>
      <c r="H32" s="18"/>
      <c r="I32" s="18"/>
      <c r="J32" s="18"/>
      <c r="K32" s="42"/>
      <c r="L32" s="42" t="s">
        <v>9</v>
      </c>
      <c r="M32" s="42">
        <f>AI30</f>
        <v>2</v>
      </c>
      <c r="N32" s="38">
        <f>T32</f>
        <v>121.04</v>
      </c>
      <c r="O32" s="38"/>
      <c r="P32" s="38">
        <f>2*4.48</f>
        <v>8.9600000000000009</v>
      </c>
      <c r="Q32" s="38">
        <f>2*8.76</f>
        <v>17.52</v>
      </c>
      <c r="R32" s="38">
        <f>2*45.18</f>
        <v>90.36</v>
      </c>
      <c r="S32" s="38">
        <f>2*2.1</f>
        <v>4.2</v>
      </c>
      <c r="T32" s="38">
        <f>SUM(P32:S32)</f>
        <v>121.04</v>
      </c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42"/>
      <c r="AF32" s="43"/>
      <c r="AG32" s="42"/>
      <c r="AH32" s="33"/>
      <c r="AI32" s="143"/>
      <c r="AJ32" s="43"/>
      <c r="AK32" s="42"/>
      <c r="AL32" s="33"/>
      <c r="AM32" s="33"/>
      <c r="AN32" s="33"/>
      <c r="AO32" s="33"/>
      <c r="AP32" s="33"/>
      <c r="AQ32" s="143"/>
      <c r="AR32" s="43"/>
      <c r="AS32" s="143"/>
      <c r="AT32" s="43"/>
      <c r="AU32" s="33"/>
      <c r="AV32" s="33"/>
      <c r="AW32" s="33"/>
      <c r="AX32" s="33"/>
      <c r="AY32" s="33"/>
      <c r="AZ32" s="33"/>
      <c r="BA32" s="143"/>
      <c r="BB32" s="43"/>
      <c r="BC32" s="43"/>
      <c r="BD32" s="42"/>
      <c r="BE32" s="42"/>
      <c r="BF32" s="43"/>
      <c r="BG32" s="42"/>
      <c r="BH32" s="42"/>
      <c r="BI32" s="43"/>
      <c r="BJ32" s="33"/>
      <c r="BK32" s="33"/>
      <c r="BL32" s="24"/>
      <c r="BM32" s="33"/>
      <c r="BN32" s="33"/>
      <c r="BO32" s="34"/>
      <c r="BP32" s="23"/>
      <c r="BQ32" s="24"/>
      <c r="BR32" s="25"/>
    </row>
    <row r="33" spans="1:70" s="22" customFormat="1" ht="152.25" customHeight="1" x14ac:dyDescent="0.25">
      <c r="A33" s="17"/>
      <c r="B33" s="18"/>
      <c r="C33" s="19"/>
      <c r="D33" s="19"/>
      <c r="E33" s="20"/>
      <c r="F33" s="18"/>
      <c r="G33" s="18"/>
      <c r="H33" s="18"/>
      <c r="I33" s="18"/>
      <c r="J33" s="18"/>
      <c r="K33" s="42"/>
      <c r="L33" s="42" t="s">
        <v>12</v>
      </c>
      <c r="M33" s="42" t="str">
        <f>AQ30</f>
        <v>СТП 63 кВА</v>
      </c>
      <c r="N33" s="38">
        <f>T33</f>
        <v>293.44799999999998</v>
      </c>
      <c r="O33" s="38"/>
      <c r="P33" s="38">
        <v>8.85</v>
      </c>
      <c r="Q33" s="38">
        <v>42.91</v>
      </c>
      <c r="R33" s="38">
        <f>217.48*1.1</f>
        <v>239.22800000000001</v>
      </c>
      <c r="S33" s="38">
        <v>2.46</v>
      </c>
      <c r="T33" s="38">
        <f>SUM(P33:S33)</f>
        <v>293.44799999999998</v>
      </c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42"/>
      <c r="AF33" s="43"/>
      <c r="AG33" s="42"/>
      <c r="AH33" s="33"/>
      <c r="AI33" s="143"/>
      <c r="AJ33" s="43"/>
      <c r="AK33" s="42"/>
      <c r="AL33" s="33"/>
      <c r="AM33" s="33"/>
      <c r="AN33" s="33"/>
      <c r="AO33" s="33"/>
      <c r="AP33" s="33"/>
      <c r="AQ33" s="143"/>
      <c r="AR33" s="43"/>
      <c r="AS33" s="143"/>
      <c r="AT33" s="43"/>
      <c r="AU33" s="33"/>
      <c r="AV33" s="33"/>
      <c r="AW33" s="33"/>
      <c r="AX33" s="33"/>
      <c r="AY33" s="33"/>
      <c r="AZ33" s="33"/>
      <c r="BA33" s="143"/>
      <c r="BB33" s="43"/>
      <c r="BC33" s="43"/>
      <c r="BD33" s="42"/>
      <c r="BE33" s="42"/>
      <c r="BF33" s="43"/>
      <c r="BG33" s="42"/>
      <c r="BH33" s="42"/>
      <c r="BI33" s="43"/>
      <c r="BJ33" s="33"/>
      <c r="BK33" s="33"/>
      <c r="BL33" s="24"/>
      <c r="BM33" s="33"/>
      <c r="BN33" s="33"/>
      <c r="BO33" s="34"/>
      <c r="BP33" s="23"/>
      <c r="BQ33" s="24"/>
      <c r="BR33" s="25"/>
    </row>
    <row r="34" spans="1:70" s="22" customFormat="1" ht="152.25" customHeight="1" x14ac:dyDescent="0.25">
      <c r="A34" s="17"/>
      <c r="B34" s="18"/>
      <c r="C34" s="19"/>
      <c r="D34" s="19"/>
      <c r="E34" s="20"/>
      <c r="F34" s="18"/>
      <c r="G34" s="18"/>
      <c r="H34" s="18"/>
      <c r="I34" s="18"/>
      <c r="J34" s="18"/>
      <c r="K34" s="42"/>
      <c r="L34" s="42" t="s">
        <v>16</v>
      </c>
      <c r="M34" s="42">
        <f>BA30</f>
        <v>0.25</v>
      </c>
      <c r="N34" s="38">
        <f>M34*1101*1.13</f>
        <v>311.03249999999997</v>
      </c>
      <c r="O34" s="38"/>
      <c r="P34" s="38">
        <f>N34*0.08</f>
        <v>24.882599999999996</v>
      </c>
      <c r="Q34" s="38">
        <f>N34*0.86</f>
        <v>267.48794999999996</v>
      </c>
      <c r="R34" s="38">
        <v>0</v>
      </c>
      <c r="S34" s="38">
        <f>N34*0.06</f>
        <v>18.661949999999997</v>
      </c>
      <c r="T34" s="38">
        <f>SUM(P34:S34)</f>
        <v>311.03249999999997</v>
      </c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42"/>
      <c r="AF34" s="43"/>
      <c r="AG34" s="42"/>
      <c r="AH34" s="33"/>
      <c r="AI34" s="143"/>
      <c r="AJ34" s="43"/>
      <c r="AK34" s="42"/>
      <c r="AL34" s="33"/>
      <c r="AM34" s="33"/>
      <c r="AN34" s="33"/>
      <c r="AO34" s="33"/>
      <c r="AP34" s="33"/>
      <c r="AQ34" s="143"/>
      <c r="AR34" s="43"/>
      <c r="AS34" s="143"/>
      <c r="AT34" s="43"/>
      <c r="AU34" s="33"/>
      <c r="AV34" s="33"/>
      <c r="AW34" s="33"/>
      <c r="AX34" s="33"/>
      <c r="AY34" s="33"/>
      <c r="AZ34" s="33"/>
      <c r="BA34" s="143"/>
      <c r="BB34" s="43"/>
      <c r="BC34" s="43"/>
      <c r="BD34" s="42"/>
      <c r="BE34" s="42"/>
      <c r="BF34" s="43"/>
      <c r="BG34" s="42"/>
      <c r="BH34" s="42"/>
      <c r="BI34" s="43"/>
      <c r="BJ34" s="33"/>
      <c r="BK34" s="33"/>
      <c r="BL34" s="24"/>
      <c r="BM34" s="33"/>
      <c r="BN34" s="33"/>
      <c r="BO34" s="34"/>
      <c r="BP34" s="23"/>
      <c r="BQ34" s="24"/>
      <c r="BR34" s="25"/>
    </row>
    <row r="35" spans="1:70" s="189" customFormat="1" ht="180" customHeight="1" x14ac:dyDescent="0.25">
      <c r="A35" s="176" t="s">
        <v>83</v>
      </c>
      <c r="B35" s="177" t="s">
        <v>148</v>
      </c>
      <c r="C35" s="178">
        <v>466.1</v>
      </c>
      <c r="D35" s="178">
        <v>466.1</v>
      </c>
      <c r="E35" s="179">
        <v>10</v>
      </c>
      <c r="F35" s="177" t="s">
        <v>210</v>
      </c>
      <c r="G35" s="177" t="s">
        <v>247</v>
      </c>
      <c r="H35" s="177" t="s">
        <v>287</v>
      </c>
      <c r="I35" s="177" t="s">
        <v>653</v>
      </c>
      <c r="J35" s="177" t="s">
        <v>375</v>
      </c>
      <c r="K35" s="180" t="s">
        <v>654</v>
      </c>
      <c r="L35" s="180"/>
      <c r="M35" s="180"/>
      <c r="N35" s="191">
        <f>SUM(N36:N39)</f>
        <v>1204.098</v>
      </c>
      <c r="O35" s="191">
        <f t="shared" ref="O35:T35" si="12">SUM(O36:O39)</f>
        <v>0</v>
      </c>
      <c r="P35" s="191">
        <f t="shared" si="12"/>
        <v>81.298399999999987</v>
      </c>
      <c r="Q35" s="191">
        <f t="shared" si="12"/>
        <v>791.68259999999987</v>
      </c>
      <c r="R35" s="191">
        <f t="shared" si="12"/>
        <v>284.40800000000002</v>
      </c>
      <c r="S35" s="191">
        <f t="shared" si="12"/>
        <v>46.709000000000003</v>
      </c>
      <c r="T35" s="191">
        <f t="shared" si="12"/>
        <v>1204.098</v>
      </c>
      <c r="U35" s="182"/>
      <c r="V35" s="182"/>
      <c r="W35" s="182"/>
      <c r="X35" s="182"/>
      <c r="Y35" s="182"/>
      <c r="Z35" s="182"/>
      <c r="AA35" s="182"/>
      <c r="AB35" s="182"/>
      <c r="AC35" s="182"/>
      <c r="AD35" s="182"/>
      <c r="AE35" s="182">
        <v>0.5</v>
      </c>
      <c r="AF35" s="182">
        <f>T36</f>
        <v>842.9799999999999</v>
      </c>
      <c r="AG35" s="182"/>
      <c r="AH35" s="182"/>
      <c r="AI35" s="182">
        <v>1</v>
      </c>
      <c r="AJ35" s="182">
        <f>T37</f>
        <v>60.52</v>
      </c>
      <c r="AK35" s="182"/>
      <c r="AL35" s="182"/>
      <c r="AM35" s="182"/>
      <c r="AN35" s="182"/>
      <c r="AO35" s="182"/>
      <c r="AP35" s="182"/>
      <c r="AQ35" s="182" t="s">
        <v>462</v>
      </c>
      <c r="AR35" s="182">
        <f>T38</f>
        <v>293.44799999999998</v>
      </c>
      <c r="AS35" s="182"/>
      <c r="AT35" s="182"/>
      <c r="AU35" s="182"/>
      <c r="AV35" s="182"/>
      <c r="AW35" s="182"/>
      <c r="AX35" s="182"/>
      <c r="AY35" s="182"/>
      <c r="AZ35" s="182"/>
      <c r="BA35" s="183"/>
      <c r="BB35" s="191"/>
      <c r="BC35" s="191" t="s">
        <v>655</v>
      </c>
      <c r="BD35" s="180">
        <f>T39</f>
        <v>7.15</v>
      </c>
      <c r="BE35" s="180"/>
      <c r="BF35" s="181"/>
      <c r="BG35" s="180"/>
      <c r="BH35" s="180"/>
      <c r="BI35" s="181"/>
      <c r="BJ35" s="182"/>
      <c r="BK35" s="182">
        <f>AF35+AJ35+AR35+BD35</f>
        <v>1204.098</v>
      </c>
      <c r="BL35" s="185">
        <v>42747</v>
      </c>
      <c r="BM35" s="182"/>
      <c r="BN35" s="182"/>
      <c r="BO35" s="186"/>
      <c r="BP35" s="187"/>
      <c r="BQ35" s="185"/>
      <c r="BR35" s="188"/>
    </row>
    <row r="36" spans="1:70" s="22" customFormat="1" ht="131.44999999999999" customHeight="1" x14ac:dyDescent="0.25">
      <c r="A36" s="17"/>
      <c r="B36" s="18"/>
      <c r="C36" s="19"/>
      <c r="D36" s="19"/>
      <c r="E36" s="20"/>
      <c r="F36" s="18"/>
      <c r="G36" s="18"/>
      <c r="H36" s="18"/>
      <c r="I36" s="18"/>
      <c r="J36" s="18"/>
      <c r="K36" s="42"/>
      <c r="L36" s="6" t="s">
        <v>7</v>
      </c>
      <c r="M36" s="42">
        <f>AE35</f>
        <v>0.5</v>
      </c>
      <c r="N36" s="38">
        <f>M36*1492*1.13</f>
        <v>842.9799999999999</v>
      </c>
      <c r="O36" s="38"/>
      <c r="P36" s="38">
        <f>N36*0.08</f>
        <v>67.438399999999987</v>
      </c>
      <c r="Q36" s="38">
        <f>N36*0.87</f>
        <v>733.3925999999999</v>
      </c>
      <c r="R36" s="38">
        <v>0</v>
      </c>
      <c r="S36" s="38">
        <f>N36*0.05</f>
        <v>42.149000000000001</v>
      </c>
      <c r="T36" s="38">
        <f>SUM(P36:S36)</f>
        <v>842.9799999999999</v>
      </c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42"/>
      <c r="AF36" s="43"/>
      <c r="AG36" s="43"/>
      <c r="AH36" s="33"/>
      <c r="AI36" s="143"/>
      <c r="AJ36" s="42"/>
      <c r="AK36" s="42"/>
      <c r="AL36" s="33"/>
      <c r="AM36" s="33"/>
      <c r="AN36" s="33"/>
      <c r="AO36" s="33"/>
      <c r="AP36" s="33"/>
      <c r="AQ36" s="143"/>
      <c r="AR36" s="43"/>
      <c r="AS36" s="143"/>
      <c r="AT36" s="42"/>
      <c r="AU36" s="33"/>
      <c r="AV36" s="33"/>
      <c r="AW36" s="33"/>
      <c r="AX36" s="33"/>
      <c r="AY36" s="33"/>
      <c r="AZ36" s="33"/>
      <c r="BA36" s="143"/>
      <c r="BB36" s="61"/>
      <c r="BC36" s="43"/>
      <c r="BD36" s="42"/>
      <c r="BE36" s="42"/>
      <c r="BF36" s="43"/>
      <c r="BG36" s="42"/>
      <c r="BH36" s="42"/>
      <c r="BI36" s="43"/>
      <c r="BJ36" s="33"/>
      <c r="BK36" s="33"/>
      <c r="BL36" s="24"/>
      <c r="BM36" s="33"/>
      <c r="BN36" s="33"/>
      <c r="BO36" s="34"/>
      <c r="BP36" s="23"/>
      <c r="BQ36" s="24"/>
      <c r="BR36" s="25"/>
    </row>
    <row r="37" spans="1:70" s="22" customFormat="1" ht="131.44999999999999" customHeight="1" x14ac:dyDescent="0.25">
      <c r="A37" s="17"/>
      <c r="B37" s="18"/>
      <c r="C37" s="19"/>
      <c r="D37" s="19"/>
      <c r="E37" s="20"/>
      <c r="F37" s="18"/>
      <c r="G37" s="18"/>
      <c r="H37" s="18"/>
      <c r="I37" s="18"/>
      <c r="J37" s="18"/>
      <c r="K37" s="42"/>
      <c r="L37" s="6" t="s">
        <v>9</v>
      </c>
      <c r="M37" s="42">
        <f>AI35</f>
        <v>1</v>
      </c>
      <c r="N37" s="38">
        <f>T37</f>
        <v>60.52</v>
      </c>
      <c r="O37" s="38"/>
      <c r="P37" s="38">
        <f>4.48</f>
        <v>4.4800000000000004</v>
      </c>
      <c r="Q37" s="38">
        <f>8.76</f>
        <v>8.76</v>
      </c>
      <c r="R37" s="38">
        <f>45.18</f>
        <v>45.18</v>
      </c>
      <c r="S37" s="38">
        <f>2.1</f>
        <v>2.1</v>
      </c>
      <c r="T37" s="38">
        <f>SUM(P37:S37)</f>
        <v>60.52</v>
      </c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42"/>
      <c r="AF37" s="43"/>
      <c r="AG37" s="43"/>
      <c r="AH37" s="33"/>
      <c r="AI37" s="143"/>
      <c r="AJ37" s="42"/>
      <c r="AK37" s="42"/>
      <c r="AL37" s="33"/>
      <c r="AM37" s="33"/>
      <c r="AN37" s="33"/>
      <c r="AO37" s="33"/>
      <c r="AP37" s="33"/>
      <c r="AQ37" s="143"/>
      <c r="AR37" s="43"/>
      <c r="AS37" s="143"/>
      <c r="AT37" s="42"/>
      <c r="AU37" s="33"/>
      <c r="AV37" s="33"/>
      <c r="AW37" s="33"/>
      <c r="AX37" s="33"/>
      <c r="AY37" s="33"/>
      <c r="AZ37" s="33"/>
      <c r="BA37" s="143"/>
      <c r="BB37" s="61"/>
      <c r="BC37" s="43"/>
      <c r="BD37" s="42"/>
      <c r="BE37" s="42"/>
      <c r="BF37" s="43"/>
      <c r="BG37" s="42"/>
      <c r="BH37" s="42"/>
      <c r="BI37" s="43"/>
      <c r="BJ37" s="33"/>
      <c r="BK37" s="33"/>
      <c r="BL37" s="24"/>
      <c r="BM37" s="33"/>
      <c r="BN37" s="33"/>
      <c r="BO37" s="34"/>
      <c r="BP37" s="23"/>
      <c r="BQ37" s="24"/>
      <c r="BR37" s="25"/>
    </row>
    <row r="38" spans="1:70" s="22" customFormat="1" ht="131.44999999999999" customHeight="1" x14ac:dyDescent="0.25">
      <c r="A38" s="17"/>
      <c r="B38" s="18"/>
      <c r="C38" s="19"/>
      <c r="D38" s="19"/>
      <c r="E38" s="20"/>
      <c r="F38" s="18"/>
      <c r="G38" s="18"/>
      <c r="H38" s="18"/>
      <c r="I38" s="18"/>
      <c r="J38" s="18"/>
      <c r="K38" s="42"/>
      <c r="L38" s="6" t="s">
        <v>12</v>
      </c>
      <c r="M38" s="42" t="str">
        <f>AQ35</f>
        <v>СТП 63 кВА</v>
      </c>
      <c r="N38" s="38">
        <f>T38</f>
        <v>293.44799999999998</v>
      </c>
      <c r="O38" s="38"/>
      <c r="P38" s="38">
        <v>8.85</v>
      </c>
      <c r="Q38" s="38">
        <v>42.91</v>
      </c>
      <c r="R38" s="38">
        <f>217.48*1.1</f>
        <v>239.22800000000001</v>
      </c>
      <c r="S38" s="38">
        <v>2.46</v>
      </c>
      <c r="T38" s="38">
        <f>SUM(P38:S38)</f>
        <v>293.44799999999998</v>
      </c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42"/>
      <c r="AF38" s="43"/>
      <c r="AG38" s="43"/>
      <c r="AH38" s="33"/>
      <c r="AI38" s="143"/>
      <c r="AJ38" s="42"/>
      <c r="AK38" s="42"/>
      <c r="AL38" s="33"/>
      <c r="AM38" s="33"/>
      <c r="AN38" s="33"/>
      <c r="AO38" s="33"/>
      <c r="AP38" s="33"/>
      <c r="AQ38" s="143"/>
      <c r="AR38" s="43"/>
      <c r="AS38" s="143"/>
      <c r="AT38" s="42"/>
      <c r="AU38" s="33"/>
      <c r="AV38" s="33"/>
      <c r="AW38" s="33"/>
      <c r="AX38" s="33"/>
      <c r="AY38" s="33"/>
      <c r="AZ38" s="33"/>
      <c r="BA38" s="143"/>
      <c r="BB38" s="61"/>
      <c r="BC38" s="43"/>
      <c r="BD38" s="42"/>
      <c r="BE38" s="42"/>
      <c r="BF38" s="43"/>
      <c r="BG38" s="42"/>
      <c r="BH38" s="42"/>
      <c r="BI38" s="43"/>
      <c r="BJ38" s="33"/>
      <c r="BK38" s="33"/>
      <c r="BL38" s="24"/>
      <c r="BM38" s="33"/>
      <c r="BN38" s="33"/>
      <c r="BO38" s="34"/>
      <c r="BP38" s="23"/>
      <c r="BQ38" s="24"/>
      <c r="BR38" s="25"/>
    </row>
    <row r="39" spans="1:70" s="22" customFormat="1" ht="291.60000000000002" customHeight="1" x14ac:dyDescent="0.25">
      <c r="A39" s="17"/>
      <c r="B39" s="18"/>
      <c r="C39" s="19"/>
      <c r="D39" s="19"/>
      <c r="E39" s="20"/>
      <c r="F39" s="18"/>
      <c r="G39" s="18"/>
      <c r="H39" s="18"/>
      <c r="I39" s="18"/>
      <c r="J39" s="18"/>
      <c r="K39" s="42"/>
      <c r="L39" s="6" t="s">
        <v>656</v>
      </c>
      <c r="M39" s="43" t="str">
        <f>BC35</f>
        <v>реконструкция существующей ВЛ-0,4 кВ № 1  (инв. № 1326)  в части переключения участка линии от опоры № 63 на питание от проектируемой ТП-10/0,4</v>
      </c>
      <c r="N39" s="43">
        <v>7.15</v>
      </c>
      <c r="O39" s="42"/>
      <c r="P39" s="43">
        <v>0.53</v>
      </c>
      <c r="Q39" s="43">
        <v>6.62</v>
      </c>
      <c r="R39" s="43">
        <v>0</v>
      </c>
      <c r="S39" s="43">
        <v>0</v>
      </c>
      <c r="T39" s="38">
        <f>SUM(P39:S39)</f>
        <v>7.15</v>
      </c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42"/>
      <c r="AF39" s="43"/>
      <c r="AG39" s="43"/>
      <c r="AH39" s="33"/>
      <c r="AI39" s="143"/>
      <c r="AJ39" s="42"/>
      <c r="AK39" s="42"/>
      <c r="AL39" s="33"/>
      <c r="AM39" s="33"/>
      <c r="AN39" s="33"/>
      <c r="AO39" s="33"/>
      <c r="AP39" s="33"/>
      <c r="AQ39" s="143"/>
      <c r="AR39" s="43"/>
      <c r="AS39" s="143"/>
      <c r="AT39" s="42"/>
      <c r="AU39" s="33"/>
      <c r="AV39" s="33"/>
      <c r="AW39" s="33"/>
      <c r="AX39" s="33"/>
      <c r="AY39" s="33"/>
      <c r="AZ39" s="33"/>
      <c r="BA39" s="143"/>
      <c r="BB39" s="61"/>
      <c r="BC39" s="43"/>
      <c r="BD39" s="42"/>
      <c r="BE39" s="42"/>
      <c r="BF39" s="43"/>
      <c r="BG39" s="42"/>
      <c r="BH39" s="42"/>
      <c r="BI39" s="43"/>
      <c r="BJ39" s="33"/>
      <c r="BK39" s="33"/>
      <c r="BL39" s="24"/>
      <c r="BM39" s="33"/>
      <c r="BN39" s="33"/>
      <c r="BO39" s="34"/>
      <c r="BP39" s="23"/>
      <c r="BQ39" s="24"/>
      <c r="BR39" s="25"/>
    </row>
    <row r="40" spans="1:70" s="175" customFormat="1" ht="180" customHeight="1" x14ac:dyDescent="0.25">
      <c r="A40" s="161" t="s">
        <v>87</v>
      </c>
      <c r="B40" s="162" t="s">
        <v>152</v>
      </c>
      <c r="C40" s="163">
        <v>466.1</v>
      </c>
      <c r="D40" s="163">
        <v>466.1</v>
      </c>
      <c r="E40" s="164">
        <v>15</v>
      </c>
      <c r="F40" s="162" t="s">
        <v>214</v>
      </c>
      <c r="G40" s="162" t="s">
        <v>44</v>
      </c>
      <c r="H40" s="162" t="s">
        <v>291</v>
      </c>
      <c r="I40" s="162" t="s">
        <v>382</v>
      </c>
      <c r="J40" s="162" t="s">
        <v>383</v>
      </c>
      <c r="K40" s="165" t="s">
        <v>495</v>
      </c>
      <c r="L40" s="165"/>
      <c r="M40" s="165"/>
      <c r="N40" s="168">
        <f>SUM(N41)</f>
        <v>398.12159999999994</v>
      </c>
      <c r="O40" s="168">
        <f t="shared" ref="O40:T40" si="13">SUM(O41)</f>
        <v>0</v>
      </c>
      <c r="P40" s="168">
        <f t="shared" si="13"/>
        <v>31.849727999999995</v>
      </c>
      <c r="Q40" s="168">
        <f t="shared" si="13"/>
        <v>342.38457599999992</v>
      </c>
      <c r="R40" s="168">
        <f t="shared" si="13"/>
        <v>0</v>
      </c>
      <c r="S40" s="168">
        <f t="shared" si="13"/>
        <v>23.887295999999996</v>
      </c>
      <c r="T40" s="168">
        <f t="shared" si="13"/>
        <v>398.12159999999989</v>
      </c>
      <c r="U40" s="166"/>
      <c r="V40" s="166"/>
      <c r="W40" s="166"/>
      <c r="X40" s="166"/>
      <c r="Y40" s="166"/>
      <c r="Z40" s="166"/>
      <c r="AA40" s="166"/>
      <c r="AB40" s="166"/>
      <c r="AC40" s="166"/>
      <c r="AD40" s="166"/>
      <c r="AE40" s="166"/>
      <c r="AF40" s="166"/>
      <c r="AG40" s="166"/>
      <c r="AH40" s="166"/>
      <c r="AI40" s="166"/>
      <c r="AJ40" s="166"/>
      <c r="AK40" s="166"/>
      <c r="AL40" s="166"/>
      <c r="AM40" s="166"/>
      <c r="AN40" s="166"/>
      <c r="AO40" s="166"/>
      <c r="AP40" s="166"/>
      <c r="AQ40" s="166"/>
      <c r="AR40" s="166"/>
      <c r="AS40" s="166"/>
      <c r="AT40" s="166"/>
      <c r="AU40" s="166"/>
      <c r="AV40" s="166"/>
      <c r="AW40" s="166"/>
      <c r="AX40" s="166"/>
      <c r="AY40" s="166"/>
      <c r="AZ40" s="166"/>
      <c r="BA40" s="167">
        <v>0.32</v>
      </c>
      <c r="BB40" s="168">
        <f>T41</f>
        <v>398.12159999999989</v>
      </c>
      <c r="BC40" s="165"/>
      <c r="BD40" s="165"/>
      <c r="BE40" s="165"/>
      <c r="BF40" s="169"/>
      <c r="BG40" s="165"/>
      <c r="BH40" s="165"/>
      <c r="BI40" s="169"/>
      <c r="BJ40" s="166"/>
      <c r="BK40" s="166">
        <f>BB40</f>
        <v>398.12159999999989</v>
      </c>
      <c r="BL40" s="171">
        <v>42747</v>
      </c>
      <c r="BM40" s="166"/>
      <c r="BN40" s="166"/>
      <c r="BO40" s="172"/>
      <c r="BP40" s="173"/>
      <c r="BQ40" s="171"/>
      <c r="BR40" s="174"/>
    </row>
    <row r="41" spans="1:70" s="22" customFormat="1" ht="180" customHeight="1" x14ac:dyDescent="0.25">
      <c r="A41" s="17"/>
      <c r="B41" s="18"/>
      <c r="C41" s="19"/>
      <c r="D41" s="19"/>
      <c r="E41" s="20"/>
      <c r="F41" s="18"/>
      <c r="G41" s="18"/>
      <c r="H41" s="18"/>
      <c r="I41" s="18"/>
      <c r="J41" s="18"/>
      <c r="K41" s="42"/>
      <c r="L41" s="42" t="s">
        <v>16</v>
      </c>
      <c r="M41" s="42">
        <f>BA40</f>
        <v>0.32</v>
      </c>
      <c r="N41" s="38">
        <f>M41*1101*1.13</f>
        <v>398.12159999999994</v>
      </c>
      <c r="O41" s="38"/>
      <c r="P41" s="38">
        <f>N41*0.08</f>
        <v>31.849727999999995</v>
      </c>
      <c r="Q41" s="38">
        <f>N41*0.86</f>
        <v>342.38457599999992</v>
      </c>
      <c r="R41" s="38">
        <v>0</v>
      </c>
      <c r="S41" s="38">
        <f>N41*0.06</f>
        <v>23.887295999999996</v>
      </c>
      <c r="T41" s="38">
        <f>SUM(P41:S41)</f>
        <v>398.12159999999989</v>
      </c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  <c r="AF41" s="33"/>
      <c r="AG41" s="33"/>
      <c r="AH41" s="33"/>
      <c r="AI41" s="33"/>
      <c r="AJ41" s="33"/>
      <c r="AK41" s="33"/>
      <c r="AL41" s="33"/>
      <c r="AM41" s="33"/>
      <c r="AN41" s="33"/>
      <c r="AO41" s="33"/>
      <c r="AP41" s="33"/>
      <c r="AQ41" s="33"/>
      <c r="AR41" s="33"/>
      <c r="AS41" s="33"/>
      <c r="AT41" s="33"/>
      <c r="AU41" s="33"/>
      <c r="AV41" s="33"/>
      <c r="AW41" s="33"/>
      <c r="AX41" s="33"/>
      <c r="AY41" s="33"/>
      <c r="AZ41" s="33"/>
      <c r="BA41" s="143"/>
      <c r="BB41" s="61"/>
      <c r="BC41" s="43"/>
      <c r="BD41" s="42"/>
      <c r="BE41" s="42"/>
      <c r="BF41" s="43"/>
      <c r="BG41" s="42"/>
      <c r="BH41" s="42"/>
      <c r="BI41" s="43"/>
      <c r="BJ41" s="33"/>
      <c r="BK41" s="33"/>
      <c r="BL41" s="24"/>
      <c r="BM41" s="33"/>
      <c r="BN41" s="33"/>
      <c r="BO41" s="34"/>
      <c r="BP41" s="23"/>
      <c r="BQ41" s="24"/>
      <c r="BR41" s="25"/>
    </row>
    <row r="42" spans="1:70" s="175" customFormat="1" ht="249.75" customHeight="1" x14ac:dyDescent="0.25">
      <c r="A42" s="161" t="s">
        <v>91</v>
      </c>
      <c r="B42" s="162" t="s">
        <v>156</v>
      </c>
      <c r="C42" s="163">
        <v>466.1</v>
      </c>
      <c r="D42" s="163"/>
      <c r="E42" s="164">
        <v>15</v>
      </c>
      <c r="F42" s="162" t="s">
        <v>218</v>
      </c>
      <c r="G42" s="162" t="s">
        <v>44</v>
      </c>
      <c r="H42" s="162" t="s">
        <v>295</v>
      </c>
      <c r="I42" s="162" t="s">
        <v>390</v>
      </c>
      <c r="J42" s="162" t="s">
        <v>391</v>
      </c>
      <c r="K42" s="165" t="s">
        <v>477</v>
      </c>
      <c r="L42" s="165"/>
      <c r="M42" s="165"/>
      <c r="N42" s="168">
        <f>SUM(N43)</f>
        <v>335.9151</v>
      </c>
      <c r="O42" s="168">
        <f t="shared" ref="O42:T42" si="14">SUM(O43)</f>
        <v>0</v>
      </c>
      <c r="P42" s="168">
        <f t="shared" si="14"/>
        <v>26.873208000000002</v>
      </c>
      <c r="Q42" s="168">
        <f t="shared" si="14"/>
        <v>288.88698599999998</v>
      </c>
      <c r="R42" s="168">
        <f t="shared" si="14"/>
        <v>0</v>
      </c>
      <c r="S42" s="168">
        <f t="shared" si="14"/>
        <v>20.154906</v>
      </c>
      <c r="T42" s="168">
        <f t="shared" si="14"/>
        <v>335.91509999999994</v>
      </c>
      <c r="U42" s="166"/>
      <c r="V42" s="166"/>
      <c r="W42" s="166"/>
      <c r="X42" s="166"/>
      <c r="Y42" s="166"/>
      <c r="Z42" s="166"/>
      <c r="AA42" s="166"/>
      <c r="AB42" s="166"/>
      <c r="AC42" s="166"/>
      <c r="AD42" s="166"/>
      <c r="AE42" s="165"/>
      <c r="AF42" s="169"/>
      <c r="AG42" s="169"/>
      <c r="AH42" s="166"/>
      <c r="AI42" s="167"/>
      <c r="AJ42" s="169"/>
      <c r="AK42" s="165"/>
      <c r="AL42" s="166"/>
      <c r="AM42" s="166"/>
      <c r="AN42" s="166"/>
      <c r="AO42" s="166"/>
      <c r="AP42" s="166"/>
      <c r="AQ42" s="167"/>
      <c r="AR42" s="169"/>
      <c r="AS42" s="166"/>
      <c r="AT42" s="166"/>
      <c r="AU42" s="166"/>
      <c r="AV42" s="166"/>
      <c r="AW42" s="166"/>
      <c r="AX42" s="166"/>
      <c r="AY42" s="166"/>
      <c r="AZ42" s="166"/>
      <c r="BA42" s="167">
        <v>0.27</v>
      </c>
      <c r="BB42" s="168">
        <f>T43</f>
        <v>335.91509999999994</v>
      </c>
      <c r="BC42" s="168"/>
      <c r="BD42" s="165"/>
      <c r="BE42" s="165"/>
      <c r="BF42" s="169"/>
      <c r="BG42" s="165"/>
      <c r="BH42" s="165"/>
      <c r="BI42" s="169"/>
      <c r="BJ42" s="166"/>
      <c r="BK42" s="166">
        <f>BB42</f>
        <v>335.91509999999994</v>
      </c>
      <c r="BL42" s="171">
        <v>42762</v>
      </c>
      <c r="BM42" s="166"/>
      <c r="BN42" s="166"/>
      <c r="BO42" s="172"/>
      <c r="BP42" s="173"/>
      <c r="BQ42" s="171"/>
      <c r="BR42" s="174"/>
    </row>
    <row r="43" spans="1:70" s="22" customFormat="1" ht="249.75" customHeight="1" x14ac:dyDescent="0.25">
      <c r="A43" s="17"/>
      <c r="B43" s="18"/>
      <c r="C43" s="19"/>
      <c r="D43" s="19"/>
      <c r="E43" s="20"/>
      <c r="F43" s="18"/>
      <c r="G43" s="18"/>
      <c r="H43" s="18"/>
      <c r="I43" s="18"/>
      <c r="J43" s="18"/>
      <c r="K43" s="42"/>
      <c r="L43" s="42" t="s">
        <v>16</v>
      </c>
      <c r="M43" s="42">
        <f>BA42</f>
        <v>0.27</v>
      </c>
      <c r="N43" s="38">
        <f>M43*1101*1.13</f>
        <v>335.9151</v>
      </c>
      <c r="O43" s="38"/>
      <c r="P43" s="38">
        <f>N43*0.08</f>
        <v>26.873208000000002</v>
      </c>
      <c r="Q43" s="38">
        <f>N43*0.86</f>
        <v>288.88698599999998</v>
      </c>
      <c r="R43" s="38">
        <v>0</v>
      </c>
      <c r="S43" s="38">
        <f>N43*0.06</f>
        <v>20.154906</v>
      </c>
      <c r="T43" s="38">
        <f>SUM(P43:S43)</f>
        <v>335.91509999999994</v>
      </c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42"/>
      <c r="AF43" s="43"/>
      <c r="AG43" s="43"/>
      <c r="AH43" s="33"/>
      <c r="AI43" s="143"/>
      <c r="AJ43" s="43"/>
      <c r="AK43" s="42"/>
      <c r="AL43" s="33"/>
      <c r="AM43" s="33"/>
      <c r="AN43" s="33"/>
      <c r="AO43" s="33"/>
      <c r="AP43" s="33"/>
      <c r="AQ43" s="143"/>
      <c r="AR43" s="43"/>
      <c r="AS43" s="33"/>
      <c r="AT43" s="33"/>
      <c r="AU43" s="33"/>
      <c r="AV43" s="33"/>
      <c r="AW43" s="33"/>
      <c r="AX43" s="33"/>
      <c r="AY43" s="33"/>
      <c r="AZ43" s="33"/>
      <c r="BA43" s="143"/>
      <c r="BB43" s="61"/>
      <c r="BC43" s="43"/>
      <c r="BD43" s="42"/>
      <c r="BE43" s="42"/>
      <c r="BF43" s="43"/>
      <c r="BG43" s="42"/>
      <c r="BH43" s="42"/>
      <c r="BI43" s="43"/>
      <c r="BJ43" s="33"/>
      <c r="BK43" s="33"/>
      <c r="BL43" s="24"/>
      <c r="BM43" s="33"/>
      <c r="BN43" s="33"/>
      <c r="BO43" s="34"/>
      <c r="BP43" s="23"/>
      <c r="BQ43" s="24"/>
      <c r="BR43" s="25"/>
    </row>
    <row r="44" spans="1:70" s="126" customFormat="1" ht="234.75" customHeight="1" x14ac:dyDescent="0.25">
      <c r="A44" s="112" t="s">
        <v>92</v>
      </c>
      <c r="B44" s="113" t="s">
        <v>157</v>
      </c>
      <c r="C44" s="114">
        <v>466.1</v>
      </c>
      <c r="D44" s="114"/>
      <c r="E44" s="115">
        <v>12</v>
      </c>
      <c r="F44" s="113" t="s">
        <v>219</v>
      </c>
      <c r="G44" s="113" t="s">
        <v>44</v>
      </c>
      <c r="H44" s="113" t="s">
        <v>296</v>
      </c>
      <c r="I44" s="113" t="s">
        <v>392</v>
      </c>
      <c r="J44" s="113" t="s">
        <v>393</v>
      </c>
      <c r="K44" s="116" t="s">
        <v>478</v>
      </c>
      <c r="L44" s="116"/>
      <c r="M44" s="116"/>
      <c r="N44" s="117">
        <f>SUM(N45)</f>
        <v>186.61949999999999</v>
      </c>
      <c r="O44" s="117">
        <f t="shared" ref="O44:T44" si="15">SUM(O45)</f>
        <v>0</v>
      </c>
      <c r="P44" s="117">
        <f t="shared" si="15"/>
        <v>14.929559999999999</v>
      </c>
      <c r="Q44" s="117">
        <f t="shared" si="15"/>
        <v>160.49276999999998</v>
      </c>
      <c r="R44" s="117">
        <f t="shared" si="15"/>
        <v>0</v>
      </c>
      <c r="S44" s="117">
        <f t="shared" si="15"/>
        <v>11.197169999999998</v>
      </c>
      <c r="T44" s="117">
        <f t="shared" si="15"/>
        <v>186.61949999999999</v>
      </c>
      <c r="U44" s="118"/>
      <c r="V44" s="118"/>
      <c r="W44" s="118"/>
      <c r="X44" s="118"/>
      <c r="Y44" s="118"/>
      <c r="Z44" s="118"/>
      <c r="AA44" s="118"/>
      <c r="AB44" s="118"/>
      <c r="AC44" s="118"/>
      <c r="AD44" s="118"/>
      <c r="AE44" s="118"/>
      <c r="AF44" s="118"/>
      <c r="AG44" s="118"/>
      <c r="AH44" s="118"/>
      <c r="AI44" s="118"/>
      <c r="AJ44" s="118"/>
      <c r="AK44" s="118"/>
      <c r="AL44" s="118"/>
      <c r="AM44" s="118"/>
      <c r="AN44" s="118"/>
      <c r="AO44" s="118"/>
      <c r="AP44" s="118"/>
      <c r="AQ44" s="118"/>
      <c r="AR44" s="118"/>
      <c r="AS44" s="118"/>
      <c r="AT44" s="118"/>
      <c r="AU44" s="118"/>
      <c r="AV44" s="118"/>
      <c r="AW44" s="118"/>
      <c r="AX44" s="118"/>
      <c r="AY44" s="118"/>
      <c r="AZ44" s="118"/>
      <c r="BA44" s="119">
        <v>0.15</v>
      </c>
      <c r="BB44" s="117">
        <f>T45</f>
        <v>186.61949999999999</v>
      </c>
      <c r="BC44" s="117"/>
      <c r="BD44" s="116"/>
      <c r="BE44" s="116"/>
      <c r="BF44" s="121"/>
      <c r="BG44" s="116"/>
      <c r="BH44" s="116"/>
      <c r="BI44" s="121"/>
      <c r="BJ44" s="118"/>
      <c r="BK44" s="118">
        <f>BB44</f>
        <v>186.61949999999999</v>
      </c>
      <c r="BL44" s="122">
        <v>42757</v>
      </c>
      <c r="BM44" s="118"/>
      <c r="BN44" s="118"/>
      <c r="BO44" s="123"/>
      <c r="BP44" s="124"/>
      <c r="BQ44" s="122"/>
      <c r="BR44" s="125"/>
    </row>
    <row r="45" spans="1:70" s="22" customFormat="1" ht="147" customHeight="1" x14ac:dyDescent="0.25">
      <c r="A45" s="17"/>
      <c r="B45" s="18"/>
      <c r="C45" s="19"/>
      <c r="D45" s="19"/>
      <c r="E45" s="20"/>
      <c r="F45" s="18"/>
      <c r="G45" s="18"/>
      <c r="H45" s="18"/>
      <c r="I45" s="18"/>
      <c r="J45" s="18"/>
      <c r="K45" s="42"/>
      <c r="L45" s="42" t="s">
        <v>16</v>
      </c>
      <c r="M45" s="42">
        <f>BA44</f>
        <v>0.15</v>
      </c>
      <c r="N45" s="38">
        <f>M45*1101*1.13</f>
        <v>186.61949999999999</v>
      </c>
      <c r="O45" s="38"/>
      <c r="P45" s="38">
        <f>N45*0.08</f>
        <v>14.929559999999999</v>
      </c>
      <c r="Q45" s="38">
        <f>N45*0.86</f>
        <v>160.49276999999998</v>
      </c>
      <c r="R45" s="38">
        <v>0</v>
      </c>
      <c r="S45" s="38">
        <f>N45*0.06</f>
        <v>11.197169999999998</v>
      </c>
      <c r="T45" s="38">
        <f>SUM(P45:S45)</f>
        <v>186.61949999999999</v>
      </c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  <c r="AF45" s="33"/>
      <c r="AG45" s="33"/>
      <c r="AH45" s="33"/>
      <c r="AI45" s="33"/>
      <c r="AJ45" s="33"/>
      <c r="AK45" s="33"/>
      <c r="AL45" s="33"/>
      <c r="AM45" s="33"/>
      <c r="AN45" s="33"/>
      <c r="AO45" s="33"/>
      <c r="AP45" s="33"/>
      <c r="AQ45" s="33"/>
      <c r="AR45" s="33"/>
      <c r="AS45" s="33"/>
      <c r="AT45" s="33"/>
      <c r="AU45" s="33"/>
      <c r="AV45" s="33"/>
      <c r="AW45" s="33"/>
      <c r="AX45" s="33"/>
      <c r="AY45" s="33"/>
      <c r="AZ45" s="33"/>
      <c r="BA45" s="143"/>
      <c r="BB45" s="61"/>
      <c r="BC45" s="43"/>
      <c r="BD45" s="42"/>
      <c r="BE45" s="42"/>
      <c r="BF45" s="43"/>
      <c r="BG45" s="42"/>
      <c r="BH45" s="42"/>
      <c r="BI45" s="43"/>
      <c r="BJ45" s="33"/>
      <c r="BK45" s="33"/>
      <c r="BL45" s="24"/>
      <c r="BM45" s="33"/>
      <c r="BN45" s="33"/>
      <c r="BO45" s="34"/>
      <c r="BP45" s="23"/>
      <c r="BQ45" s="24"/>
      <c r="BR45" s="25"/>
    </row>
    <row r="46" spans="1:70" s="126" customFormat="1" ht="201.75" customHeight="1" x14ac:dyDescent="0.25">
      <c r="A46" s="112" t="s">
        <v>96</v>
      </c>
      <c r="B46" s="113" t="s">
        <v>161</v>
      </c>
      <c r="C46" s="114">
        <v>466.1</v>
      </c>
      <c r="D46" s="114"/>
      <c r="E46" s="115">
        <v>14.5</v>
      </c>
      <c r="F46" s="113" t="s">
        <v>223</v>
      </c>
      <c r="G46" s="113" t="s">
        <v>44</v>
      </c>
      <c r="H46" s="113" t="s">
        <v>300</v>
      </c>
      <c r="I46" s="113" t="s">
        <v>397</v>
      </c>
      <c r="J46" s="113" t="s">
        <v>398</v>
      </c>
      <c r="K46" s="116" t="s">
        <v>456</v>
      </c>
      <c r="L46" s="116"/>
      <c r="M46" s="116"/>
      <c r="N46" s="117">
        <f>SUM(N47:N48)</f>
        <v>177.7182</v>
      </c>
      <c r="O46" s="117">
        <f t="shared" ref="O46:T46" si="16">SUM(O47:O48)</f>
        <v>0</v>
      </c>
      <c r="P46" s="117">
        <f t="shared" si="16"/>
        <v>14.194256000000001</v>
      </c>
      <c r="Q46" s="117">
        <f t="shared" si="16"/>
        <v>150.37325200000001</v>
      </c>
      <c r="R46" s="117">
        <f t="shared" si="16"/>
        <v>2.7</v>
      </c>
      <c r="S46" s="117">
        <f t="shared" si="16"/>
        <v>10.450692</v>
      </c>
      <c r="T46" s="117">
        <f t="shared" si="16"/>
        <v>177.7182</v>
      </c>
      <c r="U46" s="118"/>
      <c r="V46" s="118"/>
      <c r="W46" s="118"/>
      <c r="X46" s="118"/>
      <c r="Y46" s="118"/>
      <c r="Z46" s="118"/>
      <c r="AA46" s="118"/>
      <c r="AB46" s="118"/>
      <c r="AC46" s="118"/>
      <c r="AD46" s="118"/>
      <c r="AE46" s="118"/>
      <c r="AF46" s="118"/>
      <c r="AG46" s="118"/>
      <c r="AH46" s="118"/>
      <c r="AI46" s="118"/>
      <c r="AJ46" s="118"/>
      <c r="AK46" s="118"/>
      <c r="AL46" s="118"/>
      <c r="AM46" s="118"/>
      <c r="AN46" s="118"/>
      <c r="AO46" s="118"/>
      <c r="AP46" s="118"/>
      <c r="AQ46" s="118"/>
      <c r="AR46" s="118"/>
      <c r="AS46" s="118"/>
      <c r="AT46" s="118"/>
      <c r="AU46" s="118"/>
      <c r="AV46" s="118"/>
      <c r="AW46" s="118"/>
      <c r="AX46" s="118"/>
      <c r="AY46" s="116" t="s">
        <v>449</v>
      </c>
      <c r="AZ46" s="116">
        <f>T47</f>
        <v>3.54</v>
      </c>
      <c r="BA46" s="119">
        <v>0.14000000000000001</v>
      </c>
      <c r="BB46" s="117">
        <f>T48</f>
        <v>174.1782</v>
      </c>
      <c r="BC46" s="117"/>
      <c r="BD46" s="116"/>
      <c r="BE46" s="116"/>
      <c r="BF46" s="121"/>
      <c r="BG46" s="116"/>
      <c r="BH46" s="116"/>
      <c r="BI46" s="121"/>
      <c r="BJ46" s="118"/>
      <c r="BK46" s="118">
        <f>AZ46+BB46</f>
        <v>177.7182</v>
      </c>
      <c r="BL46" s="122">
        <v>42757</v>
      </c>
      <c r="BM46" s="118"/>
      <c r="BN46" s="118"/>
      <c r="BO46" s="123"/>
      <c r="BP46" s="124"/>
      <c r="BQ46" s="122"/>
      <c r="BR46" s="125"/>
    </row>
    <row r="47" spans="1:70" s="22" customFormat="1" ht="124.5" customHeight="1" x14ac:dyDescent="0.25">
      <c r="A47" s="17"/>
      <c r="B47" s="18"/>
      <c r="C47" s="19"/>
      <c r="D47" s="19"/>
      <c r="E47" s="20"/>
      <c r="F47" s="18"/>
      <c r="G47" s="18"/>
      <c r="H47" s="18"/>
      <c r="I47" s="18"/>
      <c r="J47" s="18"/>
      <c r="K47" s="42"/>
      <c r="L47" s="42" t="s">
        <v>15</v>
      </c>
      <c r="M47" s="42" t="str">
        <f>AY46</f>
        <v>Монтаж АВ-0,4 кВ (до 63 А)</v>
      </c>
      <c r="N47" s="42">
        <f>T47</f>
        <v>3.54</v>
      </c>
      <c r="O47" s="42"/>
      <c r="P47" s="42">
        <v>0.26</v>
      </c>
      <c r="Q47" s="42">
        <v>0.57999999999999996</v>
      </c>
      <c r="R47" s="42">
        <v>2.7</v>
      </c>
      <c r="S47" s="42">
        <v>0</v>
      </c>
      <c r="T47" s="42">
        <f>SUM(P47:S47)</f>
        <v>3.54</v>
      </c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33"/>
      <c r="AJ47" s="33"/>
      <c r="AK47" s="33"/>
      <c r="AL47" s="33"/>
      <c r="AM47" s="33"/>
      <c r="AN47" s="33"/>
      <c r="AO47" s="33"/>
      <c r="AP47" s="33"/>
      <c r="AQ47" s="33"/>
      <c r="AR47" s="33"/>
      <c r="AS47" s="33"/>
      <c r="AT47" s="33"/>
      <c r="AU47" s="33"/>
      <c r="AV47" s="33"/>
      <c r="AW47" s="33"/>
      <c r="AX47" s="33"/>
      <c r="AY47" s="33"/>
      <c r="AZ47" s="33"/>
      <c r="BA47" s="143"/>
      <c r="BB47" s="61"/>
      <c r="BC47" s="43"/>
      <c r="BD47" s="42"/>
      <c r="BE47" s="42"/>
      <c r="BF47" s="43"/>
      <c r="BG47" s="42"/>
      <c r="BH47" s="42"/>
      <c r="BI47" s="43"/>
      <c r="BJ47" s="33"/>
      <c r="BK47" s="33"/>
      <c r="BL47" s="24"/>
      <c r="BM47" s="33"/>
      <c r="BN47" s="33"/>
      <c r="BO47" s="34"/>
      <c r="BP47" s="23"/>
      <c r="BQ47" s="24"/>
      <c r="BR47" s="25"/>
    </row>
    <row r="48" spans="1:70" s="22" customFormat="1" ht="124.5" customHeight="1" x14ac:dyDescent="0.25">
      <c r="A48" s="17"/>
      <c r="B48" s="18"/>
      <c r="C48" s="19"/>
      <c r="D48" s="19"/>
      <c r="E48" s="20"/>
      <c r="F48" s="18"/>
      <c r="G48" s="18"/>
      <c r="H48" s="18"/>
      <c r="I48" s="18"/>
      <c r="J48" s="18"/>
      <c r="K48" s="42"/>
      <c r="L48" s="42" t="s">
        <v>16</v>
      </c>
      <c r="M48" s="42">
        <f>BA46</f>
        <v>0.14000000000000001</v>
      </c>
      <c r="N48" s="38">
        <f>M48*1101*1.13</f>
        <v>174.1782</v>
      </c>
      <c r="O48" s="38"/>
      <c r="P48" s="38">
        <f>N48*0.08</f>
        <v>13.934256000000001</v>
      </c>
      <c r="Q48" s="38">
        <f>N48*0.86</f>
        <v>149.793252</v>
      </c>
      <c r="R48" s="38">
        <v>0</v>
      </c>
      <c r="S48" s="38">
        <f>N48*0.06</f>
        <v>10.450692</v>
      </c>
      <c r="T48" s="38">
        <f>SUM(P48:S48)</f>
        <v>174.1782</v>
      </c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3"/>
      <c r="AS48" s="33"/>
      <c r="AT48" s="33"/>
      <c r="AU48" s="33"/>
      <c r="AV48" s="33"/>
      <c r="AW48" s="33"/>
      <c r="AX48" s="33"/>
      <c r="AY48" s="33"/>
      <c r="AZ48" s="33"/>
      <c r="BA48" s="143"/>
      <c r="BB48" s="61"/>
      <c r="BC48" s="43"/>
      <c r="BD48" s="42"/>
      <c r="BE48" s="42"/>
      <c r="BF48" s="43"/>
      <c r="BG48" s="42"/>
      <c r="BH48" s="42"/>
      <c r="BI48" s="43"/>
      <c r="BJ48" s="33"/>
      <c r="BK48" s="33"/>
      <c r="BL48" s="24"/>
      <c r="BM48" s="33"/>
      <c r="BN48" s="33"/>
      <c r="BO48" s="34"/>
      <c r="BP48" s="23"/>
      <c r="BQ48" s="24"/>
      <c r="BR48" s="25"/>
    </row>
    <row r="49" spans="1:70" s="175" customFormat="1" ht="159.75" customHeight="1" x14ac:dyDescent="0.25">
      <c r="A49" s="161" t="s">
        <v>103</v>
      </c>
      <c r="B49" s="162" t="s">
        <v>167</v>
      </c>
      <c r="C49" s="163">
        <v>466.1</v>
      </c>
      <c r="D49" s="163"/>
      <c r="E49" s="164">
        <v>15</v>
      </c>
      <c r="F49" s="162" t="s">
        <v>230</v>
      </c>
      <c r="G49" s="162" t="s">
        <v>44</v>
      </c>
      <c r="H49" s="162" t="s">
        <v>307</v>
      </c>
      <c r="I49" s="162" t="s">
        <v>410</v>
      </c>
      <c r="J49" s="162" t="s">
        <v>411</v>
      </c>
      <c r="K49" s="165" t="s">
        <v>456</v>
      </c>
      <c r="L49" s="165"/>
      <c r="M49" s="165"/>
      <c r="N49" s="168">
        <f>SUM(N50)</f>
        <v>472.76939999999996</v>
      </c>
      <c r="O49" s="168">
        <f t="shared" ref="O49:T49" si="17">SUM(O50)</f>
        <v>0</v>
      </c>
      <c r="P49" s="168">
        <f t="shared" si="17"/>
        <v>37.821551999999997</v>
      </c>
      <c r="Q49" s="168">
        <f t="shared" si="17"/>
        <v>406.58168399999994</v>
      </c>
      <c r="R49" s="168">
        <f t="shared" si="17"/>
        <v>0</v>
      </c>
      <c r="S49" s="168">
        <f t="shared" si="17"/>
        <v>28.366163999999998</v>
      </c>
      <c r="T49" s="168">
        <f t="shared" si="17"/>
        <v>472.76939999999991</v>
      </c>
      <c r="U49" s="166"/>
      <c r="V49" s="166"/>
      <c r="W49" s="166"/>
      <c r="X49" s="166"/>
      <c r="Y49" s="166"/>
      <c r="Z49" s="166"/>
      <c r="AA49" s="166"/>
      <c r="AB49" s="166"/>
      <c r="AC49" s="166"/>
      <c r="AD49" s="166"/>
      <c r="AE49" s="166"/>
      <c r="AF49" s="166"/>
      <c r="AG49" s="166"/>
      <c r="AH49" s="166"/>
      <c r="AI49" s="166"/>
      <c r="AJ49" s="166"/>
      <c r="AK49" s="166"/>
      <c r="AL49" s="166"/>
      <c r="AM49" s="166"/>
      <c r="AN49" s="166"/>
      <c r="AO49" s="166"/>
      <c r="AP49" s="166"/>
      <c r="AQ49" s="166"/>
      <c r="AR49" s="166"/>
      <c r="AS49" s="166"/>
      <c r="AT49" s="166"/>
      <c r="AU49" s="166"/>
      <c r="AV49" s="166"/>
      <c r="AW49" s="166"/>
      <c r="AX49" s="166"/>
      <c r="AY49" s="166"/>
      <c r="AZ49" s="166"/>
      <c r="BA49" s="167">
        <v>0.38</v>
      </c>
      <c r="BB49" s="168">
        <f>T50</f>
        <v>472.76939999999991</v>
      </c>
      <c r="BC49" s="168"/>
      <c r="BD49" s="165"/>
      <c r="BE49" s="165"/>
      <c r="BF49" s="169"/>
      <c r="BG49" s="165"/>
      <c r="BH49" s="165"/>
      <c r="BI49" s="169"/>
      <c r="BJ49" s="166"/>
      <c r="BK49" s="166">
        <f>BB49</f>
        <v>472.76939999999991</v>
      </c>
      <c r="BL49" s="171">
        <v>42762</v>
      </c>
      <c r="BM49" s="166" t="s">
        <v>663</v>
      </c>
      <c r="BN49" s="166"/>
      <c r="BO49" s="172"/>
      <c r="BP49" s="173"/>
      <c r="BQ49" s="171"/>
      <c r="BR49" s="174"/>
    </row>
    <row r="50" spans="1:70" s="22" customFormat="1" ht="159.7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0.38</v>
      </c>
      <c r="N50" s="38">
        <f>M50*1101*1.13</f>
        <v>472.76939999999996</v>
      </c>
      <c r="O50" s="38"/>
      <c r="P50" s="38">
        <f>N50*0.08</f>
        <v>37.821551999999997</v>
      </c>
      <c r="Q50" s="38">
        <f>N50*0.86</f>
        <v>406.58168399999994</v>
      </c>
      <c r="R50" s="38">
        <v>0</v>
      </c>
      <c r="S50" s="38">
        <f>N50*0.06</f>
        <v>28.366163999999998</v>
      </c>
      <c r="T50" s="38">
        <f>SUM(P50:S50)</f>
        <v>472.76939999999991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33"/>
      <c r="AJ50" s="33"/>
      <c r="AK50" s="33"/>
      <c r="AL50" s="33"/>
      <c r="AM50" s="33"/>
      <c r="AN50" s="33"/>
      <c r="AO50" s="33"/>
      <c r="AP50" s="33"/>
      <c r="AQ50" s="33"/>
      <c r="AR50" s="33"/>
      <c r="AS50" s="33"/>
      <c r="AT50" s="33"/>
      <c r="AU50" s="33"/>
      <c r="AV50" s="33"/>
      <c r="AW50" s="33"/>
      <c r="AX50" s="33"/>
      <c r="AY50" s="33"/>
      <c r="AZ50" s="33"/>
      <c r="BA50" s="143"/>
      <c r="BB50" s="61"/>
      <c r="BC50" s="43"/>
      <c r="BD50" s="42"/>
      <c r="BE50" s="42"/>
      <c r="BF50" s="43"/>
      <c r="BG50" s="42"/>
      <c r="BH50" s="42"/>
      <c r="BI50" s="43"/>
      <c r="BJ50" s="33"/>
      <c r="BK50" s="33"/>
      <c r="BL50" s="24"/>
      <c r="BM50" s="33"/>
      <c r="BN50" s="33"/>
      <c r="BO50" s="34"/>
      <c r="BP50" s="23"/>
      <c r="BQ50" s="24"/>
      <c r="BR50" s="25"/>
    </row>
    <row r="51" spans="1:70" s="126" customFormat="1" ht="409.6" customHeight="1" x14ac:dyDescent="0.25">
      <c r="A51" s="112" t="s">
        <v>97</v>
      </c>
      <c r="B51" s="113" t="s">
        <v>162</v>
      </c>
      <c r="C51" s="114">
        <v>466.1</v>
      </c>
      <c r="D51" s="114"/>
      <c r="E51" s="115">
        <v>15</v>
      </c>
      <c r="F51" s="113" t="s">
        <v>224</v>
      </c>
      <c r="G51" s="113" t="s">
        <v>44</v>
      </c>
      <c r="H51" s="113" t="s">
        <v>301</v>
      </c>
      <c r="I51" s="113" t="s">
        <v>399</v>
      </c>
      <c r="J51" s="113" t="s">
        <v>400</v>
      </c>
      <c r="K51" s="116" t="s">
        <v>481</v>
      </c>
      <c r="L51" s="116"/>
      <c r="M51" s="116"/>
      <c r="N51" s="117">
        <f>SUM(N52)</f>
        <v>597.18239999999992</v>
      </c>
      <c r="O51" s="117">
        <f t="shared" ref="O51:T51" si="18">SUM(O52)</f>
        <v>0</v>
      </c>
      <c r="P51" s="117">
        <f t="shared" si="18"/>
        <v>47.774591999999991</v>
      </c>
      <c r="Q51" s="117">
        <f t="shared" si="18"/>
        <v>513.57686399999989</v>
      </c>
      <c r="R51" s="117">
        <f t="shared" si="18"/>
        <v>0</v>
      </c>
      <c r="S51" s="117">
        <f t="shared" si="18"/>
        <v>35.830943999999995</v>
      </c>
      <c r="T51" s="117">
        <f t="shared" si="18"/>
        <v>597.18239999999992</v>
      </c>
      <c r="U51" s="118"/>
      <c r="V51" s="118"/>
      <c r="W51" s="118"/>
      <c r="X51" s="118"/>
      <c r="Y51" s="118"/>
      <c r="Z51" s="118"/>
      <c r="AA51" s="118"/>
      <c r="AB51" s="118"/>
      <c r="AC51" s="118"/>
      <c r="AD51" s="118"/>
      <c r="AE51" s="118"/>
      <c r="AF51" s="118"/>
      <c r="AG51" s="118"/>
      <c r="AH51" s="118"/>
      <c r="AI51" s="118"/>
      <c r="AJ51" s="118"/>
      <c r="AK51" s="118"/>
      <c r="AL51" s="118"/>
      <c r="AM51" s="118"/>
      <c r="AN51" s="118"/>
      <c r="AO51" s="118"/>
      <c r="AP51" s="118"/>
      <c r="AQ51" s="118"/>
      <c r="AR51" s="118"/>
      <c r="AS51" s="118"/>
      <c r="AT51" s="118"/>
      <c r="AU51" s="118"/>
      <c r="AV51" s="118"/>
      <c r="AW51" s="118"/>
      <c r="AX51" s="118"/>
      <c r="AY51" s="118"/>
      <c r="AZ51" s="118"/>
      <c r="BA51" s="119">
        <v>0.48</v>
      </c>
      <c r="BB51" s="117">
        <f>T52</f>
        <v>597.18239999999992</v>
      </c>
      <c r="BC51" s="117"/>
      <c r="BD51" s="116"/>
      <c r="BE51" s="116"/>
      <c r="BF51" s="121"/>
      <c r="BG51" s="116"/>
      <c r="BH51" s="116"/>
      <c r="BI51" s="121"/>
      <c r="BJ51" s="118"/>
      <c r="BK51" s="118">
        <f>BB51</f>
        <v>597.18239999999992</v>
      </c>
      <c r="BL51" s="122">
        <v>42757</v>
      </c>
      <c r="BM51" s="118" t="s">
        <v>664</v>
      </c>
      <c r="BN51" s="118"/>
      <c r="BO51" s="123"/>
      <c r="BP51" s="124"/>
      <c r="BQ51" s="122"/>
      <c r="BR51" s="125"/>
    </row>
    <row r="52" spans="1:70" s="22" customFormat="1" ht="141.7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0.48</v>
      </c>
      <c r="N52" s="38">
        <f>M52*1101*1.13</f>
        <v>597.18239999999992</v>
      </c>
      <c r="O52" s="38"/>
      <c r="P52" s="38">
        <f>N52*0.08</f>
        <v>47.774591999999991</v>
      </c>
      <c r="Q52" s="38">
        <f>N52*0.86</f>
        <v>513.57686399999989</v>
      </c>
      <c r="R52" s="38">
        <v>0</v>
      </c>
      <c r="S52" s="38">
        <f>N52*0.06</f>
        <v>35.830943999999995</v>
      </c>
      <c r="T52" s="38">
        <f>SUM(P52:S52)</f>
        <v>597.18239999999992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  <c r="AF52" s="33"/>
      <c r="AG52" s="33"/>
      <c r="AH52" s="33"/>
      <c r="AI52" s="33"/>
      <c r="AJ52" s="33"/>
      <c r="AK52" s="33"/>
      <c r="AL52" s="33"/>
      <c r="AM52" s="33"/>
      <c r="AN52" s="33"/>
      <c r="AO52" s="33"/>
      <c r="AP52" s="33"/>
      <c r="AQ52" s="33"/>
      <c r="AR52" s="33"/>
      <c r="AS52" s="33"/>
      <c r="AT52" s="33"/>
      <c r="AU52" s="33"/>
      <c r="AV52" s="33"/>
      <c r="AW52" s="33"/>
      <c r="AX52" s="33"/>
      <c r="AY52" s="33"/>
      <c r="AZ52" s="33"/>
      <c r="BA52" s="143"/>
      <c r="BB52" s="61"/>
      <c r="BC52" s="43"/>
      <c r="BD52" s="42"/>
      <c r="BE52" s="42"/>
      <c r="BF52" s="43"/>
      <c r="BG52" s="42"/>
      <c r="BH52" s="42"/>
      <c r="BI52" s="43"/>
      <c r="BJ52" s="33"/>
      <c r="BK52" s="33"/>
      <c r="BL52" s="24"/>
      <c r="BM52" s="33"/>
      <c r="BN52" s="33"/>
      <c r="BO52" s="34"/>
      <c r="BP52" s="23"/>
      <c r="BQ52" s="24"/>
      <c r="BR52" s="25"/>
    </row>
    <row r="53" spans="1:70" s="175" customFormat="1" ht="237" customHeight="1" x14ac:dyDescent="0.25">
      <c r="A53" s="161" t="s">
        <v>98</v>
      </c>
      <c r="B53" s="162" t="s">
        <v>163</v>
      </c>
      <c r="C53" s="163">
        <v>466.1</v>
      </c>
      <c r="D53" s="163"/>
      <c r="E53" s="164">
        <v>14</v>
      </c>
      <c r="F53" s="162" t="s">
        <v>225</v>
      </c>
      <c r="G53" s="162" t="s">
        <v>44</v>
      </c>
      <c r="H53" s="162" t="s">
        <v>302</v>
      </c>
      <c r="I53" s="162" t="s">
        <v>401</v>
      </c>
      <c r="J53" s="162" t="s">
        <v>402</v>
      </c>
      <c r="K53" s="165" t="s">
        <v>482</v>
      </c>
      <c r="L53" s="165"/>
      <c r="M53" s="165"/>
      <c r="N53" s="168">
        <f>SUM(N54)</f>
        <v>174.1782</v>
      </c>
      <c r="O53" s="168">
        <f t="shared" ref="O53:T53" si="19">SUM(O54)</f>
        <v>0</v>
      </c>
      <c r="P53" s="168">
        <f t="shared" si="19"/>
        <v>13.934256000000001</v>
      </c>
      <c r="Q53" s="168">
        <f t="shared" si="19"/>
        <v>149.793252</v>
      </c>
      <c r="R53" s="168">
        <f t="shared" si="19"/>
        <v>0</v>
      </c>
      <c r="S53" s="168">
        <f t="shared" si="19"/>
        <v>10.450692</v>
      </c>
      <c r="T53" s="168">
        <f t="shared" si="19"/>
        <v>174.1782</v>
      </c>
      <c r="U53" s="166"/>
      <c r="V53" s="166"/>
      <c r="W53" s="166"/>
      <c r="X53" s="166"/>
      <c r="Y53" s="166"/>
      <c r="Z53" s="166"/>
      <c r="AA53" s="166"/>
      <c r="AB53" s="166"/>
      <c r="AC53" s="166"/>
      <c r="AD53" s="166"/>
      <c r="AE53" s="166"/>
      <c r="AF53" s="166"/>
      <c r="AG53" s="166"/>
      <c r="AH53" s="166"/>
      <c r="AI53" s="166"/>
      <c r="AJ53" s="166"/>
      <c r="AK53" s="166"/>
      <c r="AL53" s="166"/>
      <c r="AM53" s="166"/>
      <c r="AN53" s="166"/>
      <c r="AO53" s="166"/>
      <c r="AP53" s="166"/>
      <c r="AQ53" s="166"/>
      <c r="AR53" s="166"/>
      <c r="AS53" s="166"/>
      <c r="AT53" s="166"/>
      <c r="AU53" s="166"/>
      <c r="AV53" s="166"/>
      <c r="AW53" s="166"/>
      <c r="AX53" s="166"/>
      <c r="AY53" s="166"/>
      <c r="AZ53" s="166"/>
      <c r="BA53" s="167">
        <v>0.14000000000000001</v>
      </c>
      <c r="BB53" s="168">
        <f>T54</f>
        <v>174.1782</v>
      </c>
      <c r="BC53" s="168"/>
      <c r="BD53" s="165"/>
      <c r="BE53" s="165"/>
      <c r="BF53" s="169"/>
      <c r="BG53" s="165"/>
      <c r="BH53" s="165"/>
      <c r="BI53" s="169"/>
      <c r="BJ53" s="166"/>
      <c r="BK53" s="166">
        <f>BB53</f>
        <v>174.1782</v>
      </c>
      <c r="BL53" s="171">
        <v>42757</v>
      </c>
      <c r="BM53" s="166"/>
      <c r="BN53" s="166"/>
      <c r="BO53" s="172"/>
      <c r="BP53" s="173"/>
      <c r="BQ53" s="171"/>
      <c r="BR53" s="174"/>
    </row>
    <row r="54" spans="1:70" s="22" customFormat="1" ht="174.7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0.14000000000000001</v>
      </c>
      <c r="N54" s="38">
        <f>M54*1101*1.13</f>
        <v>174.1782</v>
      </c>
      <c r="O54" s="38"/>
      <c r="P54" s="38">
        <f>N54*0.08</f>
        <v>13.934256000000001</v>
      </c>
      <c r="Q54" s="38">
        <f>N54*0.86</f>
        <v>149.793252</v>
      </c>
      <c r="R54" s="38">
        <v>0</v>
      </c>
      <c r="S54" s="38">
        <f>N54*0.06</f>
        <v>10.450692</v>
      </c>
      <c r="T54" s="38">
        <f>SUM(P54:S54)</f>
        <v>174.1782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  <c r="AF54" s="33"/>
      <c r="AG54" s="33"/>
      <c r="AH54" s="33"/>
      <c r="AI54" s="33"/>
      <c r="AJ54" s="33"/>
      <c r="AK54" s="33"/>
      <c r="AL54" s="33"/>
      <c r="AM54" s="33"/>
      <c r="AN54" s="33"/>
      <c r="AO54" s="33"/>
      <c r="AP54" s="33"/>
      <c r="AQ54" s="33"/>
      <c r="AR54" s="33"/>
      <c r="AS54" s="33"/>
      <c r="AT54" s="33"/>
      <c r="AU54" s="33"/>
      <c r="AV54" s="33"/>
      <c r="AW54" s="33"/>
      <c r="AX54" s="33"/>
      <c r="AY54" s="33"/>
      <c r="AZ54" s="33"/>
      <c r="BA54" s="143"/>
      <c r="BB54" s="61"/>
      <c r="BC54" s="42"/>
      <c r="BD54" s="42"/>
      <c r="BE54" s="42"/>
      <c r="BF54" s="43"/>
      <c r="BG54" s="42"/>
      <c r="BH54" s="42"/>
      <c r="BI54" s="43"/>
      <c r="BJ54" s="33"/>
      <c r="BK54" s="33"/>
      <c r="BL54" s="24"/>
      <c r="BM54" s="33"/>
      <c r="BN54" s="33"/>
      <c r="BO54" s="34"/>
      <c r="BP54" s="23"/>
      <c r="BQ54" s="24"/>
      <c r="BR54" s="25"/>
    </row>
    <row r="55" spans="1:70" s="126" customFormat="1" ht="159.75" customHeight="1" x14ac:dyDescent="0.25">
      <c r="A55" s="112" t="s">
        <v>102</v>
      </c>
      <c r="B55" s="113" t="s">
        <v>166</v>
      </c>
      <c r="C55" s="114">
        <v>466.1</v>
      </c>
      <c r="D55" s="114"/>
      <c r="E55" s="115">
        <v>15</v>
      </c>
      <c r="F55" s="113" t="s">
        <v>229</v>
      </c>
      <c r="G55" s="113" t="s">
        <v>44</v>
      </c>
      <c r="H55" s="113" t="s">
        <v>306</v>
      </c>
      <c r="I55" s="113" t="s">
        <v>46</v>
      </c>
      <c r="J55" s="113" t="s">
        <v>409</v>
      </c>
      <c r="K55" s="116" t="s">
        <v>451</v>
      </c>
      <c r="L55" s="116"/>
      <c r="M55" s="116"/>
      <c r="N55" s="116">
        <f>SUM(N56:N57)</f>
        <v>523.74</v>
      </c>
      <c r="O55" s="116">
        <f t="shared" ref="O55:T55" si="20">SUM(O56:O57)</f>
        <v>0</v>
      </c>
      <c r="P55" s="116">
        <f t="shared" si="20"/>
        <v>14.78</v>
      </c>
      <c r="Q55" s="116">
        <f t="shared" si="20"/>
        <v>53.05</v>
      </c>
      <c r="R55" s="116">
        <f t="shared" si="20"/>
        <v>449.38</v>
      </c>
      <c r="S55" s="116">
        <f t="shared" si="20"/>
        <v>6.53</v>
      </c>
      <c r="T55" s="116">
        <f t="shared" si="20"/>
        <v>523.74</v>
      </c>
      <c r="U55" s="118"/>
      <c r="V55" s="118"/>
      <c r="W55" s="118"/>
      <c r="X55" s="118"/>
      <c r="Y55" s="118"/>
      <c r="Z55" s="118"/>
      <c r="AA55" s="118"/>
      <c r="AB55" s="118"/>
      <c r="AC55" s="118"/>
      <c r="AD55" s="118"/>
      <c r="AE55" s="118"/>
      <c r="AF55" s="118"/>
      <c r="AG55" s="118"/>
      <c r="AH55" s="118"/>
      <c r="AI55" s="118"/>
      <c r="AJ55" s="118"/>
      <c r="AK55" s="118"/>
      <c r="AL55" s="118"/>
      <c r="AM55" s="118"/>
      <c r="AN55" s="118"/>
      <c r="AO55" s="118"/>
      <c r="AP55" s="118"/>
      <c r="AQ55" s="119" t="s">
        <v>455</v>
      </c>
      <c r="AR55" s="116">
        <f>T56+T57</f>
        <v>523.74</v>
      </c>
      <c r="AS55" s="118"/>
      <c r="AT55" s="118"/>
      <c r="AU55" s="118"/>
      <c r="AV55" s="118"/>
      <c r="AW55" s="118"/>
      <c r="AX55" s="118"/>
      <c r="AY55" s="118"/>
      <c r="AZ55" s="118"/>
      <c r="BA55" s="119"/>
      <c r="BB55" s="120"/>
      <c r="BC55" s="121"/>
      <c r="BD55" s="116"/>
      <c r="BE55" s="116"/>
      <c r="BF55" s="121"/>
      <c r="BG55" s="116"/>
      <c r="BH55" s="116"/>
      <c r="BI55" s="121"/>
      <c r="BJ55" s="118"/>
      <c r="BK55" s="118">
        <f>AR55</f>
        <v>523.74</v>
      </c>
      <c r="BL55" s="122">
        <v>42767</v>
      </c>
      <c r="BM55" s="118"/>
      <c r="BN55" s="118"/>
      <c r="BO55" s="123"/>
      <c r="BP55" s="124"/>
      <c r="BQ55" s="122"/>
      <c r="BR55" s="125"/>
    </row>
    <row r="56" spans="1:70" s="22" customFormat="1" ht="105.6" customHeight="1" x14ac:dyDescent="0.25">
      <c r="A56" s="17"/>
      <c r="B56" s="18"/>
      <c r="C56" s="19"/>
      <c r="D56" s="19"/>
      <c r="E56" s="20"/>
      <c r="F56" s="18"/>
      <c r="G56" s="18"/>
      <c r="H56" s="18"/>
      <c r="I56" s="18"/>
      <c r="J56" s="18"/>
      <c r="K56" s="42"/>
      <c r="L56" s="237" t="s">
        <v>12</v>
      </c>
      <c r="M56" s="42" t="s">
        <v>452</v>
      </c>
      <c r="N56" s="42">
        <f>T56</f>
        <v>514.09</v>
      </c>
      <c r="O56" s="42"/>
      <c r="P56" s="42">
        <v>14.78</v>
      </c>
      <c r="Q56" s="42">
        <v>43.4</v>
      </c>
      <c r="R56" s="42">
        <v>449.38</v>
      </c>
      <c r="S56" s="42">
        <v>6.53</v>
      </c>
      <c r="T56" s="42">
        <f>SUM(P56:S56)</f>
        <v>514.09</v>
      </c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3"/>
      <c r="AS56" s="33"/>
      <c r="AT56" s="33"/>
      <c r="AU56" s="33"/>
      <c r="AV56" s="33"/>
      <c r="AW56" s="33"/>
      <c r="AX56" s="33"/>
      <c r="AY56" s="33"/>
      <c r="AZ56" s="33"/>
      <c r="BA56" s="143"/>
      <c r="BB56" s="61"/>
      <c r="BC56" s="43"/>
      <c r="BD56" s="42"/>
      <c r="BE56" s="42"/>
      <c r="BF56" s="43"/>
      <c r="BG56" s="42"/>
      <c r="BH56" s="42"/>
      <c r="BI56" s="43"/>
      <c r="BJ56" s="33"/>
      <c r="BK56" s="33"/>
      <c r="BL56" s="24"/>
      <c r="BM56" s="33"/>
      <c r="BN56" s="33"/>
      <c r="BO56" s="34"/>
      <c r="BP56" s="23"/>
      <c r="BQ56" s="24"/>
      <c r="BR56" s="25"/>
    </row>
    <row r="57" spans="1:70" s="22" customFormat="1" ht="103.9" customHeight="1" x14ac:dyDescent="0.25">
      <c r="A57" s="17"/>
      <c r="B57" s="18"/>
      <c r="C57" s="19"/>
      <c r="D57" s="19"/>
      <c r="E57" s="20"/>
      <c r="F57" s="18"/>
      <c r="G57" s="18"/>
      <c r="H57" s="18"/>
      <c r="I57" s="18"/>
      <c r="J57" s="18"/>
      <c r="K57" s="42"/>
      <c r="L57" s="238"/>
      <c r="M57" s="42" t="s">
        <v>453</v>
      </c>
      <c r="N57" s="42">
        <f>T57</f>
        <v>9.65</v>
      </c>
      <c r="O57" s="42"/>
      <c r="P57" s="42">
        <v>0</v>
      </c>
      <c r="Q57" s="42">
        <v>9.65</v>
      </c>
      <c r="R57" s="42" t="s">
        <v>454</v>
      </c>
      <c r="S57" s="42">
        <v>0</v>
      </c>
      <c r="T57" s="42">
        <f>SUM(P57:S57)</f>
        <v>9.65</v>
      </c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33"/>
      <c r="AG57" s="33"/>
      <c r="AH57" s="33"/>
      <c r="AI57" s="33"/>
      <c r="AJ57" s="33"/>
      <c r="AK57" s="33"/>
      <c r="AL57" s="33"/>
      <c r="AM57" s="33"/>
      <c r="AN57" s="33"/>
      <c r="AO57" s="33"/>
      <c r="AP57" s="33"/>
      <c r="AQ57" s="33"/>
      <c r="AR57" s="33"/>
      <c r="AS57" s="33"/>
      <c r="AT57" s="33"/>
      <c r="AU57" s="33"/>
      <c r="AV57" s="33"/>
      <c r="AW57" s="33"/>
      <c r="AX57" s="33"/>
      <c r="AY57" s="33"/>
      <c r="AZ57" s="33"/>
      <c r="BA57" s="143"/>
      <c r="BB57" s="61"/>
      <c r="BC57" s="43"/>
      <c r="BD57" s="42"/>
      <c r="BE57" s="42"/>
      <c r="BF57" s="43"/>
      <c r="BG57" s="42"/>
      <c r="BH57" s="42"/>
      <c r="BI57" s="43"/>
      <c r="BJ57" s="33"/>
      <c r="BK57" s="33"/>
      <c r="BL57" s="24"/>
      <c r="BM57" s="33"/>
      <c r="BN57" s="33"/>
      <c r="BO57" s="34"/>
      <c r="BP57" s="23"/>
      <c r="BQ57" s="24"/>
      <c r="BR57" s="25"/>
    </row>
    <row r="58" spans="1:70" s="126" customFormat="1" ht="154.5" customHeight="1" x14ac:dyDescent="0.25">
      <c r="A58" s="112" t="s">
        <v>606</v>
      </c>
      <c r="B58" s="113">
        <v>41322241</v>
      </c>
      <c r="C58" s="114">
        <v>466.1</v>
      </c>
      <c r="D58" s="114"/>
      <c r="E58" s="115">
        <v>15</v>
      </c>
      <c r="F58" s="113" t="s">
        <v>607</v>
      </c>
      <c r="G58" s="113" t="s">
        <v>44</v>
      </c>
      <c r="H58" s="113" t="s">
        <v>609</v>
      </c>
      <c r="I58" s="113" t="s">
        <v>46</v>
      </c>
      <c r="J58" s="113" t="s">
        <v>608</v>
      </c>
      <c r="K58" s="116" t="s">
        <v>680</v>
      </c>
      <c r="L58" s="116"/>
      <c r="M58" s="116"/>
      <c r="N58" s="121"/>
      <c r="O58" s="116"/>
      <c r="P58" s="121"/>
      <c r="Q58" s="121"/>
      <c r="R58" s="121"/>
      <c r="S58" s="121"/>
      <c r="T58" s="121"/>
      <c r="U58" s="118"/>
      <c r="V58" s="118"/>
      <c r="W58" s="118"/>
      <c r="X58" s="118"/>
      <c r="Y58" s="118"/>
      <c r="Z58" s="118"/>
      <c r="AA58" s="118"/>
      <c r="AB58" s="118"/>
      <c r="AC58" s="118"/>
      <c r="AD58" s="118"/>
      <c r="AE58" s="118"/>
      <c r="AF58" s="118"/>
      <c r="AG58" s="118"/>
      <c r="AH58" s="118"/>
      <c r="AI58" s="127"/>
      <c r="AJ58" s="118"/>
      <c r="AK58" s="118"/>
      <c r="AL58" s="118"/>
      <c r="AM58" s="118"/>
      <c r="AN58" s="118"/>
      <c r="AO58" s="118"/>
      <c r="AP58" s="118"/>
      <c r="AQ58" s="127"/>
      <c r="AR58" s="118"/>
      <c r="AS58" s="118"/>
      <c r="AT58" s="118"/>
      <c r="AU58" s="118"/>
      <c r="AV58" s="118"/>
      <c r="AW58" s="118"/>
      <c r="AX58" s="118"/>
      <c r="AY58" s="118"/>
      <c r="AZ58" s="118"/>
      <c r="BA58" s="119"/>
      <c r="BB58" s="120"/>
      <c r="BC58" s="121"/>
      <c r="BD58" s="116"/>
      <c r="BE58" s="116"/>
      <c r="BF58" s="121"/>
      <c r="BG58" s="116"/>
      <c r="BH58" s="116"/>
      <c r="BI58" s="121"/>
      <c r="BJ58" s="118"/>
      <c r="BK58" s="118">
        <v>0</v>
      </c>
      <c r="BL58" s="122">
        <v>42775</v>
      </c>
      <c r="BM58" s="118" t="s">
        <v>681</v>
      </c>
      <c r="BN58" s="118"/>
      <c r="BO58" s="123"/>
      <c r="BP58" s="124"/>
      <c r="BQ58" s="122"/>
      <c r="BR58" s="125"/>
    </row>
    <row r="59" spans="1:70" s="126" customFormat="1" ht="409.5" customHeight="1" x14ac:dyDescent="0.25">
      <c r="A59" s="112" t="s">
        <v>104</v>
      </c>
      <c r="B59" s="113" t="s">
        <v>168</v>
      </c>
      <c r="C59" s="114">
        <v>466.1</v>
      </c>
      <c r="D59" s="114"/>
      <c r="E59" s="115">
        <v>14</v>
      </c>
      <c r="F59" s="113" t="s">
        <v>231</v>
      </c>
      <c r="G59" s="113" t="s">
        <v>44</v>
      </c>
      <c r="H59" s="113" t="s">
        <v>308</v>
      </c>
      <c r="I59" s="113" t="s">
        <v>412</v>
      </c>
      <c r="J59" s="113" t="s">
        <v>413</v>
      </c>
      <c r="K59" s="116" t="s">
        <v>457</v>
      </c>
      <c r="L59" s="116"/>
      <c r="M59" s="116"/>
      <c r="N59" s="117">
        <f>SUM(N60)</f>
        <v>236.38469999999998</v>
      </c>
      <c r="O59" s="117">
        <f t="shared" ref="O59:T59" si="21">SUM(O60)</f>
        <v>0</v>
      </c>
      <c r="P59" s="117">
        <f t="shared" si="21"/>
        <v>18.910775999999998</v>
      </c>
      <c r="Q59" s="117">
        <f t="shared" si="21"/>
        <v>203.29084199999997</v>
      </c>
      <c r="R59" s="117">
        <f t="shared" si="21"/>
        <v>0</v>
      </c>
      <c r="S59" s="117">
        <f t="shared" si="21"/>
        <v>14.183081999999999</v>
      </c>
      <c r="T59" s="117">
        <f t="shared" si="21"/>
        <v>236.38469999999995</v>
      </c>
      <c r="U59" s="118"/>
      <c r="V59" s="118"/>
      <c r="W59" s="118"/>
      <c r="X59" s="118"/>
      <c r="Y59" s="118"/>
      <c r="Z59" s="118"/>
      <c r="AA59" s="118"/>
      <c r="AB59" s="118"/>
      <c r="AC59" s="118"/>
      <c r="AD59" s="118"/>
      <c r="AE59" s="118"/>
      <c r="AF59" s="118"/>
      <c r="AG59" s="118"/>
      <c r="AH59" s="118"/>
      <c r="AI59" s="118"/>
      <c r="AJ59" s="118"/>
      <c r="AK59" s="118"/>
      <c r="AL59" s="118"/>
      <c r="AM59" s="118"/>
      <c r="AN59" s="118"/>
      <c r="AO59" s="118"/>
      <c r="AP59" s="118"/>
      <c r="AQ59" s="118"/>
      <c r="AR59" s="118"/>
      <c r="AS59" s="118"/>
      <c r="AT59" s="118"/>
      <c r="AU59" s="118"/>
      <c r="AV59" s="118"/>
      <c r="AW59" s="118"/>
      <c r="AX59" s="118"/>
      <c r="AY59" s="118"/>
      <c r="AZ59" s="118"/>
      <c r="BA59" s="119">
        <v>0.19</v>
      </c>
      <c r="BB59" s="117">
        <f>T60</f>
        <v>236.38469999999995</v>
      </c>
      <c r="BC59" s="117"/>
      <c r="BD59" s="116"/>
      <c r="BE59" s="116"/>
      <c r="BF59" s="121"/>
      <c r="BG59" s="116"/>
      <c r="BH59" s="116"/>
      <c r="BI59" s="121"/>
      <c r="BJ59" s="118"/>
      <c r="BK59" s="118">
        <f>BB59</f>
        <v>236.38469999999995</v>
      </c>
      <c r="BL59" s="122">
        <v>42767</v>
      </c>
      <c r="BM59" s="118" t="s">
        <v>665</v>
      </c>
      <c r="BN59" s="118"/>
      <c r="BO59" s="123"/>
      <c r="BP59" s="124"/>
      <c r="BQ59" s="122"/>
      <c r="BR59" s="125"/>
    </row>
    <row r="60" spans="1:70" s="22" customFormat="1" ht="156.75" customHeight="1" x14ac:dyDescent="0.25">
      <c r="A60" s="17"/>
      <c r="B60" s="18"/>
      <c r="C60" s="19"/>
      <c r="D60" s="19"/>
      <c r="E60" s="20"/>
      <c r="F60" s="18"/>
      <c r="G60" s="18"/>
      <c r="H60" s="18"/>
      <c r="I60" s="18"/>
      <c r="J60" s="18"/>
      <c r="K60" s="42"/>
      <c r="L60" s="42" t="s">
        <v>16</v>
      </c>
      <c r="M60" s="42">
        <f>BA59</f>
        <v>0.19</v>
      </c>
      <c r="N60" s="38">
        <f>M60*1101*1.13</f>
        <v>236.38469999999998</v>
      </c>
      <c r="O60" s="38"/>
      <c r="P60" s="38">
        <f>N60*0.08</f>
        <v>18.910775999999998</v>
      </c>
      <c r="Q60" s="38">
        <f>N60*0.86</f>
        <v>203.29084199999997</v>
      </c>
      <c r="R60" s="38">
        <v>0</v>
      </c>
      <c r="S60" s="38">
        <f>N60*0.06</f>
        <v>14.183081999999999</v>
      </c>
      <c r="T60" s="38">
        <f>SUM(P60:S60)</f>
        <v>236.38469999999995</v>
      </c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33"/>
      <c r="AI60" s="33"/>
      <c r="AJ60" s="33"/>
      <c r="AK60" s="33"/>
      <c r="AL60" s="33"/>
      <c r="AM60" s="33"/>
      <c r="AN60" s="33"/>
      <c r="AO60" s="33"/>
      <c r="AP60" s="33"/>
      <c r="AQ60" s="33"/>
      <c r="AR60" s="33"/>
      <c r="AS60" s="33"/>
      <c r="AT60" s="33"/>
      <c r="AU60" s="33"/>
      <c r="AV60" s="33"/>
      <c r="AW60" s="33"/>
      <c r="AX60" s="33"/>
      <c r="AY60" s="33"/>
      <c r="AZ60" s="33"/>
      <c r="BA60" s="143"/>
      <c r="BB60" s="61"/>
      <c r="BC60" s="43"/>
      <c r="BD60" s="42"/>
      <c r="BE60" s="42"/>
      <c r="BF60" s="43"/>
      <c r="BG60" s="42"/>
      <c r="BH60" s="42"/>
      <c r="BI60" s="43"/>
      <c r="BJ60" s="33"/>
      <c r="BK60" s="33"/>
      <c r="BL60" s="24"/>
      <c r="BM60" s="33"/>
      <c r="BN60" s="33"/>
      <c r="BO60" s="34"/>
      <c r="BP60" s="23"/>
      <c r="BQ60" s="24"/>
      <c r="BR60" s="25"/>
    </row>
    <row r="61" spans="1:70" s="126" customFormat="1" ht="409.6" customHeight="1" x14ac:dyDescent="0.25">
      <c r="A61" s="112" t="s">
        <v>105</v>
      </c>
      <c r="B61" s="113" t="s">
        <v>169</v>
      </c>
      <c r="C61" s="114">
        <v>466.1</v>
      </c>
      <c r="D61" s="114"/>
      <c r="E61" s="115">
        <v>14</v>
      </c>
      <c r="F61" s="113" t="s">
        <v>232</v>
      </c>
      <c r="G61" s="113" t="s">
        <v>44</v>
      </c>
      <c r="H61" s="113" t="s">
        <v>309</v>
      </c>
      <c r="I61" s="113" t="s">
        <v>666</v>
      </c>
      <c r="J61" s="113" t="s">
        <v>360</v>
      </c>
      <c r="K61" s="116" t="s">
        <v>457</v>
      </c>
      <c r="L61" s="116"/>
      <c r="M61" s="116"/>
      <c r="N61" s="117">
        <f>SUM(N62)</f>
        <v>124.413</v>
      </c>
      <c r="O61" s="117">
        <f t="shared" ref="O61:T61" si="22">SUM(O62)</f>
        <v>0</v>
      </c>
      <c r="P61" s="117">
        <f t="shared" si="22"/>
        <v>9.9530399999999997</v>
      </c>
      <c r="Q61" s="117">
        <f t="shared" si="22"/>
        <v>106.99517999999999</v>
      </c>
      <c r="R61" s="117">
        <f t="shared" si="22"/>
        <v>0</v>
      </c>
      <c r="S61" s="117">
        <f t="shared" si="22"/>
        <v>7.4647799999999993</v>
      </c>
      <c r="T61" s="117">
        <f t="shared" si="22"/>
        <v>124.413</v>
      </c>
      <c r="U61" s="118"/>
      <c r="V61" s="118"/>
      <c r="W61" s="118"/>
      <c r="X61" s="118"/>
      <c r="Y61" s="118"/>
      <c r="Z61" s="118"/>
      <c r="AA61" s="118"/>
      <c r="AB61" s="118"/>
      <c r="AC61" s="118"/>
      <c r="AD61" s="118"/>
      <c r="AE61" s="118"/>
      <c r="AF61" s="118"/>
      <c r="AG61" s="118"/>
      <c r="AH61" s="118"/>
      <c r="AI61" s="118"/>
      <c r="AJ61" s="118"/>
      <c r="AK61" s="118"/>
      <c r="AL61" s="118"/>
      <c r="AM61" s="118"/>
      <c r="AN61" s="118"/>
      <c r="AO61" s="118"/>
      <c r="AP61" s="118"/>
      <c r="AQ61" s="118"/>
      <c r="AR61" s="118"/>
      <c r="AS61" s="118"/>
      <c r="AT61" s="118"/>
      <c r="AU61" s="118"/>
      <c r="AV61" s="118"/>
      <c r="AW61" s="118"/>
      <c r="AX61" s="118"/>
      <c r="AY61" s="118"/>
      <c r="AZ61" s="118"/>
      <c r="BA61" s="119">
        <v>0.1</v>
      </c>
      <c r="BB61" s="117">
        <f>T62</f>
        <v>124.413</v>
      </c>
      <c r="BC61" s="117"/>
      <c r="BD61" s="116"/>
      <c r="BE61" s="116"/>
      <c r="BF61" s="121"/>
      <c r="BG61" s="116"/>
      <c r="BH61" s="116"/>
      <c r="BI61" s="121"/>
      <c r="BJ61" s="118"/>
      <c r="BK61" s="118">
        <f>BB61</f>
        <v>124.413</v>
      </c>
      <c r="BL61" s="122">
        <v>42767</v>
      </c>
      <c r="BM61" s="118" t="s">
        <v>458</v>
      </c>
      <c r="BN61" s="118"/>
      <c r="BO61" s="123"/>
      <c r="BP61" s="124"/>
      <c r="BQ61" s="122"/>
      <c r="BR61" s="125"/>
    </row>
    <row r="62" spans="1:70" s="22" customFormat="1" ht="152.25" customHeight="1" x14ac:dyDescent="0.25">
      <c r="A62" s="17"/>
      <c r="B62" s="18"/>
      <c r="C62" s="19"/>
      <c r="D62" s="19"/>
      <c r="E62" s="20"/>
      <c r="F62" s="18"/>
      <c r="G62" s="18"/>
      <c r="H62" s="18"/>
      <c r="I62" s="18"/>
      <c r="J62" s="18"/>
      <c r="K62" s="42"/>
      <c r="L62" s="42" t="s">
        <v>16</v>
      </c>
      <c r="M62" s="42">
        <f>BA61</f>
        <v>0.1</v>
      </c>
      <c r="N62" s="38">
        <f>M62*1101*1.13</f>
        <v>124.413</v>
      </c>
      <c r="O62" s="38"/>
      <c r="P62" s="38">
        <f>N62*0.08</f>
        <v>9.9530399999999997</v>
      </c>
      <c r="Q62" s="38">
        <f>N62*0.86</f>
        <v>106.99517999999999</v>
      </c>
      <c r="R62" s="38">
        <v>0</v>
      </c>
      <c r="S62" s="38">
        <f>N62*0.06</f>
        <v>7.4647799999999993</v>
      </c>
      <c r="T62" s="38">
        <f>SUM(P62:S62)</f>
        <v>124.413</v>
      </c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  <c r="AF62" s="33"/>
      <c r="AG62" s="33"/>
      <c r="AH62" s="33"/>
      <c r="AI62" s="33"/>
      <c r="AJ62" s="33"/>
      <c r="AK62" s="33"/>
      <c r="AL62" s="33"/>
      <c r="AM62" s="33"/>
      <c r="AN62" s="33"/>
      <c r="AO62" s="33"/>
      <c r="AP62" s="33"/>
      <c r="AQ62" s="33"/>
      <c r="AR62" s="33"/>
      <c r="AS62" s="33"/>
      <c r="AT62" s="33"/>
      <c r="AU62" s="33"/>
      <c r="AV62" s="33"/>
      <c r="AW62" s="33"/>
      <c r="AX62" s="33"/>
      <c r="AY62" s="33"/>
      <c r="AZ62" s="33"/>
      <c r="BA62" s="143"/>
      <c r="BB62" s="61"/>
      <c r="BC62" s="43"/>
      <c r="BD62" s="42"/>
      <c r="BE62" s="42"/>
      <c r="BF62" s="43"/>
      <c r="BG62" s="42"/>
      <c r="BH62" s="42"/>
      <c r="BI62" s="43"/>
      <c r="BJ62" s="33"/>
      <c r="BK62" s="33"/>
      <c r="BL62" s="24"/>
      <c r="BM62" s="33"/>
      <c r="BN62" s="33"/>
      <c r="BO62" s="34"/>
      <c r="BP62" s="23"/>
      <c r="BQ62" s="24"/>
      <c r="BR62" s="25"/>
    </row>
    <row r="63" spans="1:70" s="126" customFormat="1" ht="189" customHeight="1" x14ac:dyDescent="0.25">
      <c r="A63" s="112" t="s">
        <v>107</v>
      </c>
      <c r="B63" s="113" t="s">
        <v>171</v>
      </c>
      <c r="C63" s="114">
        <v>466.1</v>
      </c>
      <c r="D63" s="114"/>
      <c r="E63" s="115">
        <v>10</v>
      </c>
      <c r="F63" s="113" t="s">
        <v>234</v>
      </c>
      <c r="G63" s="113" t="s">
        <v>44</v>
      </c>
      <c r="H63" s="113" t="s">
        <v>311</v>
      </c>
      <c r="I63" s="113" t="s">
        <v>416</v>
      </c>
      <c r="J63" s="113" t="s">
        <v>417</v>
      </c>
      <c r="K63" s="116" t="s">
        <v>460</v>
      </c>
      <c r="L63" s="116"/>
      <c r="M63" s="116"/>
      <c r="N63" s="117">
        <f>SUM(N64)</f>
        <v>111.9717</v>
      </c>
      <c r="O63" s="117">
        <f t="shared" ref="O63:T63" si="23">SUM(O64)</f>
        <v>0</v>
      </c>
      <c r="P63" s="117">
        <f t="shared" si="23"/>
        <v>8.9577360000000006</v>
      </c>
      <c r="Q63" s="117">
        <f t="shared" si="23"/>
        <v>96.295661999999993</v>
      </c>
      <c r="R63" s="117">
        <f t="shared" si="23"/>
        <v>0</v>
      </c>
      <c r="S63" s="117">
        <f t="shared" si="23"/>
        <v>6.7183019999999996</v>
      </c>
      <c r="T63" s="117">
        <f t="shared" si="23"/>
        <v>111.97169999999998</v>
      </c>
      <c r="U63" s="118"/>
      <c r="V63" s="118"/>
      <c r="W63" s="118"/>
      <c r="X63" s="118"/>
      <c r="Y63" s="118"/>
      <c r="Z63" s="118"/>
      <c r="AA63" s="118"/>
      <c r="AB63" s="118"/>
      <c r="AC63" s="118"/>
      <c r="AD63" s="118"/>
      <c r="AE63" s="116"/>
      <c r="AF63" s="121"/>
      <c r="AG63" s="121"/>
      <c r="AH63" s="118"/>
      <c r="AI63" s="119"/>
      <c r="AJ63" s="116"/>
      <c r="AK63" s="116"/>
      <c r="AL63" s="118"/>
      <c r="AM63" s="118"/>
      <c r="AN63" s="118"/>
      <c r="AO63" s="118"/>
      <c r="AP63" s="118"/>
      <c r="AQ63" s="119"/>
      <c r="AR63" s="121"/>
      <c r="AS63" s="118"/>
      <c r="AT63" s="118"/>
      <c r="AU63" s="118"/>
      <c r="AV63" s="118"/>
      <c r="AW63" s="118"/>
      <c r="AX63" s="118"/>
      <c r="AY63" s="118"/>
      <c r="AZ63" s="118"/>
      <c r="BA63" s="119">
        <v>0.09</v>
      </c>
      <c r="BB63" s="117">
        <f>T64</f>
        <v>111.97169999999998</v>
      </c>
      <c r="BC63" s="117"/>
      <c r="BD63" s="116"/>
      <c r="BE63" s="116"/>
      <c r="BF63" s="121"/>
      <c r="BG63" s="116"/>
      <c r="BH63" s="116"/>
      <c r="BI63" s="121"/>
      <c r="BJ63" s="118"/>
      <c r="BK63" s="118">
        <f>BB63</f>
        <v>111.97169999999998</v>
      </c>
      <c r="BL63" s="122">
        <v>42767</v>
      </c>
      <c r="BM63" s="118"/>
      <c r="BN63" s="118"/>
      <c r="BO63" s="123"/>
      <c r="BP63" s="124"/>
      <c r="BQ63" s="122"/>
      <c r="BR63" s="125"/>
    </row>
    <row r="64" spans="1:70" s="22" customFormat="1" ht="189" customHeight="1" x14ac:dyDescent="0.25">
      <c r="A64" s="17"/>
      <c r="B64" s="18"/>
      <c r="C64" s="19"/>
      <c r="D64" s="19"/>
      <c r="E64" s="20"/>
      <c r="F64" s="18"/>
      <c r="G64" s="18"/>
      <c r="H64" s="18"/>
      <c r="I64" s="18"/>
      <c r="J64" s="18"/>
      <c r="K64" s="42"/>
      <c r="L64" s="42" t="s">
        <v>16</v>
      </c>
      <c r="M64" s="42">
        <f>BA63</f>
        <v>0.09</v>
      </c>
      <c r="N64" s="38">
        <f>M64*1101*1.13</f>
        <v>111.9717</v>
      </c>
      <c r="O64" s="38"/>
      <c r="P64" s="38">
        <f>N64*0.08</f>
        <v>8.9577360000000006</v>
      </c>
      <c r="Q64" s="38">
        <f>N64*0.86</f>
        <v>96.295661999999993</v>
      </c>
      <c r="R64" s="38">
        <v>0</v>
      </c>
      <c r="S64" s="38">
        <f>N64*0.06</f>
        <v>6.7183019999999996</v>
      </c>
      <c r="T64" s="38">
        <f>SUM(P64:S64)</f>
        <v>111.97169999999998</v>
      </c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42"/>
      <c r="AF64" s="43"/>
      <c r="AG64" s="43"/>
      <c r="AH64" s="33"/>
      <c r="AI64" s="143"/>
      <c r="AJ64" s="42"/>
      <c r="AK64" s="42"/>
      <c r="AL64" s="33"/>
      <c r="AM64" s="33"/>
      <c r="AN64" s="33"/>
      <c r="AO64" s="33"/>
      <c r="AP64" s="33"/>
      <c r="AQ64" s="143"/>
      <c r="AR64" s="43"/>
      <c r="AS64" s="33"/>
      <c r="AT64" s="33"/>
      <c r="AU64" s="33"/>
      <c r="AV64" s="33"/>
      <c r="AW64" s="33"/>
      <c r="AX64" s="33"/>
      <c r="AY64" s="33"/>
      <c r="AZ64" s="33"/>
      <c r="BA64" s="143"/>
      <c r="BB64" s="43"/>
      <c r="BC64" s="43"/>
      <c r="BD64" s="42"/>
      <c r="BE64" s="42"/>
      <c r="BF64" s="43"/>
      <c r="BG64" s="42"/>
      <c r="BH64" s="42"/>
      <c r="BI64" s="43"/>
      <c r="BJ64" s="33"/>
      <c r="BK64" s="33"/>
      <c r="BL64" s="24"/>
      <c r="BM64" s="33"/>
      <c r="BN64" s="33"/>
      <c r="BO64" s="34"/>
      <c r="BP64" s="23"/>
      <c r="BQ64" s="24"/>
      <c r="BR64" s="25"/>
    </row>
    <row r="65" spans="1:70" s="126" customFormat="1" ht="409.6" customHeight="1" x14ac:dyDescent="0.25">
      <c r="A65" s="112" t="s">
        <v>436</v>
      </c>
      <c r="B65" s="113">
        <v>41319440</v>
      </c>
      <c r="C65" s="114">
        <v>466.1</v>
      </c>
      <c r="D65" s="114"/>
      <c r="E65" s="115">
        <v>15</v>
      </c>
      <c r="F65" s="113" t="s">
        <v>437</v>
      </c>
      <c r="G65" s="113" t="s">
        <v>44</v>
      </c>
      <c r="H65" s="113" t="s">
        <v>440</v>
      </c>
      <c r="I65" s="113" t="s">
        <v>438</v>
      </c>
      <c r="J65" s="113" t="s">
        <v>439</v>
      </c>
      <c r="K65" s="116" t="s">
        <v>669</v>
      </c>
      <c r="L65" s="116"/>
      <c r="M65" s="116"/>
      <c r="N65" s="117">
        <f>SUM(N66)</f>
        <v>622.06499999999994</v>
      </c>
      <c r="O65" s="117">
        <f t="shared" ref="O65:T65" si="24">SUM(O66)</f>
        <v>0</v>
      </c>
      <c r="P65" s="117">
        <f t="shared" si="24"/>
        <v>49.765199999999993</v>
      </c>
      <c r="Q65" s="117">
        <f t="shared" si="24"/>
        <v>534.97589999999991</v>
      </c>
      <c r="R65" s="117">
        <f t="shared" si="24"/>
        <v>0</v>
      </c>
      <c r="S65" s="117">
        <f t="shared" si="24"/>
        <v>37.323899999999995</v>
      </c>
      <c r="T65" s="117">
        <f t="shared" si="24"/>
        <v>622.06499999999994</v>
      </c>
      <c r="U65" s="118"/>
      <c r="V65" s="118"/>
      <c r="W65" s="118"/>
      <c r="X65" s="118"/>
      <c r="Y65" s="118"/>
      <c r="Z65" s="118"/>
      <c r="AA65" s="118"/>
      <c r="AB65" s="118"/>
      <c r="AC65" s="118"/>
      <c r="AD65" s="118"/>
      <c r="AE65" s="116"/>
      <c r="AF65" s="117"/>
      <c r="AG65" s="117"/>
      <c r="AH65" s="118"/>
      <c r="AI65" s="119"/>
      <c r="AJ65" s="117"/>
      <c r="AK65" s="117"/>
      <c r="AL65" s="118"/>
      <c r="AM65" s="118"/>
      <c r="AN65" s="118"/>
      <c r="AO65" s="118"/>
      <c r="AP65" s="118"/>
      <c r="AQ65" s="119"/>
      <c r="AR65" s="117"/>
      <c r="AS65" s="118"/>
      <c r="AT65" s="118"/>
      <c r="AU65" s="118"/>
      <c r="AV65" s="118"/>
      <c r="AW65" s="118"/>
      <c r="AX65" s="118"/>
      <c r="AY65" s="118"/>
      <c r="AZ65" s="118"/>
      <c r="BA65" s="119">
        <v>0.5</v>
      </c>
      <c r="BB65" s="117">
        <f>T66</f>
        <v>622.06499999999994</v>
      </c>
      <c r="BC65" s="117"/>
      <c r="BD65" s="116"/>
      <c r="BE65" s="116"/>
      <c r="BF65" s="121"/>
      <c r="BG65" s="116"/>
      <c r="BH65" s="116"/>
      <c r="BI65" s="121"/>
      <c r="BJ65" s="118"/>
      <c r="BK65" s="118">
        <f>BB65</f>
        <v>622.06499999999994</v>
      </c>
      <c r="BL65" s="122">
        <v>42770</v>
      </c>
      <c r="BM65" s="118"/>
      <c r="BN65" s="118"/>
      <c r="BO65" s="123"/>
      <c r="BP65" s="124"/>
      <c r="BQ65" s="122"/>
      <c r="BR65" s="125"/>
    </row>
    <row r="66" spans="1:70" s="22" customFormat="1" ht="192" customHeight="1" x14ac:dyDescent="0.25">
      <c r="A66" s="17"/>
      <c r="B66" s="18"/>
      <c r="C66" s="19"/>
      <c r="D66" s="19"/>
      <c r="E66" s="20"/>
      <c r="F66" s="18"/>
      <c r="G66" s="18"/>
      <c r="H66" s="18"/>
      <c r="I66" s="18"/>
      <c r="J66" s="18"/>
      <c r="K66" s="42"/>
      <c r="L66" s="42" t="s">
        <v>16</v>
      </c>
      <c r="M66" s="42">
        <f>BA65</f>
        <v>0.5</v>
      </c>
      <c r="N66" s="38">
        <f>M66*1101*1.13</f>
        <v>622.06499999999994</v>
      </c>
      <c r="O66" s="38"/>
      <c r="P66" s="38">
        <f>N66*0.08</f>
        <v>49.765199999999993</v>
      </c>
      <c r="Q66" s="38">
        <f>N66*0.86</f>
        <v>534.97589999999991</v>
      </c>
      <c r="R66" s="38">
        <v>0</v>
      </c>
      <c r="S66" s="38">
        <f>N66*0.06</f>
        <v>37.323899999999995</v>
      </c>
      <c r="T66" s="38">
        <f>SUM(P66:S66)</f>
        <v>622.06499999999994</v>
      </c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  <c r="AF66" s="33"/>
      <c r="AG66" s="33"/>
      <c r="AH66" s="33"/>
      <c r="AI66" s="62"/>
      <c r="AJ66" s="33"/>
      <c r="AK66" s="33"/>
      <c r="AL66" s="33"/>
      <c r="AM66" s="33"/>
      <c r="AN66" s="33"/>
      <c r="AO66" s="33"/>
      <c r="AP66" s="33"/>
      <c r="AQ66" s="62"/>
      <c r="AR66" s="33"/>
      <c r="AS66" s="33"/>
      <c r="AT66" s="33"/>
      <c r="AU66" s="33"/>
      <c r="AV66" s="33"/>
      <c r="AW66" s="33"/>
      <c r="AX66" s="33"/>
      <c r="AY66" s="33"/>
      <c r="AZ66" s="33"/>
      <c r="BA66" s="143"/>
      <c r="BB66" s="61"/>
      <c r="BC66" s="43"/>
      <c r="BD66" s="42"/>
      <c r="BE66" s="42"/>
      <c r="BF66" s="43"/>
      <c r="BG66" s="42"/>
      <c r="BH66" s="42"/>
      <c r="BI66" s="43"/>
      <c r="BJ66" s="33"/>
      <c r="BK66" s="33"/>
      <c r="BL66" s="24"/>
      <c r="BM66" s="33"/>
      <c r="BN66" s="33"/>
      <c r="BO66" s="34"/>
      <c r="BP66" s="23"/>
      <c r="BQ66" s="24"/>
      <c r="BR66" s="25"/>
    </row>
    <row r="67" spans="1:70" s="175" customFormat="1" ht="409.5" customHeight="1" x14ac:dyDescent="0.25">
      <c r="A67" s="161" t="s">
        <v>557</v>
      </c>
      <c r="B67" s="162">
        <v>41317369</v>
      </c>
      <c r="C67" s="163">
        <v>466.1</v>
      </c>
      <c r="D67" s="163"/>
      <c r="E67" s="164">
        <v>15</v>
      </c>
      <c r="F67" s="162" t="s">
        <v>543</v>
      </c>
      <c r="G67" s="162" t="s">
        <v>44</v>
      </c>
      <c r="H67" s="162" t="s">
        <v>550</v>
      </c>
      <c r="I67" s="162" t="s">
        <v>564</v>
      </c>
      <c r="J67" s="162" t="s">
        <v>570</v>
      </c>
      <c r="K67" s="165" t="s">
        <v>631</v>
      </c>
      <c r="L67" s="165"/>
      <c r="M67" s="165"/>
      <c r="N67" s="168">
        <f>SUM(N68:N71)</f>
        <v>1738.0987</v>
      </c>
      <c r="O67" s="168">
        <f t="shared" ref="O67:T67" si="25">SUM(O68:O71)</f>
        <v>0</v>
      </c>
      <c r="P67" s="168">
        <f t="shared" si="25"/>
        <v>113.25669600000001</v>
      </c>
      <c r="Q67" s="168">
        <f t="shared" si="25"/>
        <v>1075.6450699999998</v>
      </c>
      <c r="R67" s="168">
        <f t="shared" si="25"/>
        <v>478.72</v>
      </c>
      <c r="S67" s="168">
        <f t="shared" si="25"/>
        <v>70.476934</v>
      </c>
      <c r="T67" s="168">
        <f t="shared" si="25"/>
        <v>1738.0987</v>
      </c>
      <c r="U67" s="166"/>
      <c r="V67" s="166"/>
      <c r="W67" s="166"/>
      <c r="X67" s="166"/>
      <c r="Y67" s="166"/>
      <c r="Z67" s="166"/>
      <c r="AA67" s="166"/>
      <c r="AB67" s="166"/>
      <c r="AC67" s="166"/>
      <c r="AD67" s="166"/>
      <c r="AE67" s="165">
        <v>0.53</v>
      </c>
      <c r="AF67" s="168">
        <f>T68</f>
        <v>893.55879999999991</v>
      </c>
      <c r="AG67" s="168"/>
      <c r="AH67" s="166"/>
      <c r="AI67" s="167">
        <v>1</v>
      </c>
      <c r="AJ67" s="168">
        <f>T69</f>
        <v>60.52</v>
      </c>
      <c r="AK67" s="165"/>
      <c r="AL67" s="166"/>
      <c r="AM67" s="166"/>
      <c r="AN67" s="166"/>
      <c r="AO67" s="166"/>
      <c r="AP67" s="166"/>
      <c r="AQ67" s="167" t="s">
        <v>632</v>
      </c>
      <c r="AR67" s="168">
        <f>T70</f>
        <v>497.87</v>
      </c>
      <c r="AS67" s="166"/>
      <c r="AT67" s="166"/>
      <c r="AU67" s="166"/>
      <c r="AV67" s="166"/>
      <c r="AW67" s="166"/>
      <c r="AX67" s="166"/>
      <c r="AY67" s="166"/>
      <c r="AZ67" s="166"/>
      <c r="BA67" s="167">
        <v>0.23</v>
      </c>
      <c r="BB67" s="168">
        <f>T71</f>
        <v>286.1499</v>
      </c>
      <c r="BC67" s="168"/>
      <c r="BD67" s="165"/>
      <c r="BE67" s="165"/>
      <c r="BF67" s="169"/>
      <c r="BG67" s="165"/>
      <c r="BH67" s="165"/>
      <c r="BI67" s="169"/>
      <c r="BJ67" s="166"/>
      <c r="BK67" s="166">
        <f>AF67+AJ67+AR67+BB67</f>
        <v>1738.0987</v>
      </c>
      <c r="BL67" s="171">
        <v>42771</v>
      </c>
      <c r="BM67" s="166"/>
      <c r="BN67" s="166"/>
      <c r="BO67" s="172"/>
      <c r="BP67" s="173"/>
      <c r="BQ67" s="171"/>
      <c r="BR67" s="174"/>
    </row>
    <row r="68" spans="1:70" s="22" customFormat="1" ht="192" customHeight="1" x14ac:dyDescent="0.25">
      <c r="A68" s="17"/>
      <c r="B68" s="18"/>
      <c r="C68" s="19"/>
      <c r="D68" s="19"/>
      <c r="E68" s="20"/>
      <c r="F68" s="18"/>
      <c r="G68" s="18"/>
      <c r="H68" s="18"/>
      <c r="I68" s="18"/>
      <c r="J68" s="18"/>
      <c r="K68" s="42"/>
      <c r="L68" s="42" t="s">
        <v>7</v>
      </c>
      <c r="M68" s="42">
        <f>AE67</f>
        <v>0.53</v>
      </c>
      <c r="N68" s="38">
        <f>M68*1492*1.13</f>
        <v>893.55879999999991</v>
      </c>
      <c r="O68" s="38"/>
      <c r="P68" s="38">
        <f>N68*0.08</f>
        <v>71.484703999999994</v>
      </c>
      <c r="Q68" s="38">
        <f>N68*0.87</f>
        <v>777.39615599999991</v>
      </c>
      <c r="R68" s="38">
        <v>0</v>
      </c>
      <c r="S68" s="38">
        <f>N68*0.05</f>
        <v>44.67794</v>
      </c>
      <c r="T68" s="38">
        <f>SUM(P68:S68)</f>
        <v>893.55879999999991</v>
      </c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  <c r="AF68" s="33"/>
      <c r="AG68" s="33"/>
      <c r="AH68" s="33"/>
      <c r="AI68" s="33"/>
      <c r="AJ68" s="33"/>
      <c r="AK68" s="33"/>
      <c r="AL68" s="33"/>
      <c r="AM68" s="33"/>
      <c r="AN68" s="33"/>
      <c r="AO68" s="33"/>
      <c r="AP68" s="33"/>
      <c r="AQ68" s="33"/>
      <c r="AR68" s="33"/>
      <c r="AS68" s="33"/>
      <c r="AT68" s="33"/>
      <c r="AU68" s="33"/>
      <c r="AV68" s="33"/>
      <c r="AW68" s="33"/>
      <c r="AX68" s="33"/>
      <c r="AY68" s="33"/>
      <c r="AZ68" s="33"/>
      <c r="BA68" s="143"/>
      <c r="BB68" s="61"/>
      <c r="BC68" s="43"/>
      <c r="BD68" s="42"/>
      <c r="BE68" s="42"/>
      <c r="BF68" s="43"/>
      <c r="BG68" s="42"/>
      <c r="BH68" s="42"/>
      <c r="BI68" s="43"/>
      <c r="BJ68" s="33"/>
      <c r="BK68" s="33"/>
      <c r="BL68" s="24"/>
      <c r="BM68" s="33"/>
      <c r="BN68" s="33"/>
      <c r="BO68" s="34"/>
      <c r="BP68" s="23"/>
      <c r="BQ68" s="24"/>
      <c r="BR68" s="25"/>
    </row>
    <row r="69" spans="1:70" s="22" customFormat="1" ht="192" customHeight="1" x14ac:dyDescent="0.25">
      <c r="A69" s="17"/>
      <c r="B69" s="18"/>
      <c r="C69" s="19"/>
      <c r="D69" s="19"/>
      <c r="E69" s="20"/>
      <c r="F69" s="18"/>
      <c r="G69" s="18"/>
      <c r="H69" s="18"/>
      <c r="I69" s="18"/>
      <c r="J69" s="18"/>
      <c r="K69" s="42"/>
      <c r="L69" s="42" t="s">
        <v>9</v>
      </c>
      <c r="M69" s="42">
        <f>AI67</f>
        <v>1</v>
      </c>
      <c r="N69" s="38">
        <f>T69</f>
        <v>60.52</v>
      </c>
      <c r="O69" s="38"/>
      <c r="P69" s="38">
        <f>4.48</f>
        <v>4.4800000000000004</v>
      </c>
      <c r="Q69" s="38">
        <f>8.76</f>
        <v>8.76</v>
      </c>
      <c r="R69" s="38">
        <f>45.18</f>
        <v>45.18</v>
      </c>
      <c r="S69" s="38">
        <f>2.1</f>
        <v>2.1</v>
      </c>
      <c r="T69" s="38">
        <f>SUM(P69:S69)</f>
        <v>60.52</v>
      </c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  <c r="AF69" s="33"/>
      <c r="AG69" s="33"/>
      <c r="AH69" s="33"/>
      <c r="AI69" s="33"/>
      <c r="AJ69" s="33"/>
      <c r="AK69" s="33"/>
      <c r="AL69" s="33"/>
      <c r="AM69" s="33"/>
      <c r="AN69" s="33"/>
      <c r="AO69" s="33"/>
      <c r="AP69" s="33"/>
      <c r="AQ69" s="33"/>
      <c r="AR69" s="33"/>
      <c r="AS69" s="33"/>
      <c r="AT69" s="33"/>
      <c r="AU69" s="33"/>
      <c r="AV69" s="33"/>
      <c r="AW69" s="33"/>
      <c r="AX69" s="33"/>
      <c r="AY69" s="33"/>
      <c r="AZ69" s="33"/>
      <c r="BA69" s="143"/>
      <c r="BB69" s="61"/>
      <c r="BC69" s="43"/>
      <c r="BD69" s="42"/>
      <c r="BE69" s="42"/>
      <c r="BF69" s="43"/>
      <c r="BG69" s="42"/>
      <c r="BH69" s="42"/>
      <c r="BI69" s="43"/>
      <c r="BJ69" s="33"/>
      <c r="BK69" s="33"/>
      <c r="BL69" s="24"/>
      <c r="BM69" s="33"/>
      <c r="BN69" s="33"/>
      <c r="BO69" s="34"/>
      <c r="BP69" s="23"/>
      <c r="BQ69" s="24"/>
      <c r="BR69" s="25"/>
    </row>
    <row r="70" spans="1:70" s="22" customFormat="1" ht="192" customHeight="1" x14ac:dyDescent="0.25">
      <c r="A70" s="17"/>
      <c r="B70" s="18"/>
      <c r="C70" s="19"/>
      <c r="D70" s="19"/>
      <c r="E70" s="20"/>
      <c r="F70" s="18"/>
      <c r="G70" s="18"/>
      <c r="H70" s="18"/>
      <c r="I70" s="18"/>
      <c r="J70" s="18"/>
      <c r="K70" s="42"/>
      <c r="L70" s="42" t="s">
        <v>12</v>
      </c>
      <c r="M70" s="42" t="str">
        <f>AQ67</f>
        <v>КТП 160 кВА с трансформатором 100 кВА</v>
      </c>
      <c r="N70" s="38">
        <f>T70</f>
        <v>497.87</v>
      </c>
      <c r="O70" s="38"/>
      <c r="P70" s="38">
        <v>14.4</v>
      </c>
      <c r="Q70" s="38">
        <v>43.4</v>
      </c>
      <c r="R70" s="38">
        <v>433.54</v>
      </c>
      <c r="S70" s="38">
        <v>6.53</v>
      </c>
      <c r="T70" s="38">
        <f>SUM(P70:S70)</f>
        <v>497.87</v>
      </c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33"/>
      <c r="AH70" s="33"/>
      <c r="AI70" s="33"/>
      <c r="AJ70" s="33"/>
      <c r="AK70" s="33"/>
      <c r="AL70" s="33"/>
      <c r="AM70" s="33"/>
      <c r="AN70" s="33"/>
      <c r="AO70" s="33"/>
      <c r="AP70" s="33"/>
      <c r="AQ70" s="33"/>
      <c r="AR70" s="33"/>
      <c r="AS70" s="33"/>
      <c r="AT70" s="33"/>
      <c r="AU70" s="33"/>
      <c r="AV70" s="33"/>
      <c r="AW70" s="33"/>
      <c r="AX70" s="33"/>
      <c r="AY70" s="33"/>
      <c r="AZ70" s="33"/>
      <c r="BA70" s="143"/>
      <c r="BB70" s="61"/>
      <c r="BC70" s="43"/>
      <c r="BD70" s="42"/>
      <c r="BE70" s="42"/>
      <c r="BF70" s="43"/>
      <c r="BG70" s="42"/>
      <c r="BH70" s="42"/>
      <c r="BI70" s="43"/>
      <c r="BJ70" s="33"/>
      <c r="BK70" s="33"/>
      <c r="BL70" s="24"/>
      <c r="BM70" s="33"/>
      <c r="BN70" s="33"/>
      <c r="BO70" s="34"/>
      <c r="BP70" s="23"/>
      <c r="BQ70" s="24"/>
      <c r="BR70" s="25"/>
    </row>
    <row r="71" spans="1:70" s="22" customFormat="1" ht="192" customHeight="1" x14ac:dyDescent="0.25">
      <c r="A71" s="17"/>
      <c r="B71" s="18"/>
      <c r="C71" s="19"/>
      <c r="D71" s="19"/>
      <c r="E71" s="20"/>
      <c r="F71" s="18"/>
      <c r="G71" s="18"/>
      <c r="H71" s="18"/>
      <c r="I71" s="18"/>
      <c r="J71" s="18"/>
      <c r="K71" s="42"/>
      <c r="L71" s="42" t="s">
        <v>16</v>
      </c>
      <c r="M71" s="42">
        <f>BA67</f>
        <v>0.23</v>
      </c>
      <c r="N71" s="38">
        <f>M71*1101*1.13</f>
        <v>286.1499</v>
      </c>
      <c r="O71" s="38"/>
      <c r="P71" s="38">
        <f>N71*0.08</f>
        <v>22.891992000000002</v>
      </c>
      <c r="Q71" s="38">
        <f>N71*0.86</f>
        <v>246.08891399999999</v>
      </c>
      <c r="R71" s="38">
        <v>0</v>
      </c>
      <c r="S71" s="38">
        <f>N71*0.06</f>
        <v>17.168993999999998</v>
      </c>
      <c r="T71" s="38">
        <f>SUM(P71:S71)</f>
        <v>286.1499</v>
      </c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  <c r="AF71" s="33"/>
      <c r="AG71" s="33"/>
      <c r="AH71" s="33"/>
      <c r="AI71" s="33"/>
      <c r="AJ71" s="33"/>
      <c r="AK71" s="33"/>
      <c r="AL71" s="33"/>
      <c r="AM71" s="33"/>
      <c r="AN71" s="33"/>
      <c r="AO71" s="33"/>
      <c r="AP71" s="33"/>
      <c r="AQ71" s="33"/>
      <c r="AR71" s="33"/>
      <c r="AS71" s="33"/>
      <c r="AT71" s="33"/>
      <c r="AU71" s="33"/>
      <c r="AV71" s="33"/>
      <c r="AW71" s="33"/>
      <c r="AX71" s="33"/>
      <c r="AY71" s="33"/>
      <c r="AZ71" s="33"/>
      <c r="BA71" s="143"/>
      <c r="BB71" s="61"/>
      <c r="BC71" s="43"/>
      <c r="BD71" s="42"/>
      <c r="BE71" s="42"/>
      <c r="BF71" s="43"/>
      <c r="BG71" s="42"/>
      <c r="BH71" s="42"/>
      <c r="BI71" s="43"/>
      <c r="BJ71" s="33"/>
      <c r="BK71" s="33"/>
      <c r="BL71" s="24"/>
      <c r="BM71" s="33"/>
      <c r="BN71" s="33"/>
      <c r="BO71" s="34"/>
      <c r="BP71" s="23"/>
      <c r="BQ71" s="24"/>
      <c r="BR71" s="25"/>
    </row>
    <row r="72" spans="1:70" s="126" customFormat="1" ht="154.5" customHeight="1" x14ac:dyDescent="0.25">
      <c r="A72" s="112" t="s">
        <v>559</v>
      </c>
      <c r="B72" s="113">
        <v>41318030</v>
      </c>
      <c r="C72" s="114">
        <v>466.1</v>
      </c>
      <c r="D72" s="114"/>
      <c r="E72" s="115">
        <v>15</v>
      </c>
      <c r="F72" s="113" t="s">
        <v>545</v>
      </c>
      <c r="G72" s="113" t="s">
        <v>44</v>
      </c>
      <c r="H72" s="113" t="s">
        <v>552</v>
      </c>
      <c r="I72" s="113" t="s">
        <v>673</v>
      </c>
      <c r="J72" s="113" t="s">
        <v>572</v>
      </c>
      <c r="K72" s="116" t="s">
        <v>674</v>
      </c>
      <c r="L72" s="116"/>
      <c r="M72" s="116"/>
      <c r="N72" s="121">
        <f>SUM(N73:N77)</f>
        <v>907.5501999999999</v>
      </c>
      <c r="O72" s="116">
        <f t="shared" ref="O72:T72" si="26">SUM(O73:O77)</f>
        <v>0</v>
      </c>
      <c r="P72" s="121">
        <f t="shared" si="26"/>
        <v>71.823216000000002</v>
      </c>
      <c r="Q72" s="121">
        <f t="shared" si="26"/>
        <v>745.27182399999992</v>
      </c>
      <c r="R72" s="121">
        <f t="shared" si="26"/>
        <v>45.18</v>
      </c>
      <c r="S72" s="121">
        <f t="shared" si="26"/>
        <v>45.27516</v>
      </c>
      <c r="T72" s="121">
        <f t="shared" si="26"/>
        <v>907.5501999999999</v>
      </c>
      <c r="U72" s="118"/>
      <c r="V72" s="118"/>
      <c r="W72" s="118"/>
      <c r="X72" s="118"/>
      <c r="Y72" s="118"/>
      <c r="Z72" s="118"/>
      <c r="AA72" s="118"/>
      <c r="AB72" s="118"/>
      <c r="AC72" s="118"/>
      <c r="AD72" s="118"/>
      <c r="AE72" s="118">
        <v>0.42</v>
      </c>
      <c r="AF72" s="118">
        <f>T73</f>
        <v>708.1031999999999</v>
      </c>
      <c r="AG72" s="118"/>
      <c r="AH72" s="118"/>
      <c r="AI72" s="127">
        <v>1</v>
      </c>
      <c r="AJ72" s="118">
        <f>T74</f>
        <v>60.52</v>
      </c>
      <c r="AK72" s="118"/>
      <c r="AL72" s="118"/>
      <c r="AM72" s="118"/>
      <c r="AN72" s="118"/>
      <c r="AO72" s="118"/>
      <c r="AP72" s="118"/>
      <c r="AQ72" s="127"/>
      <c r="AR72" s="118"/>
      <c r="AS72" s="118"/>
      <c r="AT72" s="118"/>
      <c r="AU72" s="118"/>
      <c r="AV72" s="118"/>
      <c r="AW72" s="118"/>
      <c r="AX72" s="118"/>
      <c r="AY72" s="118" t="s">
        <v>675</v>
      </c>
      <c r="AZ72" s="118">
        <f>T75</f>
        <v>71.989999999999995</v>
      </c>
      <c r="BA72" s="119"/>
      <c r="BB72" s="120"/>
      <c r="BC72" s="121"/>
      <c r="BD72" s="116"/>
      <c r="BE72" s="116"/>
      <c r="BF72" s="121"/>
      <c r="BG72" s="116">
        <v>0.2</v>
      </c>
      <c r="BH72" s="116">
        <f>T76</f>
        <v>46.414000000000001</v>
      </c>
      <c r="BI72" s="121">
        <v>0.05</v>
      </c>
      <c r="BJ72" s="118">
        <f>T77</f>
        <v>20.523</v>
      </c>
      <c r="BK72" s="118">
        <f>AF72+AJ72+AZ72+BH72+BJ72</f>
        <v>907.5501999999999</v>
      </c>
      <c r="BL72" s="122" t="s">
        <v>573</v>
      </c>
      <c r="BM72" s="118"/>
      <c r="BN72" s="118"/>
      <c r="BO72" s="123"/>
      <c r="BP72" s="124"/>
      <c r="BQ72" s="122"/>
      <c r="BR72" s="125"/>
    </row>
    <row r="73" spans="1:70" s="22" customFormat="1" ht="153" customHeight="1" x14ac:dyDescent="0.25">
      <c r="A73" s="17"/>
      <c r="B73" s="18"/>
      <c r="C73" s="19"/>
      <c r="D73" s="19"/>
      <c r="E73" s="20"/>
      <c r="F73" s="18"/>
      <c r="G73" s="18"/>
      <c r="H73" s="18"/>
      <c r="I73" s="18"/>
      <c r="J73" s="18"/>
      <c r="K73" s="42"/>
      <c r="L73" s="6" t="s">
        <v>7</v>
      </c>
      <c r="M73" s="98">
        <f>AE72</f>
        <v>0.42</v>
      </c>
      <c r="N73" s="38">
        <f>M73*1492*1.13</f>
        <v>708.1031999999999</v>
      </c>
      <c r="O73" s="38"/>
      <c r="P73" s="38">
        <f>N73*0.08</f>
        <v>56.648255999999996</v>
      </c>
      <c r="Q73" s="38">
        <f>N73*0.87</f>
        <v>616.04978399999993</v>
      </c>
      <c r="R73" s="38">
        <v>0</v>
      </c>
      <c r="S73" s="38">
        <f>N73*0.05</f>
        <v>35.405159999999995</v>
      </c>
      <c r="T73" s="38">
        <f>SUM(P73:S73)</f>
        <v>708.1031999999999</v>
      </c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  <c r="AF73" s="33"/>
      <c r="AG73" s="33"/>
      <c r="AH73" s="33"/>
      <c r="AI73" s="62"/>
      <c r="AJ73" s="33"/>
      <c r="AK73" s="33"/>
      <c r="AL73" s="33"/>
      <c r="AM73" s="33"/>
      <c r="AN73" s="33"/>
      <c r="AO73" s="33"/>
      <c r="AP73" s="33"/>
      <c r="AQ73" s="62"/>
      <c r="AR73" s="33"/>
      <c r="AS73" s="33"/>
      <c r="AT73" s="33"/>
      <c r="AU73" s="33"/>
      <c r="AV73" s="33"/>
      <c r="AW73" s="33"/>
      <c r="AX73" s="33"/>
      <c r="AY73" s="33"/>
      <c r="AZ73" s="33"/>
      <c r="BA73" s="143"/>
      <c r="BB73" s="61"/>
      <c r="BC73" s="43"/>
      <c r="BD73" s="42"/>
      <c r="BE73" s="42"/>
      <c r="BF73" s="43"/>
      <c r="BG73" s="42"/>
      <c r="BH73" s="42"/>
      <c r="BI73" s="43"/>
      <c r="BJ73" s="33"/>
      <c r="BK73" s="33"/>
      <c r="BL73" s="24"/>
      <c r="BM73" s="33"/>
      <c r="BN73" s="33"/>
      <c r="BO73" s="34"/>
      <c r="BP73" s="23"/>
      <c r="BQ73" s="24"/>
      <c r="BR73" s="25"/>
    </row>
    <row r="74" spans="1:70" s="22" customFormat="1" ht="153" customHeight="1" x14ac:dyDescent="0.25">
      <c r="A74" s="17"/>
      <c r="B74" s="18"/>
      <c r="C74" s="19"/>
      <c r="D74" s="19"/>
      <c r="E74" s="20"/>
      <c r="F74" s="18"/>
      <c r="G74" s="18"/>
      <c r="H74" s="18"/>
      <c r="I74" s="18"/>
      <c r="J74" s="18"/>
      <c r="K74" s="42"/>
      <c r="L74" s="6" t="s">
        <v>9</v>
      </c>
      <c r="M74" s="98">
        <f>AI72</f>
        <v>1</v>
      </c>
      <c r="N74" s="38">
        <f>T74</f>
        <v>60.52</v>
      </c>
      <c r="O74" s="38"/>
      <c r="P74" s="38">
        <f>4.48</f>
        <v>4.4800000000000004</v>
      </c>
      <c r="Q74" s="38">
        <f>8.76</f>
        <v>8.76</v>
      </c>
      <c r="R74" s="38">
        <f>45.18</f>
        <v>45.18</v>
      </c>
      <c r="S74" s="38">
        <f>2.1</f>
        <v>2.1</v>
      </c>
      <c r="T74" s="38">
        <f>SUM(P74:S74)</f>
        <v>60.52</v>
      </c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  <c r="AF74" s="33"/>
      <c r="AG74" s="33"/>
      <c r="AH74" s="33"/>
      <c r="AI74" s="62"/>
      <c r="AJ74" s="33"/>
      <c r="AK74" s="33"/>
      <c r="AL74" s="33"/>
      <c r="AM74" s="33"/>
      <c r="AN74" s="33"/>
      <c r="AO74" s="33"/>
      <c r="AP74" s="33"/>
      <c r="AQ74" s="62"/>
      <c r="AR74" s="33"/>
      <c r="AS74" s="33"/>
      <c r="AT74" s="33"/>
      <c r="AU74" s="33"/>
      <c r="AV74" s="33"/>
      <c r="AW74" s="33"/>
      <c r="AX74" s="33"/>
      <c r="AY74" s="33"/>
      <c r="AZ74" s="33"/>
      <c r="BA74" s="143"/>
      <c r="BB74" s="61"/>
      <c r="BC74" s="43"/>
      <c r="BD74" s="42"/>
      <c r="BE74" s="42"/>
      <c r="BF74" s="43"/>
      <c r="BG74" s="42"/>
      <c r="BH74" s="42"/>
      <c r="BI74" s="43"/>
      <c r="BJ74" s="33"/>
      <c r="BK74" s="33"/>
      <c r="BL74" s="24"/>
      <c r="BM74" s="33"/>
      <c r="BN74" s="33"/>
      <c r="BO74" s="34"/>
      <c r="BP74" s="23"/>
      <c r="BQ74" s="24"/>
      <c r="BR74" s="25"/>
    </row>
    <row r="75" spans="1:70" s="22" customFormat="1" ht="208.9" customHeight="1" x14ac:dyDescent="0.25">
      <c r="A75" s="17"/>
      <c r="B75" s="18"/>
      <c r="C75" s="19"/>
      <c r="D75" s="19"/>
      <c r="E75" s="20"/>
      <c r="F75" s="18"/>
      <c r="G75" s="18"/>
      <c r="H75" s="18"/>
      <c r="I75" s="18"/>
      <c r="J75" s="18"/>
      <c r="K75" s="42"/>
      <c r="L75" s="6" t="s">
        <v>15</v>
      </c>
      <c r="M75" s="98" t="str">
        <f>AY72</f>
        <v>перенос ТП-10/0,4 кВ № 9/160 и переключения ее на питание от проектируемой ВЛ-10 кВ</v>
      </c>
      <c r="N75" s="42">
        <f>T75</f>
        <v>71.989999999999995</v>
      </c>
      <c r="O75" s="42"/>
      <c r="P75" s="42">
        <v>5.34</v>
      </c>
      <c r="Q75" s="42">
        <v>58.88</v>
      </c>
      <c r="R75" s="42">
        <v>0</v>
      </c>
      <c r="S75" s="42">
        <v>7.77</v>
      </c>
      <c r="T75" s="42">
        <f>SUM(P75:S75)</f>
        <v>71.989999999999995</v>
      </c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33"/>
      <c r="AI75" s="62"/>
      <c r="AJ75" s="33"/>
      <c r="AK75" s="33"/>
      <c r="AL75" s="33"/>
      <c r="AM75" s="33"/>
      <c r="AN75" s="33"/>
      <c r="AO75" s="33"/>
      <c r="AP75" s="33"/>
      <c r="AQ75" s="62"/>
      <c r="AR75" s="33"/>
      <c r="AS75" s="33"/>
      <c r="AT75" s="33"/>
      <c r="AU75" s="33"/>
      <c r="AV75" s="33"/>
      <c r="AW75" s="33"/>
      <c r="AX75" s="33"/>
      <c r="AY75" s="33"/>
      <c r="AZ75" s="33"/>
      <c r="BA75" s="143"/>
      <c r="BB75" s="61"/>
      <c r="BC75" s="43"/>
      <c r="BD75" s="42"/>
      <c r="BE75" s="42"/>
      <c r="BF75" s="43"/>
      <c r="BG75" s="42"/>
      <c r="BH75" s="42"/>
      <c r="BI75" s="43"/>
      <c r="BJ75" s="33"/>
      <c r="BK75" s="33"/>
      <c r="BL75" s="24"/>
      <c r="BM75" s="33"/>
      <c r="BN75" s="33"/>
      <c r="BO75" s="34"/>
      <c r="BP75" s="23"/>
      <c r="BQ75" s="24"/>
      <c r="BR75" s="25"/>
    </row>
    <row r="76" spans="1:70" s="22" customFormat="1" ht="153" customHeight="1" x14ac:dyDescent="0.25">
      <c r="A76" s="17"/>
      <c r="B76" s="18"/>
      <c r="C76" s="19"/>
      <c r="D76" s="19"/>
      <c r="E76" s="20"/>
      <c r="F76" s="18"/>
      <c r="G76" s="18"/>
      <c r="H76" s="18"/>
      <c r="I76" s="18"/>
      <c r="J76" s="18"/>
      <c r="K76" s="42"/>
      <c r="L76" s="6" t="s">
        <v>443</v>
      </c>
      <c r="M76" s="143">
        <f>BG72</f>
        <v>0.2</v>
      </c>
      <c r="N76" s="43">
        <f>M76*232.07</f>
        <v>46.414000000000001</v>
      </c>
      <c r="O76" s="42"/>
      <c r="P76" s="43">
        <f>N76*0.08</f>
        <v>3.71312</v>
      </c>
      <c r="Q76" s="43">
        <f>N76*0.92</f>
        <v>42.700880000000005</v>
      </c>
      <c r="R76" s="43">
        <v>0</v>
      </c>
      <c r="S76" s="43">
        <v>0</v>
      </c>
      <c r="T76" s="43">
        <f>SUM(P76:S76)</f>
        <v>46.414000000000001</v>
      </c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62"/>
      <c r="AJ76" s="33"/>
      <c r="AK76" s="33"/>
      <c r="AL76" s="33"/>
      <c r="AM76" s="33"/>
      <c r="AN76" s="33"/>
      <c r="AO76" s="33"/>
      <c r="AP76" s="33"/>
      <c r="AQ76" s="62"/>
      <c r="AR76" s="33"/>
      <c r="AS76" s="33"/>
      <c r="AT76" s="33"/>
      <c r="AU76" s="33"/>
      <c r="AV76" s="33"/>
      <c r="AW76" s="33"/>
      <c r="AX76" s="33"/>
      <c r="AY76" s="33"/>
      <c r="AZ76" s="33"/>
      <c r="BA76" s="143"/>
      <c r="BB76" s="61"/>
      <c r="BC76" s="43"/>
      <c r="BD76" s="42"/>
      <c r="BE76" s="42"/>
      <c r="BF76" s="43"/>
      <c r="BG76" s="42"/>
      <c r="BH76" s="42"/>
      <c r="BI76" s="43"/>
      <c r="BJ76" s="33"/>
      <c r="BK76" s="33"/>
      <c r="BL76" s="24"/>
      <c r="BM76" s="33"/>
      <c r="BN76" s="33"/>
      <c r="BO76" s="34"/>
      <c r="BP76" s="23"/>
      <c r="BQ76" s="24"/>
      <c r="BR76" s="25"/>
    </row>
    <row r="77" spans="1:70" s="22" customFormat="1" ht="153" customHeight="1" x14ac:dyDescent="0.25">
      <c r="A77" s="17"/>
      <c r="B77" s="18"/>
      <c r="C77" s="19"/>
      <c r="D77" s="19"/>
      <c r="E77" s="20"/>
      <c r="F77" s="18"/>
      <c r="G77" s="18"/>
      <c r="H77" s="18"/>
      <c r="I77" s="18"/>
      <c r="J77" s="18"/>
      <c r="K77" s="42"/>
      <c r="L77" s="6" t="s">
        <v>676</v>
      </c>
      <c r="M77" s="61">
        <f>BI72</f>
        <v>0.05</v>
      </c>
      <c r="N77" s="42">
        <f>M77*410.46</f>
        <v>20.523</v>
      </c>
      <c r="O77" s="42"/>
      <c r="P77" s="43">
        <f>N77*0.08</f>
        <v>1.64184</v>
      </c>
      <c r="Q77" s="43">
        <f>N77*0.92</f>
        <v>18.881160000000001</v>
      </c>
      <c r="R77" s="43">
        <v>0</v>
      </c>
      <c r="S77" s="43">
        <v>0</v>
      </c>
      <c r="T77" s="43">
        <f>SUM(P77:S77)</f>
        <v>20.523</v>
      </c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  <c r="AF77" s="33"/>
      <c r="AG77" s="33"/>
      <c r="AH77" s="33"/>
      <c r="AI77" s="62"/>
      <c r="AJ77" s="33"/>
      <c r="AK77" s="33"/>
      <c r="AL77" s="33"/>
      <c r="AM77" s="33"/>
      <c r="AN77" s="33"/>
      <c r="AO77" s="33"/>
      <c r="AP77" s="33"/>
      <c r="AQ77" s="62"/>
      <c r="AR77" s="33"/>
      <c r="AS77" s="33"/>
      <c r="AT77" s="33"/>
      <c r="AU77" s="33"/>
      <c r="AV77" s="33"/>
      <c r="AW77" s="33"/>
      <c r="AX77" s="33"/>
      <c r="AY77" s="33"/>
      <c r="AZ77" s="33"/>
      <c r="BA77" s="143"/>
      <c r="BB77" s="61"/>
      <c r="BC77" s="43"/>
      <c r="BD77" s="42"/>
      <c r="BE77" s="42"/>
      <c r="BF77" s="43"/>
      <c r="BG77" s="42"/>
      <c r="BH77" s="42"/>
      <c r="BI77" s="43"/>
      <c r="BJ77" s="33"/>
      <c r="BK77" s="33"/>
      <c r="BL77" s="24"/>
      <c r="BM77" s="33"/>
      <c r="BN77" s="33"/>
      <c r="BO77" s="34"/>
      <c r="BP77" s="23"/>
      <c r="BQ77" s="24"/>
      <c r="BR77" s="25"/>
    </row>
    <row r="78" spans="1:70" s="126" customFormat="1" ht="154.5" customHeight="1" x14ac:dyDescent="0.25">
      <c r="A78" s="112" t="s">
        <v>592</v>
      </c>
      <c r="B78" s="113">
        <v>41311640</v>
      </c>
      <c r="C78" s="114">
        <v>466.1</v>
      </c>
      <c r="D78" s="114"/>
      <c r="E78" s="115">
        <v>9</v>
      </c>
      <c r="F78" s="113" t="s">
        <v>593</v>
      </c>
      <c r="G78" s="113" t="s">
        <v>44</v>
      </c>
      <c r="H78" s="113" t="s">
        <v>285</v>
      </c>
      <c r="I78" s="113" t="s">
        <v>594</v>
      </c>
      <c r="J78" s="113" t="s">
        <v>595</v>
      </c>
      <c r="K78" s="116" t="s">
        <v>640</v>
      </c>
      <c r="L78" s="116"/>
      <c r="M78" s="116"/>
      <c r="N78" s="121">
        <f>SUM(N79:N82)</f>
        <v>1180.2138</v>
      </c>
      <c r="O78" s="116">
        <f t="shared" ref="O78:T78" si="27">SUM(O79:O82)</f>
        <v>0</v>
      </c>
      <c r="P78" s="121">
        <f t="shared" si="27"/>
        <v>71.700304000000003</v>
      </c>
      <c r="Q78" s="121">
        <f t="shared" si="27"/>
        <v>633.73826799999995</v>
      </c>
      <c r="R78" s="121">
        <f t="shared" si="27"/>
        <v>425.57</v>
      </c>
      <c r="S78" s="121">
        <f t="shared" si="27"/>
        <v>49.205228000000005</v>
      </c>
      <c r="T78" s="121">
        <f t="shared" si="27"/>
        <v>1180.2137999999998</v>
      </c>
      <c r="U78" s="118"/>
      <c r="V78" s="118"/>
      <c r="W78" s="118"/>
      <c r="X78" s="118"/>
      <c r="Y78" s="118"/>
      <c r="Z78" s="118"/>
      <c r="AA78" s="118"/>
      <c r="AB78" s="118"/>
      <c r="AC78" s="118"/>
      <c r="AD78" s="118"/>
      <c r="AE78" s="118"/>
      <c r="AF78" s="118"/>
      <c r="AG78" s="118"/>
      <c r="AH78" s="118"/>
      <c r="AI78" s="127">
        <v>1</v>
      </c>
      <c r="AJ78" s="118">
        <f>T79</f>
        <v>60.52</v>
      </c>
      <c r="AK78" s="118"/>
      <c r="AL78" s="118"/>
      <c r="AM78" s="118"/>
      <c r="AN78" s="118"/>
      <c r="AO78" s="118"/>
      <c r="AP78" s="118"/>
      <c r="AQ78" s="127" t="s">
        <v>641</v>
      </c>
      <c r="AR78" s="118">
        <f>T80</f>
        <v>443.43999999999994</v>
      </c>
      <c r="AS78" s="118"/>
      <c r="AT78" s="118"/>
      <c r="AU78" s="118"/>
      <c r="AV78" s="118"/>
      <c r="AW78" s="118"/>
      <c r="AX78" s="118"/>
      <c r="AY78" s="118"/>
      <c r="AZ78" s="118"/>
      <c r="BA78" s="119">
        <v>0.36</v>
      </c>
      <c r="BB78" s="120">
        <f>T81</f>
        <v>447.88679999999994</v>
      </c>
      <c r="BC78" s="121" t="s">
        <v>686</v>
      </c>
      <c r="BD78" s="116">
        <f>T82</f>
        <v>228.36700000000002</v>
      </c>
      <c r="BE78" s="116"/>
      <c r="BF78" s="121"/>
      <c r="BG78" s="116"/>
      <c r="BH78" s="116"/>
      <c r="BI78" s="121"/>
      <c r="BJ78" s="118"/>
      <c r="BK78" s="118">
        <f>AJ78+AR78+BB78+BD78</f>
        <v>1180.2137999999998</v>
      </c>
      <c r="BL78" s="122">
        <v>42776</v>
      </c>
      <c r="BM78" s="118" t="s">
        <v>677</v>
      </c>
      <c r="BN78" s="118"/>
      <c r="BO78" s="123"/>
      <c r="BP78" s="124"/>
      <c r="BQ78" s="122"/>
      <c r="BR78" s="125"/>
    </row>
    <row r="79" spans="1:70" s="22" customFormat="1" ht="192" customHeight="1" x14ac:dyDescent="0.25">
      <c r="A79" s="17"/>
      <c r="B79" s="18"/>
      <c r="C79" s="19"/>
      <c r="D79" s="19"/>
      <c r="E79" s="20"/>
      <c r="F79" s="18"/>
      <c r="G79" s="18"/>
      <c r="H79" s="18"/>
      <c r="I79" s="18"/>
      <c r="J79" s="18"/>
      <c r="K79" s="42"/>
      <c r="L79" s="42" t="s">
        <v>9</v>
      </c>
      <c r="M79" s="42">
        <f>AI78</f>
        <v>1</v>
      </c>
      <c r="N79" s="38">
        <f>T79</f>
        <v>60.52</v>
      </c>
      <c r="O79" s="38"/>
      <c r="P79" s="38">
        <f>4.48</f>
        <v>4.4800000000000004</v>
      </c>
      <c r="Q79" s="38">
        <f>8.76</f>
        <v>8.76</v>
      </c>
      <c r="R79" s="38">
        <f>45.18</f>
        <v>45.18</v>
      </c>
      <c r="S79" s="38">
        <f>2.1</f>
        <v>2.1</v>
      </c>
      <c r="T79" s="38">
        <f>SUM(P79:S79)</f>
        <v>60.52</v>
      </c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  <c r="AM79" s="33"/>
      <c r="AN79" s="33"/>
      <c r="AO79" s="33"/>
      <c r="AP79" s="33"/>
      <c r="AQ79" s="33"/>
      <c r="AR79" s="33"/>
      <c r="AS79" s="33"/>
      <c r="AT79" s="33"/>
      <c r="AU79" s="33"/>
      <c r="AV79" s="33"/>
      <c r="AW79" s="33"/>
      <c r="AX79" s="33"/>
      <c r="AY79" s="33"/>
      <c r="AZ79" s="33"/>
      <c r="BA79" s="143"/>
      <c r="BB79" s="61"/>
      <c r="BC79" s="43"/>
      <c r="BD79" s="42"/>
      <c r="BE79" s="42"/>
      <c r="BF79" s="43"/>
      <c r="BG79" s="42"/>
      <c r="BH79" s="42"/>
      <c r="BI79" s="43"/>
      <c r="BJ79" s="33"/>
      <c r="BK79" s="33"/>
      <c r="BL79" s="24"/>
      <c r="BM79" s="33"/>
      <c r="BN79" s="33"/>
      <c r="BO79" s="34"/>
      <c r="BP79" s="23"/>
      <c r="BQ79" s="24"/>
      <c r="BR79" s="25"/>
    </row>
    <row r="80" spans="1:70" s="22" customFormat="1" ht="192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12</v>
      </c>
      <c r="M80" s="42" t="str">
        <f>AQ78</f>
        <v>КТП 100 кВА с трансформатором 63 кВА</v>
      </c>
      <c r="N80" s="42">
        <f>T80</f>
        <v>443.43999999999994</v>
      </c>
      <c r="O80" s="42"/>
      <c r="P80" s="42">
        <v>13.12</v>
      </c>
      <c r="Q80" s="42">
        <v>43.4</v>
      </c>
      <c r="R80" s="42">
        <v>380.39</v>
      </c>
      <c r="S80" s="42">
        <v>6.53</v>
      </c>
      <c r="T80" s="38">
        <f t="shared" ref="T80" si="28">SUM(P80:S80)</f>
        <v>443.43999999999994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33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43"/>
      <c r="BB80" s="61"/>
      <c r="BC80" s="43"/>
      <c r="BD80" s="42"/>
      <c r="BE80" s="42"/>
      <c r="BF80" s="43"/>
      <c r="BG80" s="42"/>
      <c r="BH80" s="42"/>
      <c r="BI80" s="43"/>
      <c r="BJ80" s="33"/>
      <c r="BK80" s="33"/>
      <c r="BL80" s="24"/>
      <c r="BM80" s="33"/>
      <c r="BN80" s="33"/>
      <c r="BO80" s="34"/>
      <c r="BP80" s="23"/>
      <c r="BQ80" s="24"/>
      <c r="BR80" s="25"/>
    </row>
    <row r="81" spans="1:70" s="22" customFormat="1" ht="192" customHeight="1" x14ac:dyDescent="0.25">
      <c r="A81" s="17"/>
      <c r="B81" s="18"/>
      <c r="C81" s="19"/>
      <c r="D81" s="19"/>
      <c r="E81" s="20"/>
      <c r="F81" s="18"/>
      <c r="G81" s="18"/>
      <c r="H81" s="18"/>
      <c r="I81" s="18"/>
      <c r="J81" s="18"/>
      <c r="K81" s="42"/>
      <c r="L81" s="42" t="s">
        <v>16</v>
      </c>
      <c r="M81" s="42">
        <f>BA78</f>
        <v>0.36</v>
      </c>
      <c r="N81" s="38">
        <f>M81*1101*1.13</f>
        <v>447.88679999999999</v>
      </c>
      <c r="O81" s="38"/>
      <c r="P81" s="38">
        <f>N81*0.08</f>
        <v>35.830944000000002</v>
      </c>
      <c r="Q81" s="38">
        <f>N81*0.86</f>
        <v>385.18264799999997</v>
      </c>
      <c r="R81" s="38">
        <v>0</v>
      </c>
      <c r="S81" s="38">
        <f>N81*0.06</f>
        <v>26.873207999999998</v>
      </c>
      <c r="T81" s="38">
        <f>SUM(P81:S81)</f>
        <v>447.88679999999994</v>
      </c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33"/>
      <c r="AO81" s="33"/>
      <c r="AP81" s="33"/>
      <c r="AQ81" s="33"/>
      <c r="AR81" s="33"/>
      <c r="AS81" s="33"/>
      <c r="AT81" s="33"/>
      <c r="AU81" s="33"/>
      <c r="AV81" s="33"/>
      <c r="AW81" s="33"/>
      <c r="AX81" s="33"/>
      <c r="AY81" s="33"/>
      <c r="AZ81" s="33"/>
      <c r="BA81" s="143"/>
      <c r="BB81" s="61"/>
      <c r="BC81" s="43"/>
      <c r="BD81" s="42"/>
      <c r="BE81" s="42"/>
      <c r="BF81" s="43"/>
      <c r="BG81" s="42"/>
      <c r="BH81" s="42"/>
      <c r="BI81" s="43"/>
      <c r="BJ81" s="33"/>
      <c r="BK81" s="33"/>
      <c r="BL81" s="24"/>
      <c r="BM81" s="33"/>
      <c r="BN81" s="33"/>
      <c r="BO81" s="34"/>
      <c r="BP81" s="23"/>
      <c r="BQ81" s="24"/>
      <c r="BR81" s="25"/>
    </row>
    <row r="82" spans="1:70" s="22" customFormat="1" ht="406.1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6" t="s">
        <v>656</v>
      </c>
      <c r="M82" s="98" t="str">
        <f>BC78</f>
        <v>реконструкция существующей ВЛ-0,4 кВ № 1 протяженностью 0,3 км в части обеспечения возможности совместной подвески с проектируемой ВЛ-10 кВ (замена опор ВЛ-0,4 кВ на опоры ВЛ-10 кВ)</v>
      </c>
      <c r="N82" s="38">
        <f>(0.3*51.89)+(10*21.28)</f>
        <v>228.36700000000002</v>
      </c>
      <c r="O82" s="38"/>
      <c r="P82" s="38">
        <f>N82*0.08</f>
        <v>18.269360000000002</v>
      </c>
      <c r="Q82" s="38">
        <f>N82*0.86</f>
        <v>196.39562000000001</v>
      </c>
      <c r="R82" s="38">
        <v>0</v>
      </c>
      <c r="S82" s="38">
        <f>N82*0.06</f>
        <v>13.702020000000001</v>
      </c>
      <c r="T82" s="38">
        <f>SUM(P82:S82)</f>
        <v>228.36700000000002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43"/>
      <c r="BB82" s="61"/>
      <c r="BC82" s="43"/>
      <c r="BD82" s="42"/>
      <c r="BE82" s="42"/>
      <c r="BF82" s="43"/>
      <c r="BG82" s="42"/>
      <c r="BH82" s="42"/>
      <c r="BI82" s="43"/>
      <c r="BJ82" s="33"/>
      <c r="BK82" s="33"/>
      <c r="BL82" s="24"/>
      <c r="BM82" s="33"/>
      <c r="BN82" s="33"/>
      <c r="BO82" s="34"/>
      <c r="BP82" s="23"/>
      <c r="BQ82" s="24"/>
      <c r="BR82" s="25"/>
    </row>
    <row r="83" spans="1:70" s="189" customFormat="1" ht="154.5" customHeight="1" x14ac:dyDescent="0.25">
      <c r="A83" s="176" t="s">
        <v>112</v>
      </c>
      <c r="B83" s="177" t="s">
        <v>176</v>
      </c>
      <c r="C83" s="178">
        <v>466.1</v>
      </c>
      <c r="D83" s="178"/>
      <c r="E83" s="179">
        <v>15</v>
      </c>
      <c r="F83" s="177" t="s">
        <v>239</v>
      </c>
      <c r="G83" s="177" t="s">
        <v>45</v>
      </c>
      <c r="H83" s="177" t="s">
        <v>316</v>
      </c>
      <c r="I83" s="177" t="s">
        <v>425</v>
      </c>
      <c r="J83" s="177" t="s">
        <v>426</v>
      </c>
      <c r="K83" s="180" t="s">
        <v>682</v>
      </c>
      <c r="L83" s="180"/>
      <c r="M83" s="180"/>
      <c r="N83" s="181">
        <f>SUM(N84)</f>
        <v>623.8051999999999</v>
      </c>
      <c r="O83" s="180">
        <f t="shared" ref="O83:T83" si="29">SUM(O84)</f>
        <v>0</v>
      </c>
      <c r="P83" s="181">
        <f t="shared" si="29"/>
        <v>49.904415999999991</v>
      </c>
      <c r="Q83" s="181">
        <f t="shared" si="29"/>
        <v>542.71052399999996</v>
      </c>
      <c r="R83" s="181">
        <f t="shared" si="29"/>
        <v>0</v>
      </c>
      <c r="S83" s="181">
        <f t="shared" si="29"/>
        <v>31.190259999999995</v>
      </c>
      <c r="T83" s="181">
        <f t="shared" si="29"/>
        <v>623.8051999999999</v>
      </c>
      <c r="U83" s="182"/>
      <c r="V83" s="182"/>
      <c r="W83" s="182"/>
      <c r="X83" s="182"/>
      <c r="Y83" s="182"/>
      <c r="Z83" s="182"/>
      <c r="AA83" s="182"/>
      <c r="AB83" s="182"/>
      <c r="AC83" s="182"/>
      <c r="AD83" s="182"/>
      <c r="AE83" s="182">
        <v>0.37</v>
      </c>
      <c r="AF83" s="182">
        <f>T84</f>
        <v>623.8051999999999</v>
      </c>
      <c r="AG83" s="182"/>
      <c r="AH83" s="182"/>
      <c r="AI83" s="184"/>
      <c r="AJ83" s="182"/>
      <c r="AK83" s="182"/>
      <c r="AL83" s="182"/>
      <c r="AM83" s="182"/>
      <c r="AN83" s="182"/>
      <c r="AO83" s="182"/>
      <c r="AP83" s="182"/>
      <c r="AQ83" s="184"/>
      <c r="AR83" s="182"/>
      <c r="AS83" s="182"/>
      <c r="AT83" s="182"/>
      <c r="AU83" s="182"/>
      <c r="AV83" s="182"/>
      <c r="AW83" s="182"/>
      <c r="AX83" s="182"/>
      <c r="AY83" s="182"/>
      <c r="AZ83" s="182"/>
      <c r="BA83" s="183"/>
      <c r="BB83" s="190"/>
      <c r="BC83" s="181"/>
      <c r="BD83" s="180"/>
      <c r="BE83" s="180"/>
      <c r="BF83" s="181"/>
      <c r="BG83" s="180"/>
      <c r="BH83" s="180"/>
      <c r="BI83" s="181"/>
      <c r="BJ83" s="182"/>
      <c r="BK83" s="182">
        <f>AF83</f>
        <v>623.8051999999999</v>
      </c>
      <c r="BL83" s="185">
        <v>42761</v>
      </c>
      <c r="BM83" s="182"/>
      <c r="BN83" s="182"/>
      <c r="BO83" s="186"/>
      <c r="BP83" s="187"/>
      <c r="BQ83" s="185"/>
      <c r="BR83" s="188"/>
    </row>
    <row r="84" spans="1:70" s="22" customFormat="1" ht="136.15" customHeight="1" x14ac:dyDescent="0.25">
      <c r="A84" s="17"/>
      <c r="B84" s="18"/>
      <c r="C84" s="19"/>
      <c r="D84" s="19"/>
      <c r="E84" s="20"/>
      <c r="F84" s="18"/>
      <c r="G84" s="18"/>
      <c r="H84" s="18"/>
      <c r="I84" s="18"/>
      <c r="J84" s="18"/>
      <c r="K84" s="42"/>
      <c r="L84" s="6" t="s">
        <v>7</v>
      </c>
      <c r="M84" s="38">
        <f>AE83</f>
        <v>0.37</v>
      </c>
      <c r="N84" s="43">
        <f>M84*1492*1.13</f>
        <v>623.8051999999999</v>
      </c>
      <c r="O84" s="43"/>
      <c r="P84" s="43">
        <f>N84*0.08</f>
        <v>49.904415999999991</v>
      </c>
      <c r="Q84" s="43">
        <f>N84*0.87</f>
        <v>542.71052399999996</v>
      </c>
      <c r="R84" s="43">
        <v>0</v>
      </c>
      <c r="S84" s="43">
        <f>N84*0.05</f>
        <v>31.190259999999995</v>
      </c>
      <c r="T84" s="43">
        <f>SUM(P84:S84)</f>
        <v>623.8051999999999</v>
      </c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F84" s="33"/>
      <c r="AG84" s="33"/>
      <c r="AH84" s="33"/>
      <c r="AI84" s="62"/>
      <c r="AJ84" s="33"/>
      <c r="AK84" s="33"/>
      <c r="AL84" s="33"/>
      <c r="AM84" s="33"/>
      <c r="AN84" s="33"/>
      <c r="AO84" s="33"/>
      <c r="AP84" s="33"/>
      <c r="AQ84" s="62"/>
      <c r="AR84" s="33"/>
      <c r="AS84" s="33"/>
      <c r="AT84" s="33"/>
      <c r="AU84" s="33"/>
      <c r="AV84" s="33"/>
      <c r="AW84" s="33"/>
      <c r="AX84" s="33"/>
      <c r="AY84" s="33"/>
      <c r="AZ84" s="33"/>
      <c r="BA84" s="143"/>
      <c r="BB84" s="43"/>
      <c r="BC84" s="43"/>
      <c r="BD84" s="42"/>
      <c r="BE84" s="42"/>
      <c r="BF84" s="43"/>
      <c r="BG84" s="42"/>
      <c r="BH84" s="42"/>
      <c r="BI84" s="43"/>
      <c r="BJ84" s="33"/>
      <c r="BK84" s="33"/>
      <c r="BL84" s="24"/>
      <c r="BM84" s="33"/>
      <c r="BN84" s="33"/>
      <c r="BO84" s="34"/>
      <c r="BP84" s="23"/>
      <c r="BQ84" s="24"/>
      <c r="BR84" s="25"/>
    </row>
    <row r="85" spans="1:70" s="189" customFormat="1" ht="154.5" customHeight="1" x14ac:dyDescent="0.25">
      <c r="A85" s="176" t="s">
        <v>113</v>
      </c>
      <c r="B85" s="177" t="s">
        <v>177</v>
      </c>
      <c r="C85" s="178">
        <v>466.1</v>
      </c>
      <c r="D85" s="178"/>
      <c r="E85" s="179">
        <v>15</v>
      </c>
      <c r="F85" s="177" t="s">
        <v>240</v>
      </c>
      <c r="G85" s="177" t="s">
        <v>250</v>
      </c>
      <c r="H85" s="177" t="s">
        <v>317</v>
      </c>
      <c r="I85" s="177" t="s">
        <v>427</v>
      </c>
      <c r="J85" s="177" t="s">
        <v>428</v>
      </c>
      <c r="K85" s="180" t="s">
        <v>512</v>
      </c>
      <c r="L85" s="180"/>
      <c r="M85" s="180"/>
      <c r="N85" s="181">
        <f>SUM(N86:N89)</f>
        <v>383.26889999999997</v>
      </c>
      <c r="O85" s="180">
        <f t="shared" ref="O85:T85" si="30">SUM(O86:O89)</f>
        <v>0</v>
      </c>
      <c r="P85" s="181">
        <f t="shared" si="30"/>
        <v>15.674071999999999</v>
      </c>
      <c r="Q85" s="181">
        <f t="shared" si="30"/>
        <v>77.037369999999996</v>
      </c>
      <c r="R85" s="181">
        <f t="shared" si="30"/>
        <v>284.40800000000002</v>
      </c>
      <c r="S85" s="181">
        <f t="shared" si="30"/>
        <v>6.1494579999999992</v>
      </c>
      <c r="T85" s="181">
        <f t="shared" si="30"/>
        <v>383.26889999999997</v>
      </c>
      <c r="U85" s="182"/>
      <c r="V85" s="182"/>
      <c r="W85" s="182"/>
      <c r="X85" s="182"/>
      <c r="Y85" s="182"/>
      <c r="Z85" s="182"/>
      <c r="AA85" s="182"/>
      <c r="AB85" s="182"/>
      <c r="AC85" s="182"/>
      <c r="AD85" s="182"/>
      <c r="AE85" s="182">
        <v>0.01</v>
      </c>
      <c r="AF85" s="182">
        <f>T86</f>
        <v>16.859599999999997</v>
      </c>
      <c r="AG85" s="182"/>
      <c r="AH85" s="182"/>
      <c r="AI85" s="184">
        <v>1</v>
      </c>
      <c r="AJ85" s="182">
        <f>T87</f>
        <v>60.52</v>
      </c>
      <c r="AK85" s="182"/>
      <c r="AL85" s="182"/>
      <c r="AM85" s="182"/>
      <c r="AN85" s="182"/>
      <c r="AO85" s="182"/>
      <c r="AP85" s="182"/>
      <c r="AQ85" s="184" t="s">
        <v>462</v>
      </c>
      <c r="AR85" s="182">
        <f>T88</f>
        <v>293.44799999999998</v>
      </c>
      <c r="AS85" s="182"/>
      <c r="AT85" s="182"/>
      <c r="AU85" s="182"/>
      <c r="AV85" s="182"/>
      <c r="AW85" s="182"/>
      <c r="AX85" s="182"/>
      <c r="AY85" s="182"/>
      <c r="AZ85" s="182"/>
      <c r="BA85" s="183">
        <v>0.01</v>
      </c>
      <c r="BB85" s="190">
        <f>T89</f>
        <v>12.441299999999996</v>
      </c>
      <c r="BC85" s="181"/>
      <c r="BD85" s="180"/>
      <c r="BE85" s="180"/>
      <c r="BF85" s="181"/>
      <c r="BG85" s="180"/>
      <c r="BH85" s="180"/>
      <c r="BI85" s="181"/>
      <c r="BJ85" s="182"/>
      <c r="BK85" s="182">
        <f>AF85+AJ85+AR85+BB85</f>
        <v>383.26889999999997</v>
      </c>
      <c r="BL85" s="185">
        <v>42746</v>
      </c>
      <c r="BM85" s="182"/>
      <c r="BN85" s="182"/>
      <c r="BO85" s="186"/>
      <c r="BP85" s="187"/>
      <c r="BQ85" s="185"/>
      <c r="BR85" s="188"/>
    </row>
    <row r="86" spans="1:70" s="22" customFormat="1" ht="126.75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7</v>
      </c>
      <c r="M86" s="42">
        <f>AE85</f>
        <v>0.01</v>
      </c>
      <c r="N86" s="43">
        <f>M86*1492*1.13</f>
        <v>16.859599999999997</v>
      </c>
      <c r="O86" s="43"/>
      <c r="P86" s="43">
        <f>N86*0.08</f>
        <v>1.3487679999999997</v>
      </c>
      <c r="Q86" s="43">
        <f>N86*0.87</f>
        <v>14.667851999999996</v>
      </c>
      <c r="R86" s="43">
        <v>0</v>
      </c>
      <c r="S86" s="43">
        <f>N86*0.05</f>
        <v>0.84297999999999984</v>
      </c>
      <c r="T86" s="43">
        <f>SUM(P86:S86)</f>
        <v>16.859599999999997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143"/>
      <c r="BB86" s="61"/>
      <c r="BC86" s="43"/>
      <c r="BD86" s="42"/>
      <c r="BE86" s="42"/>
      <c r="BF86" s="43"/>
      <c r="BG86" s="42"/>
      <c r="BH86" s="42"/>
      <c r="BI86" s="43"/>
      <c r="BJ86" s="33"/>
      <c r="BK86" s="33"/>
      <c r="BL86" s="24"/>
      <c r="BM86" s="33"/>
      <c r="BN86" s="33"/>
      <c r="BO86" s="34"/>
      <c r="BP86" s="23"/>
      <c r="BQ86" s="24"/>
      <c r="BR86" s="25"/>
    </row>
    <row r="87" spans="1:70" s="22" customFormat="1" ht="126.7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 t="s">
        <v>9</v>
      </c>
      <c r="M87" s="42">
        <f>AI85</f>
        <v>1</v>
      </c>
      <c r="N87" s="43">
        <f>T87</f>
        <v>60.52</v>
      </c>
      <c r="O87" s="43"/>
      <c r="P87" s="43">
        <v>4.4800000000000004</v>
      </c>
      <c r="Q87" s="43">
        <v>8.76</v>
      </c>
      <c r="R87" s="43">
        <v>45.18</v>
      </c>
      <c r="S87" s="43">
        <v>2.1</v>
      </c>
      <c r="T87" s="43">
        <f t="shared" ref="T87:T89" si="31">SUM(P87:S87)</f>
        <v>60.52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33"/>
      <c r="AJ87" s="33"/>
      <c r="AK87" s="33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33"/>
      <c r="AZ87" s="33"/>
      <c r="BA87" s="143"/>
      <c r="BB87" s="61"/>
      <c r="BC87" s="43"/>
      <c r="BD87" s="42"/>
      <c r="BE87" s="42"/>
      <c r="BF87" s="43"/>
      <c r="BG87" s="42"/>
      <c r="BH87" s="42"/>
      <c r="BI87" s="43"/>
      <c r="BJ87" s="33"/>
      <c r="BK87" s="33"/>
      <c r="BL87" s="24"/>
      <c r="BM87" s="33"/>
      <c r="BN87" s="33"/>
      <c r="BO87" s="34"/>
      <c r="BP87" s="23"/>
      <c r="BQ87" s="24"/>
      <c r="BR87" s="25"/>
    </row>
    <row r="88" spans="1:70" s="22" customFormat="1" ht="126.7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64"/>
      <c r="L88" s="64" t="s">
        <v>12</v>
      </c>
      <c r="M88" s="64" t="str">
        <f>AQ85</f>
        <v>СТП 63 кВА</v>
      </c>
      <c r="N88" s="38">
        <f>T88</f>
        <v>293.44799999999998</v>
      </c>
      <c r="O88" s="38"/>
      <c r="P88" s="38">
        <v>8.85</v>
      </c>
      <c r="Q88" s="38">
        <v>42.91</v>
      </c>
      <c r="R88" s="38">
        <f>217.48*1.1</f>
        <v>239.22800000000001</v>
      </c>
      <c r="S88" s="38">
        <v>2.46</v>
      </c>
      <c r="T88" s="38">
        <f>SUM(P88:S88)</f>
        <v>293.44799999999998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143"/>
      <c r="BB88" s="61"/>
      <c r="BC88" s="43"/>
      <c r="BD88" s="42"/>
      <c r="BE88" s="42"/>
      <c r="BF88" s="43"/>
      <c r="BG88" s="42"/>
      <c r="BH88" s="42"/>
      <c r="BI88" s="43"/>
      <c r="BJ88" s="33"/>
      <c r="BK88" s="33"/>
      <c r="BL88" s="24"/>
      <c r="BM88" s="33"/>
      <c r="BN88" s="33"/>
      <c r="BO88" s="34"/>
      <c r="BP88" s="23"/>
      <c r="BQ88" s="24"/>
      <c r="BR88" s="25"/>
    </row>
    <row r="89" spans="1:70" s="22" customFormat="1" ht="126.7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 t="s">
        <v>16</v>
      </c>
      <c r="M89" s="42">
        <f>BA85</f>
        <v>0.01</v>
      </c>
      <c r="N89" s="43">
        <f>M89*1101*1.13</f>
        <v>12.441299999999998</v>
      </c>
      <c r="O89" s="43"/>
      <c r="P89" s="43">
        <f>N89*0.08</f>
        <v>0.99530399999999986</v>
      </c>
      <c r="Q89" s="43">
        <f>N89*0.86</f>
        <v>10.699517999999998</v>
      </c>
      <c r="R89" s="43">
        <v>0</v>
      </c>
      <c r="S89" s="43">
        <f>N89*0.06</f>
        <v>0.74647799999999986</v>
      </c>
      <c r="T89" s="43">
        <f t="shared" si="31"/>
        <v>12.441299999999996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33"/>
      <c r="AJ89" s="33"/>
      <c r="AK89" s="33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143"/>
      <c r="BB89" s="61"/>
      <c r="BC89" s="43"/>
      <c r="BD89" s="42"/>
      <c r="BE89" s="42"/>
      <c r="BF89" s="43"/>
      <c r="BG89" s="42"/>
      <c r="BH89" s="42"/>
      <c r="BI89" s="43"/>
      <c r="BJ89" s="33"/>
      <c r="BK89" s="33"/>
      <c r="BL89" s="24"/>
      <c r="BM89" s="33"/>
      <c r="BN89" s="33"/>
      <c r="BO89" s="34"/>
      <c r="BP89" s="23"/>
      <c r="BQ89" s="24"/>
      <c r="BR89" s="25"/>
    </row>
    <row r="90" spans="1:70" s="189" customFormat="1" ht="409.6" customHeight="1" x14ac:dyDescent="0.25">
      <c r="A90" s="176" t="s">
        <v>117</v>
      </c>
      <c r="B90" s="177" t="s">
        <v>181</v>
      </c>
      <c r="C90" s="178">
        <v>466.1</v>
      </c>
      <c r="D90" s="178"/>
      <c r="E90" s="179">
        <v>12</v>
      </c>
      <c r="F90" s="177" t="s">
        <v>244</v>
      </c>
      <c r="G90" s="177" t="s">
        <v>45</v>
      </c>
      <c r="H90" s="177" t="s">
        <v>321</v>
      </c>
      <c r="I90" s="177" t="s">
        <v>434</v>
      </c>
      <c r="J90" s="177" t="s">
        <v>435</v>
      </c>
      <c r="K90" s="180"/>
      <c r="L90" s="180"/>
      <c r="M90" s="180"/>
      <c r="N90" s="191">
        <f>SUM(N91:N94)</f>
        <v>769.87779999999998</v>
      </c>
      <c r="O90" s="191">
        <f t="shared" ref="O90:T90" si="32">SUM(O91:O94)</f>
        <v>0</v>
      </c>
      <c r="P90" s="191">
        <f t="shared" si="32"/>
        <v>46.277183999999998</v>
      </c>
      <c r="Q90" s="191">
        <f t="shared" si="32"/>
        <v>409.2241479999999</v>
      </c>
      <c r="R90" s="191">
        <f t="shared" si="32"/>
        <v>284.40800000000002</v>
      </c>
      <c r="S90" s="191">
        <f t="shared" si="32"/>
        <v>29.968468000000001</v>
      </c>
      <c r="T90" s="191">
        <f t="shared" si="32"/>
        <v>769.87779999999998</v>
      </c>
      <c r="U90" s="182"/>
      <c r="V90" s="182"/>
      <c r="W90" s="182"/>
      <c r="X90" s="182"/>
      <c r="Y90" s="182"/>
      <c r="Z90" s="182"/>
      <c r="AA90" s="182"/>
      <c r="AB90" s="182"/>
      <c r="AC90" s="182"/>
      <c r="AD90" s="182"/>
      <c r="AE90" s="180">
        <v>0.2</v>
      </c>
      <c r="AF90" s="191">
        <f>T91</f>
        <v>337.19200000000001</v>
      </c>
      <c r="AG90" s="191"/>
      <c r="AH90" s="182"/>
      <c r="AI90" s="183">
        <v>1</v>
      </c>
      <c r="AJ90" s="191">
        <f>T92</f>
        <v>60.52</v>
      </c>
      <c r="AK90" s="191"/>
      <c r="AL90" s="182"/>
      <c r="AM90" s="182"/>
      <c r="AN90" s="182"/>
      <c r="AO90" s="182"/>
      <c r="AP90" s="182"/>
      <c r="AQ90" s="183" t="s">
        <v>462</v>
      </c>
      <c r="AR90" s="191">
        <f>T93</f>
        <v>297.51799999999997</v>
      </c>
      <c r="AS90" s="182"/>
      <c r="AT90" s="182"/>
      <c r="AU90" s="182"/>
      <c r="AV90" s="182"/>
      <c r="AW90" s="182"/>
      <c r="AX90" s="182"/>
      <c r="AY90" s="182"/>
      <c r="AZ90" s="182"/>
      <c r="BA90" s="183">
        <v>0.06</v>
      </c>
      <c r="BB90" s="191">
        <f>T94</f>
        <v>74.647799999999989</v>
      </c>
      <c r="BC90" s="191"/>
      <c r="BD90" s="180"/>
      <c r="BE90" s="180"/>
      <c r="BF90" s="181"/>
      <c r="BG90" s="180"/>
      <c r="BH90" s="180"/>
      <c r="BI90" s="181"/>
      <c r="BJ90" s="182"/>
      <c r="BK90" s="182">
        <f>AF90+AJ90+AR90+BB90</f>
        <v>769.87779999999998</v>
      </c>
      <c r="BL90" s="185">
        <v>42767</v>
      </c>
      <c r="BM90" s="182"/>
      <c r="BN90" s="182"/>
      <c r="BO90" s="186"/>
      <c r="BP90" s="187"/>
      <c r="BQ90" s="185"/>
      <c r="BR90" s="188"/>
    </row>
    <row r="91" spans="1:70" s="22" customFormat="1" ht="162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 t="s">
        <v>7</v>
      </c>
      <c r="M91" s="42">
        <f>AE90</f>
        <v>0.2</v>
      </c>
      <c r="N91" s="38">
        <f>M91*1492*1.13</f>
        <v>337.19200000000001</v>
      </c>
      <c r="O91" s="38"/>
      <c r="P91" s="38">
        <f>N91*0.08</f>
        <v>26.975360000000002</v>
      </c>
      <c r="Q91" s="38">
        <f>N91*0.87</f>
        <v>293.35703999999998</v>
      </c>
      <c r="R91" s="38">
        <v>0</v>
      </c>
      <c r="S91" s="38">
        <f>N91*0.05</f>
        <v>16.8596</v>
      </c>
      <c r="T91" s="38">
        <f>SUM(P91:S91)</f>
        <v>337.19200000000001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143"/>
      <c r="BB91" s="43"/>
      <c r="BC91" s="43"/>
      <c r="BD91" s="42"/>
      <c r="BE91" s="42"/>
      <c r="BF91" s="43"/>
      <c r="BG91" s="42"/>
      <c r="BH91" s="42"/>
      <c r="BI91" s="43"/>
      <c r="BJ91" s="33"/>
      <c r="BK91" s="33"/>
      <c r="BL91" s="24"/>
      <c r="BM91" s="33"/>
      <c r="BN91" s="33"/>
      <c r="BO91" s="34"/>
      <c r="BP91" s="23"/>
      <c r="BQ91" s="24"/>
      <c r="BR91" s="25"/>
    </row>
    <row r="92" spans="1:70" s="22" customFormat="1" ht="151.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 t="s">
        <v>9</v>
      </c>
      <c r="M92" s="42">
        <f>AI90</f>
        <v>1</v>
      </c>
      <c r="N92" s="38">
        <f>T92</f>
        <v>60.52</v>
      </c>
      <c r="O92" s="38"/>
      <c r="P92" s="38">
        <f>4.48</f>
        <v>4.4800000000000004</v>
      </c>
      <c r="Q92" s="38">
        <f>8.76</f>
        <v>8.76</v>
      </c>
      <c r="R92" s="38">
        <f>45.18</f>
        <v>45.18</v>
      </c>
      <c r="S92" s="38">
        <f>2.1</f>
        <v>2.1</v>
      </c>
      <c r="T92" s="38">
        <f>SUM(P92:S92)</f>
        <v>60.52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33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143"/>
      <c r="BB92" s="61"/>
      <c r="BC92" s="43"/>
      <c r="BD92" s="42"/>
      <c r="BE92" s="42"/>
      <c r="BF92" s="43"/>
      <c r="BG92" s="42"/>
      <c r="BH92" s="42"/>
      <c r="BI92" s="43"/>
      <c r="BJ92" s="33"/>
      <c r="BK92" s="33"/>
      <c r="BL92" s="24"/>
      <c r="BM92" s="33"/>
      <c r="BN92" s="33"/>
      <c r="BO92" s="34"/>
      <c r="BP92" s="23"/>
      <c r="BQ92" s="24"/>
      <c r="BR92" s="25"/>
    </row>
    <row r="93" spans="1:70" s="22" customFormat="1" ht="136.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 t="s">
        <v>12</v>
      </c>
      <c r="M93" s="42" t="str">
        <f>AQ90</f>
        <v>СТП 63 кВА</v>
      </c>
      <c r="N93" s="38">
        <f>T93</f>
        <v>297.51799999999997</v>
      </c>
      <c r="O93" s="38"/>
      <c r="P93" s="38">
        <v>8.85</v>
      </c>
      <c r="Q93" s="38">
        <v>42.91</v>
      </c>
      <c r="R93" s="38">
        <f>217.48*1.1</f>
        <v>239.22800000000001</v>
      </c>
      <c r="S93" s="38">
        <v>6.53</v>
      </c>
      <c r="T93" s="38">
        <f>SUM(P93:S93)</f>
        <v>297.51799999999997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3"/>
      <c r="AS93" s="33"/>
      <c r="AT93" s="33"/>
      <c r="AU93" s="33"/>
      <c r="AV93" s="33"/>
      <c r="AW93" s="33"/>
      <c r="AX93" s="33"/>
      <c r="AY93" s="33"/>
      <c r="AZ93" s="33"/>
      <c r="BA93" s="143"/>
      <c r="BB93" s="43"/>
      <c r="BC93" s="43"/>
      <c r="BD93" s="42"/>
      <c r="BE93" s="42"/>
      <c r="BF93" s="43"/>
      <c r="BG93" s="42"/>
      <c r="BH93" s="43"/>
      <c r="BI93" s="43"/>
      <c r="BJ93" s="33"/>
      <c r="BK93" s="33"/>
      <c r="BL93" s="24"/>
      <c r="BM93" s="33"/>
      <c r="BN93" s="33"/>
      <c r="BO93" s="34"/>
      <c r="BP93" s="23"/>
      <c r="BQ93" s="24"/>
      <c r="BR93" s="25"/>
    </row>
    <row r="94" spans="1:70" s="22" customFormat="1" ht="149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 t="s">
        <v>16</v>
      </c>
      <c r="M94" s="42">
        <f>BA90</f>
        <v>0.06</v>
      </c>
      <c r="N94" s="38">
        <f>M94*1101*1.13</f>
        <v>74.647799999999989</v>
      </c>
      <c r="O94" s="38"/>
      <c r="P94" s="38">
        <f>N94*0.08</f>
        <v>5.9718239999999989</v>
      </c>
      <c r="Q94" s="38">
        <f>N94*0.86</f>
        <v>64.197107999999986</v>
      </c>
      <c r="R94" s="38">
        <v>0</v>
      </c>
      <c r="S94" s="38">
        <f>N94*0.06</f>
        <v>4.4788679999999994</v>
      </c>
      <c r="T94" s="38">
        <f>SUM(P94:S94)</f>
        <v>74.647799999999989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33"/>
      <c r="AJ94" s="33"/>
      <c r="AK94" s="33"/>
      <c r="AL94" s="33"/>
      <c r="AM94" s="33"/>
      <c r="AN94" s="33"/>
      <c r="AO94" s="33"/>
      <c r="AP94" s="33"/>
      <c r="AQ94" s="33"/>
      <c r="AR94" s="33"/>
      <c r="AS94" s="33"/>
      <c r="AT94" s="33"/>
      <c r="AU94" s="33"/>
      <c r="AV94" s="33"/>
      <c r="AW94" s="33"/>
      <c r="AX94" s="33"/>
      <c r="AY94" s="33"/>
      <c r="AZ94" s="33"/>
      <c r="BA94" s="143"/>
      <c r="BB94" s="61"/>
      <c r="BC94" s="43"/>
      <c r="BD94" s="42"/>
      <c r="BE94" s="42"/>
      <c r="BF94" s="43"/>
      <c r="BG94" s="42"/>
      <c r="BH94" s="42"/>
      <c r="BI94" s="43"/>
      <c r="BJ94" s="33"/>
      <c r="BK94" s="33"/>
      <c r="BL94" s="24"/>
      <c r="BM94" s="33"/>
      <c r="BN94" s="33"/>
      <c r="BO94" s="34"/>
      <c r="BP94" s="23"/>
      <c r="BQ94" s="24"/>
      <c r="BR94" s="25"/>
    </row>
    <row r="95" spans="1:70" s="189" customFormat="1" ht="164.25" customHeight="1" x14ac:dyDescent="0.25">
      <c r="A95" s="176" t="s">
        <v>578</v>
      </c>
      <c r="B95" s="177">
        <v>41290217</v>
      </c>
      <c r="C95" s="178">
        <v>466.1</v>
      </c>
      <c r="D95" s="178">
        <v>466.1</v>
      </c>
      <c r="E95" s="179">
        <v>15</v>
      </c>
      <c r="F95" s="177" t="s">
        <v>574</v>
      </c>
      <c r="G95" s="177" t="s">
        <v>45</v>
      </c>
      <c r="H95" s="177" t="s">
        <v>582</v>
      </c>
      <c r="I95" s="177" t="s">
        <v>586</v>
      </c>
      <c r="J95" s="177" t="s">
        <v>589</v>
      </c>
      <c r="K95" s="180"/>
      <c r="L95" s="180"/>
      <c r="M95" s="180"/>
      <c r="N95" s="191">
        <f>SUM(N96:N97)</f>
        <v>750.01799999999992</v>
      </c>
      <c r="O95" s="191">
        <f t="shared" ref="O95:T95" si="33">SUM(O96:O97)</f>
        <v>0</v>
      </c>
      <c r="P95" s="191">
        <f t="shared" si="33"/>
        <v>59.978239999999992</v>
      </c>
      <c r="Q95" s="191">
        <f t="shared" si="33"/>
        <v>642.55107999999996</v>
      </c>
      <c r="R95" s="191">
        <f t="shared" si="33"/>
        <v>2.7</v>
      </c>
      <c r="S95" s="191">
        <f t="shared" si="33"/>
        <v>44.788679999999992</v>
      </c>
      <c r="T95" s="191">
        <f t="shared" si="33"/>
        <v>750.01799999999992</v>
      </c>
      <c r="U95" s="182"/>
      <c r="V95" s="182"/>
      <c r="W95" s="182"/>
      <c r="X95" s="182"/>
      <c r="Y95" s="182"/>
      <c r="Z95" s="182"/>
      <c r="AA95" s="182"/>
      <c r="AB95" s="182"/>
      <c r="AC95" s="182"/>
      <c r="AD95" s="182"/>
      <c r="AE95" s="182"/>
      <c r="AF95" s="182"/>
      <c r="AG95" s="182"/>
      <c r="AH95" s="182"/>
      <c r="AI95" s="182"/>
      <c r="AJ95" s="182"/>
      <c r="AK95" s="182"/>
      <c r="AL95" s="182"/>
      <c r="AM95" s="182"/>
      <c r="AN95" s="182"/>
      <c r="AO95" s="182"/>
      <c r="AP95" s="182"/>
      <c r="AQ95" s="182"/>
      <c r="AR95" s="182"/>
      <c r="AS95" s="182"/>
      <c r="AT95" s="182"/>
      <c r="AU95" s="182"/>
      <c r="AV95" s="182"/>
      <c r="AW95" s="182"/>
      <c r="AX95" s="182"/>
      <c r="AY95" s="182" t="s">
        <v>645</v>
      </c>
      <c r="AZ95" s="182">
        <f>T96</f>
        <v>3.54</v>
      </c>
      <c r="BA95" s="183">
        <v>0.6</v>
      </c>
      <c r="BB95" s="190">
        <f>T97</f>
        <v>746.47799999999995</v>
      </c>
      <c r="BC95" s="181"/>
      <c r="BD95" s="180"/>
      <c r="BE95" s="180"/>
      <c r="BF95" s="181"/>
      <c r="BG95" s="180"/>
      <c r="BH95" s="191"/>
      <c r="BI95" s="180"/>
      <c r="BJ95" s="182"/>
      <c r="BK95" s="182">
        <f>AZ95+BB95</f>
        <v>750.01799999999992</v>
      </c>
      <c r="BL95" s="185">
        <v>42736</v>
      </c>
      <c r="BM95" s="182" t="s">
        <v>646</v>
      </c>
      <c r="BN95" s="182"/>
      <c r="BO95" s="186"/>
      <c r="BP95" s="187"/>
      <c r="BQ95" s="185"/>
      <c r="BR95" s="188"/>
    </row>
    <row r="96" spans="1:70" s="22" customFormat="1" ht="112.9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6" t="s">
        <v>15</v>
      </c>
      <c r="M96" s="143" t="str">
        <f>AY95</f>
        <v>Монтаж АВ-0,4 кВ (63 А)</v>
      </c>
      <c r="N96" s="43">
        <f>T96</f>
        <v>3.54</v>
      </c>
      <c r="O96" s="42"/>
      <c r="P96" s="43">
        <v>0.26</v>
      </c>
      <c r="Q96" s="43">
        <v>0.57999999999999996</v>
      </c>
      <c r="R96" s="43">
        <v>2.7</v>
      </c>
      <c r="S96" s="43">
        <v>0</v>
      </c>
      <c r="T96" s="43">
        <f>SUM(P96:S96)</f>
        <v>3.54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3"/>
      <c r="AS96" s="33"/>
      <c r="AT96" s="33"/>
      <c r="AU96" s="33"/>
      <c r="AV96" s="33"/>
      <c r="AW96" s="33"/>
      <c r="AX96" s="33"/>
      <c r="AY96" s="42"/>
      <c r="AZ96" s="33"/>
      <c r="BA96" s="143"/>
      <c r="BB96" s="61"/>
      <c r="BC96" s="43"/>
      <c r="BD96" s="42"/>
      <c r="BE96" s="42"/>
      <c r="BF96" s="43"/>
      <c r="BG96" s="42"/>
      <c r="BH96" s="42"/>
      <c r="BI96" s="43"/>
      <c r="BJ96" s="33"/>
      <c r="BK96" s="33"/>
      <c r="BL96" s="24"/>
      <c r="BM96" s="33"/>
      <c r="BN96" s="33"/>
      <c r="BO96" s="34"/>
      <c r="BP96" s="23"/>
      <c r="BQ96" s="24"/>
      <c r="BR96" s="25"/>
    </row>
    <row r="97" spans="1:70" s="22" customFormat="1" ht="112.9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 t="s">
        <v>16</v>
      </c>
      <c r="M97" s="42">
        <f>BA95</f>
        <v>0.6</v>
      </c>
      <c r="N97" s="38">
        <f>M97*1101*1.13</f>
        <v>746.47799999999995</v>
      </c>
      <c r="O97" s="38"/>
      <c r="P97" s="38">
        <f>N97*0.08</f>
        <v>59.718239999999994</v>
      </c>
      <c r="Q97" s="38">
        <f>N97*0.86</f>
        <v>641.97107999999992</v>
      </c>
      <c r="R97" s="38">
        <v>0</v>
      </c>
      <c r="S97" s="38">
        <f>N97*0.06</f>
        <v>44.788679999999992</v>
      </c>
      <c r="T97" s="38">
        <f>SUM(P97:S97)</f>
        <v>746.47799999999995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33"/>
      <c r="AJ97" s="33"/>
      <c r="AK97" s="33"/>
      <c r="AL97" s="33"/>
      <c r="AM97" s="33"/>
      <c r="AN97" s="33"/>
      <c r="AO97" s="33"/>
      <c r="AP97" s="33"/>
      <c r="AQ97" s="33"/>
      <c r="AR97" s="33"/>
      <c r="AS97" s="33"/>
      <c r="AT97" s="33"/>
      <c r="AU97" s="33"/>
      <c r="AV97" s="33"/>
      <c r="AW97" s="33"/>
      <c r="AX97" s="33"/>
      <c r="AY97" s="42"/>
      <c r="AZ97" s="33"/>
      <c r="BA97" s="143"/>
      <c r="BB97" s="61"/>
      <c r="BC97" s="43"/>
      <c r="BD97" s="42"/>
      <c r="BE97" s="42"/>
      <c r="BF97" s="43"/>
      <c r="BG97" s="42"/>
      <c r="BH97" s="42"/>
      <c r="BI97" s="43"/>
      <c r="BJ97" s="33"/>
      <c r="BK97" s="33"/>
      <c r="BL97" s="24"/>
      <c r="BM97" s="33"/>
      <c r="BN97" s="33"/>
      <c r="BO97" s="34"/>
      <c r="BP97" s="23"/>
      <c r="BQ97" s="24"/>
      <c r="BR97" s="25"/>
    </row>
    <row r="98" spans="1:70" s="189" customFormat="1" ht="164.25" customHeight="1" x14ac:dyDescent="0.25">
      <c r="A98" s="176" t="s">
        <v>115</v>
      </c>
      <c r="B98" s="177" t="s">
        <v>179</v>
      </c>
      <c r="C98" s="178">
        <v>466.1</v>
      </c>
      <c r="D98" s="178">
        <v>466.1</v>
      </c>
      <c r="E98" s="179">
        <v>15</v>
      </c>
      <c r="F98" s="177" t="s">
        <v>242</v>
      </c>
      <c r="G98" s="177" t="s">
        <v>45</v>
      </c>
      <c r="H98" s="177" t="s">
        <v>319</v>
      </c>
      <c r="I98" s="177" t="s">
        <v>430</v>
      </c>
      <c r="J98" s="177" t="s">
        <v>431</v>
      </c>
      <c r="K98" s="180"/>
      <c r="L98" s="180"/>
      <c r="M98" s="180"/>
      <c r="N98" s="191"/>
      <c r="O98" s="191"/>
      <c r="P98" s="191"/>
      <c r="Q98" s="191"/>
      <c r="R98" s="191"/>
      <c r="S98" s="191"/>
      <c r="T98" s="191"/>
      <c r="U98" s="182"/>
      <c r="V98" s="182"/>
      <c r="W98" s="182"/>
      <c r="X98" s="182"/>
      <c r="Y98" s="182"/>
      <c r="Z98" s="182"/>
      <c r="AA98" s="182"/>
      <c r="AB98" s="182"/>
      <c r="AC98" s="182"/>
      <c r="AD98" s="182"/>
      <c r="AE98" s="182"/>
      <c r="AF98" s="182"/>
      <c r="AG98" s="182"/>
      <c r="AH98" s="182"/>
      <c r="AI98" s="182"/>
      <c r="AJ98" s="182"/>
      <c r="AK98" s="182"/>
      <c r="AL98" s="182"/>
      <c r="AM98" s="182"/>
      <c r="AN98" s="182"/>
      <c r="AO98" s="182"/>
      <c r="AP98" s="182"/>
      <c r="AQ98" s="182"/>
      <c r="AR98" s="182"/>
      <c r="AS98" s="182"/>
      <c r="AT98" s="182"/>
      <c r="AU98" s="182"/>
      <c r="AV98" s="182"/>
      <c r="AW98" s="182"/>
      <c r="AX98" s="182"/>
      <c r="AY98" s="182"/>
      <c r="AZ98" s="182"/>
      <c r="BA98" s="183"/>
      <c r="BB98" s="190"/>
      <c r="BC98" s="181"/>
      <c r="BD98" s="180"/>
      <c r="BE98" s="180"/>
      <c r="BF98" s="181"/>
      <c r="BG98" s="180"/>
      <c r="BH98" s="191"/>
      <c r="BI98" s="180"/>
      <c r="BJ98" s="182"/>
      <c r="BK98" s="182">
        <v>0</v>
      </c>
      <c r="BL98" s="185">
        <v>42749</v>
      </c>
      <c r="BM98" s="182" t="s">
        <v>684</v>
      </c>
      <c r="BN98" s="182"/>
      <c r="BO98" s="186"/>
      <c r="BP98" s="187"/>
      <c r="BQ98" s="185"/>
      <c r="BR98" s="188"/>
    </row>
    <row r="99" spans="1:70" s="189" customFormat="1" ht="164.25" customHeight="1" x14ac:dyDescent="0.25">
      <c r="A99" s="176" t="s">
        <v>116</v>
      </c>
      <c r="B99" s="177" t="s">
        <v>180</v>
      </c>
      <c r="C99" s="178">
        <v>466.1</v>
      </c>
      <c r="D99" s="178">
        <v>466.1</v>
      </c>
      <c r="E99" s="179">
        <v>15</v>
      </c>
      <c r="F99" s="177" t="s">
        <v>243</v>
      </c>
      <c r="G99" s="177" t="s">
        <v>45</v>
      </c>
      <c r="H99" s="177" t="s">
        <v>320</v>
      </c>
      <c r="I99" s="177" t="s">
        <v>432</v>
      </c>
      <c r="J99" s="177" t="s">
        <v>433</v>
      </c>
      <c r="K99" s="180"/>
      <c r="L99" s="180"/>
      <c r="M99" s="180"/>
      <c r="N99" s="191"/>
      <c r="O99" s="191"/>
      <c r="P99" s="191"/>
      <c r="Q99" s="191"/>
      <c r="R99" s="191"/>
      <c r="S99" s="191"/>
      <c r="T99" s="191"/>
      <c r="U99" s="182"/>
      <c r="V99" s="182"/>
      <c r="W99" s="182"/>
      <c r="X99" s="182"/>
      <c r="Y99" s="182"/>
      <c r="Z99" s="182"/>
      <c r="AA99" s="182"/>
      <c r="AB99" s="182"/>
      <c r="AC99" s="182"/>
      <c r="AD99" s="182"/>
      <c r="AE99" s="182"/>
      <c r="AF99" s="182"/>
      <c r="AG99" s="182"/>
      <c r="AH99" s="182"/>
      <c r="AI99" s="182"/>
      <c r="AJ99" s="182"/>
      <c r="AK99" s="182"/>
      <c r="AL99" s="182"/>
      <c r="AM99" s="182"/>
      <c r="AN99" s="182"/>
      <c r="AO99" s="182"/>
      <c r="AP99" s="182"/>
      <c r="AQ99" s="182"/>
      <c r="AR99" s="182"/>
      <c r="AS99" s="182"/>
      <c r="AT99" s="182"/>
      <c r="AU99" s="182"/>
      <c r="AV99" s="182"/>
      <c r="AW99" s="182"/>
      <c r="AX99" s="182"/>
      <c r="AY99" s="182"/>
      <c r="AZ99" s="182"/>
      <c r="BA99" s="183"/>
      <c r="BB99" s="190"/>
      <c r="BC99" s="181"/>
      <c r="BD99" s="180"/>
      <c r="BE99" s="180"/>
      <c r="BF99" s="181"/>
      <c r="BG99" s="180"/>
      <c r="BH99" s="191"/>
      <c r="BI99" s="180"/>
      <c r="BJ99" s="182"/>
      <c r="BK99" s="182">
        <v>0</v>
      </c>
      <c r="BL99" s="185">
        <v>42749</v>
      </c>
      <c r="BM99" s="182" t="s">
        <v>684</v>
      </c>
      <c r="BN99" s="182"/>
      <c r="BO99" s="186"/>
      <c r="BP99" s="187"/>
      <c r="BQ99" s="185"/>
      <c r="BR99" s="188"/>
    </row>
    <row r="100" spans="1:70" s="189" customFormat="1" ht="164.25" customHeight="1" x14ac:dyDescent="0.25">
      <c r="A100" s="176" t="s">
        <v>579</v>
      </c>
      <c r="B100" s="177">
        <v>41291520</v>
      </c>
      <c r="C100" s="178">
        <v>466.1</v>
      </c>
      <c r="D100" s="178">
        <v>466.1</v>
      </c>
      <c r="E100" s="179">
        <v>15</v>
      </c>
      <c r="F100" s="177" t="s">
        <v>575</v>
      </c>
      <c r="G100" s="177" t="s">
        <v>45</v>
      </c>
      <c r="H100" s="177" t="s">
        <v>583</v>
      </c>
      <c r="I100" s="177" t="s">
        <v>587</v>
      </c>
      <c r="J100" s="177" t="s">
        <v>589</v>
      </c>
      <c r="K100" s="180"/>
      <c r="L100" s="180"/>
      <c r="M100" s="180"/>
      <c r="N100" s="191">
        <f>SUM(N101)</f>
        <v>646.94759999999997</v>
      </c>
      <c r="O100" s="191">
        <f t="shared" ref="O100:T100" si="34">SUM(O101)</f>
        <v>0</v>
      </c>
      <c r="P100" s="191">
        <f t="shared" si="34"/>
        <v>51.755808000000002</v>
      </c>
      <c r="Q100" s="191">
        <f t="shared" si="34"/>
        <v>556.37493599999993</v>
      </c>
      <c r="R100" s="191">
        <f t="shared" si="34"/>
        <v>0</v>
      </c>
      <c r="S100" s="191">
        <f t="shared" si="34"/>
        <v>38.816855999999994</v>
      </c>
      <c r="T100" s="191">
        <f t="shared" si="34"/>
        <v>646.94759999999997</v>
      </c>
      <c r="U100" s="182"/>
      <c r="V100" s="182"/>
      <c r="W100" s="182"/>
      <c r="X100" s="182"/>
      <c r="Y100" s="182"/>
      <c r="Z100" s="182"/>
      <c r="AA100" s="182"/>
      <c r="AB100" s="182"/>
      <c r="AC100" s="182"/>
      <c r="AD100" s="182"/>
      <c r="AE100" s="182"/>
      <c r="AF100" s="182"/>
      <c r="AG100" s="182"/>
      <c r="AH100" s="182"/>
      <c r="AI100" s="182"/>
      <c r="AJ100" s="182"/>
      <c r="AK100" s="182"/>
      <c r="AL100" s="182"/>
      <c r="AM100" s="182"/>
      <c r="AN100" s="182"/>
      <c r="AO100" s="182"/>
      <c r="AP100" s="182"/>
      <c r="AQ100" s="182"/>
      <c r="AR100" s="182"/>
      <c r="AS100" s="182"/>
      <c r="AT100" s="182"/>
      <c r="AU100" s="182"/>
      <c r="AV100" s="182"/>
      <c r="AW100" s="182"/>
      <c r="AX100" s="182"/>
      <c r="AY100" s="182"/>
      <c r="AZ100" s="182"/>
      <c r="BA100" s="183">
        <v>0.52</v>
      </c>
      <c r="BB100" s="190">
        <f>T101</f>
        <v>646.94759999999997</v>
      </c>
      <c r="BC100" s="181"/>
      <c r="BD100" s="180"/>
      <c r="BE100" s="180"/>
      <c r="BF100" s="181"/>
      <c r="BG100" s="180"/>
      <c r="BH100" s="191"/>
      <c r="BI100" s="180"/>
      <c r="BJ100" s="182"/>
      <c r="BK100" s="182">
        <f>BB100</f>
        <v>646.94759999999997</v>
      </c>
      <c r="BL100" s="185">
        <v>42736</v>
      </c>
      <c r="BM100" s="182" t="s">
        <v>646</v>
      </c>
      <c r="BN100" s="182"/>
      <c r="BO100" s="186"/>
      <c r="BP100" s="187"/>
      <c r="BQ100" s="185"/>
      <c r="BR100" s="188"/>
    </row>
    <row r="101" spans="1:70" s="22" customFormat="1" ht="131.44999999999999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 t="s">
        <v>16</v>
      </c>
      <c r="M101" s="42">
        <f>BA100</f>
        <v>0.52</v>
      </c>
      <c r="N101" s="38">
        <f>M101*1101*1.13</f>
        <v>646.94759999999997</v>
      </c>
      <c r="O101" s="38"/>
      <c r="P101" s="38">
        <f>N101*0.08</f>
        <v>51.755808000000002</v>
      </c>
      <c r="Q101" s="38">
        <f>N101*0.86</f>
        <v>556.37493599999993</v>
      </c>
      <c r="R101" s="38">
        <v>0</v>
      </c>
      <c r="S101" s="38">
        <f>N101*0.06</f>
        <v>38.816855999999994</v>
      </c>
      <c r="T101" s="38">
        <f>SUM(P101:S101)</f>
        <v>646.94759999999997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F101" s="33"/>
      <c r="AG101" s="33"/>
      <c r="AH101" s="33"/>
      <c r="AI101" s="33"/>
      <c r="AJ101" s="33"/>
      <c r="AK101" s="33"/>
      <c r="AL101" s="33"/>
      <c r="AM101" s="33"/>
      <c r="AN101" s="33"/>
      <c r="AO101" s="33"/>
      <c r="AP101" s="33"/>
      <c r="AQ101" s="33"/>
      <c r="AR101" s="33"/>
      <c r="AS101" s="33"/>
      <c r="AT101" s="33"/>
      <c r="AU101" s="33"/>
      <c r="AV101" s="33"/>
      <c r="AW101" s="33"/>
      <c r="AX101" s="33"/>
      <c r="AY101" s="99"/>
      <c r="AZ101" s="33"/>
      <c r="BA101" s="143"/>
      <c r="BB101" s="61"/>
      <c r="BC101" s="43"/>
      <c r="BD101" s="42"/>
      <c r="BE101" s="42"/>
      <c r="BF101" s="43"/>
      <c r="BG101" s="42"/>
      <c r="BH101" s="42"/>
      <c r="BI101" s="43"/>
      <c r="BJ101" s="33"/>
      <c r="BK101" s="33"/>
      <c r="BL101" s="24"/>
      <c r="BM101" s="33"/>
      <c r="BN101" s="33"/>
      <c r="BO101" s="34"/>
      <c r="BP101" s="23"/>
      <c r="BQ101" s="24"/>
      <c r="BR101" s="25"/>
    </row>
    <row r="102" spans="1:70" s="189" customFormat="1" ht="164.25" customHeight="1" x14ac:dyDescent="0.25">
      <c r="A102" s="176" t="s">
        <v>580</v>
      </c>
      <c r="B102" s="177">
        <v>41295405</v>
      </c>
      <c r="C102" s="178">
        <v>466.1</v>
      </c>
      <c r="D102" s="178">
        <v>466.1</v>
      </c>
      <c r="E102" s="179">
        <v>15</v>
      </c>
      <c r="F102" s="177" t="s">
        <v>576</v>
      </c>
      <c r="G102" s="177" t="s">
        <v>45</v>
      </c>
      <c r="H102" s="177" t="s">
        <v>584</v>
      </c>
      <c r="I102" s="177" t="s">
        <v>588</v>
      </c>
      <c r="J102" s="177" t="s">
        <v>590</v>
      </c>
      <c r="K102" s="180" t="s">
        <v>644</v>
      </c>
      <c r="L102" s="180"/>
      <c r="M102" s="180"/>
      <c r="N102" s="191">
        <f>SUM(N103)</f>
        <v>12.441299999999998</v>
      </c>
      <c r="O102" s="191">
        <f t="shared" ref="O102:T102" si="35">SUM(O103)</f>
        <v>0</v>
      </c>
      <c r="P102" s="191">
        <f t="shared" si="35"/>
        <v>0.99530399999999986</v>
      </c>
      <c r="Q102" s="191">
        <f t="shared" si="35"/>
        <v>10.699517999999998</v>
      </c>
      <c r="R102" s="191">
        <f t="shared" si="35"/>
        <v>0</v>
      </c>
      <c r="S102" s="191">
        <f t="shared" si="35"/>
        <v>0.74647799999999986</v>
      </c>
      <c r="T102" s="191">
        <f t="shared" si="35"/>
        <v>12.441299999999996</v>
      </c>
      <c r="U102" s="182"/>
      <c r="V102" s="182"/>
      <c r="W102" s="182"/>
      <c r="X102" s="182"/>
      <c r="Y102" s="182"/>
      <c r="Z102" s="182"/>
      <c r="AA102" s="182"/>
      <c r="AB102" s="182"/>
      <c r="AC102" s="182"/>
      <c r="AD102" s="182"/>
      <c r="AE102" s="182"/>
      <c r="AF102" s="182"/>
      <c r="AG102" s="182"/>
      <c r="AH102" s="182"/>
      <c r="AI102" s="182"/>
      <c r="AJ102" s="182"/>
      <c r="AK102" s="182"/>
      <c r="AL102" s="182"/>
      <c r="AM102" s="182"/>
      <c r="AN102" s="182"/>
      <c r="AO102" s="182"/>
      <c r="AP102" s="182"/>
      <c r="AQ102" s="182"/>
      <c r="AR102" s="182"/>
      <c r="AS102" s="182"/>
      <c r="AT102" s="182"/>
      <c r="AU102" s="182"/>
      <c r="AV102" s="182"/>
      <c r="AW102" s="182"/>
      <c r="AX102" s="182"/>
      <c r="AY102" s="182"/>
      <c r="AZ102" s="182"/>
      <c r="BA102" s="183">
        <v>0.01</v>
      </c>
      <c r="BB102" s="190">
        <f>T103</f>
        <v>12.441299999999996</v>
      </c>
      <c r="BC102" s="181"/>
      <c r="BD102" s="180"/>
      <c r="BE102" s="180"/>
      <c r="BF102" s="181"/>
      <c r="BG102" s="180"/>
      <c r="BH102" s="191"/>
      <c r="BI102" s="180"/>
      <c r="BJ102" s="182"/>
      <c r="BK102" s="182">
        <f>BB102</f>
        <v>12.441299999999996</v>
      </c>
      <c r="BL102" s="185">
        <v>42741</v>
      </c>
      <c r="BM102" s="182" t="s">
        <v>685</v>
      </c>
      <c r="BN102" s="182"/>
      <c r="BO102" s="186"/>
      <c r="BP102" s="187"/>
      <c r="BQ102" s="185"/>
      <c r="BR102" s="188"/>
    </row>
    <row r="103" spans="1:70" s="22" customFormat="1" ht="125.4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 t="s">
        <v>16</v>
      </c>
      <c r="M103" s="42">
        <f>BA102</f>
        <v>0.01</v>
      </c>
      <c r="N103" s="38">
        <f>M103*1101*1.13</f>
        <v>12.441299999999998</v>
      </c>
      <c r="O103" s="38"/>
      <c r="P103" s="38">
        <f>N103*0.08</f>
        <v>0.99530399999999986</v>
      </c>
      <c r="Q103" s="38">
        <f>N103*0.86</f>
        <v>10.699517999999998</v>
      </c>
      <c r="R103" s="38">
        <v>0</v>
      </c>
      <c r="S103" s="38">
        <f>N103*0.06</f>
        <v>0.74647799999999986</v>
      </c>
      <c r="T103" s="38">
        <f>SUM(P103:S103)</f>
        <v>12.441299999999996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F103" s="33"/>
      <c r="AG103" s="33"/>
      <c r="AH103" s="33"/>
      <c r="AI103" s="33"/>
      <c r="AJ103" s="33"/>
      <c r="AK103" s="33"/>
      <c r="AL103" s="33"/>
      <c r="AM103" s="33"/>
      <c r="AN103" s="33"/>
      <c r="AO103" s="33"/>
      <c r="AP103" s="33"/>
      <c r="AQ103" s="33"/>
      <c r="AR103" s="33"/>
      <c r="AS103" s="33"/>
      <c r="AT103" s="33"/>
      <c r="AU103" s="33"/>
      <c r="AV103" s="33"/>
      <c r="AW103" s="33"/>
      <c r="AX103" s="33"/>
      <c r="AZ103" s="42"/>
      <c r="BA103" s="143"/>
      <c r="BB103" s="61"/>
      <c r="BC103" s="43"/>
      <c r="BD103" s="42"/>
      <c r="BE103" s="42"/>
      <c r="BF103" s="43"/>
      <c r="BG103" s="42"/>
      <c r="BH103" s="42"/>
      <c r="BI103" s="43"/>
      <c r="BJ103" s="33"/>
      <c r="BK103" s="33"/>
      <c r="BL103" s="24"/>
      <c r="BM103" s="33"/>
      <c r="BN103" s="33"/>
      <c r="BO103" s="34"/>
      <c r="BP103" s="23"/>
      <c r="BQ103" s="24"/>
      <c r="BR103" s="25"/>
    </row>
    <row r="104" spans="1:70" s="110" customFormat="1" ht="194.25" customHeight="1" x14ac:dyDescent="0.25">
      <c r="A104" s="100"/>
      <c r="B104" s="101"/>
      <c r="C104" s="102"/>
      <c r="D104" s="102"/>
      <c r="E104" s="103"/>
      <c r="F104" s="101"/>
      <c r="G104" s="101"/>
      <c r="H104" s="101"/>
      <c r="I104" s="101"/>
      <c r="J104" s="101"/>
      <c r="K104" s="103"/>
      <c r="L104" s="103"/>
      <c r="M104" s="103" t="s">
        <v>687</v>
      </c>
      <c r="N104" s="104">
        <f>N3+N5+N10+N16+N18+N24+N35+N40+N42+N44+N46+N49+N51+N53+N55+N59+N61+N63+N65+N67+N72+N78+N83+N85+N90+N95+N100+N102+N30</f>
        <v>24275.713299999996</v>
      </c>
      <c r="O104" s="104">
        <f t="shared" ref="O104:BK104" si="36">O3+O5+O10+O16+O18+O24+O35+O40+O42+O44+O46+O49+O51+O53+O55+O59+O61+O63+O65+O67+O72+O78+O83+O85+O90+O95+O100+O102+O30</f>
        <v>0</v>
      </c>
      <c r="P104" s="104">
        <f t="shared" si="36"/>
        <v>1733.6769839999997</v>
      </c>
      <c r="Q104" s="104">
        <f t="shared" si="36"/>
        <v>17434.087957999996</v>
      </c>
      <c r="R104" s="104">
        <f t="shared" si="36"/>
        <v>4005.4659999999999</v>
      </c>
      <c r="S104" s="104">
        <f t="shared" si="36"/>
        <v>1102.482358</v>
      </c>
      <c r="T104" s="104">
        <f t="shared" si="36"/>
        <v>24275.713299999996</v>
      </c>
      <c r="U104" s="104">
        <f t="shared" si="36"/>
        <v>0</v>
      </c>
      <c r="V104" s="104">
        <f t="shared" si="36"/>
        <v>0</v>
      </c>
      <c r="W104" s="104">
        <f t="shared" si="36"/>
        <v>0</v>
      </c>
      <c r="X104" s="104">
        <f t="shared" si="36"/>
        <v>0</v>
      </c>
      <c r="Y104" s="104">
        <f t="shared" si="36"/>
        <v>0</v>
      </c>
      <c r="Z104" s="104">
        <f t="shared" si="36"/>
        <v>0</v>
      </c>
      <c r="AA104" s="104">
        <f t="shared" si="36"/>
        <v>0</v>
      </c>
      <c r="AB104" s="104">
        <f t="shared" si="36"/>
        <v>0</v>
      </c>
      <c r="AC104" s="104">
        <f t="shared" si="36"/>
        <v>0</v>
      </c>
      <c r="AD104" s="104">
        <f t="shared" si="36"/>
        <v>0</v>
      </c>
      <c r="AE104" s="104">
        <f t="shared" si="36"/>
        <v>6.8500000000000005</v>
      </c>
      <c r="AF104" s="104">
        <f t="shared" si="36"/>
        <v>11548.825999999997</v>
      </c>
      <c r="AG104" s="104" t="e">
        <f t="shared" si="36"/>
        <v>#VALUE!</v>
      </c>
      <c r="AH104" s="104">
        <f t="shared" si="36"/>
        <v>63.84</v>
      </c>
      <c r="AI104" s="104">
        <f t="shared" si="36"/>
        <v>14</v>
      </c>
      <c r="AJ104" s="104">
        <f t="shared" si="36"/>
        <v>847.27999999999986</v>
      </c>
      <c r="AK104" s="104" t="e">
        <f t="shared" si="36"/>
        <v>#VALUE!</v>
      </c>
      <c r="AL104" s="104">
        <f t="shared" si="36"/>
        <v>715</v>
      </c>
      <c r="AM104" s="104">
        <f t="shared" si="36"/>
        <v>0</v>
      </c>
      <c r="AN104" s="104">
        <f t="shared" si="36"/>
        <v>0</v>
      </c>
      <c r="AO104" s="104">
        <f t="shared" si="36"/>
        <v>0</v>
      </c>
      <c r="AP104" s="104">
        <f t="shared" si="36"/>
        <v>0</v>
      </c>
      <c r="AQ104" s="104" t="e">
        <f t="shared" si="36"/>
        <v>#VALUE!</v>
      </c>
      <c r="AR104" s="104">
        <f t="shared" si="36"/>
        <v>4017.1259999999997</v>
      </c>
      <c r="AS104" s="104">
        <f t="shared" si="36"/>
        <v>0</v>
      </c>
      <c r="AT104" s="104">
        <f t="shared" si="36"/>
        <v>0</v>
      </c>
      <c r="AU104" s="104">
        <f t="shared" si="36"/>
        <v>0</v>
      </c>
      <c r="AV104" s="104">
        <f t="shared" si="36"/>
        <v>0</v>
      </c>
      <c r="AW104" s="104">
        <f t="shared" si="36"/>
        <v>0</v>
      </c>
      <c r="AX104" s="104">
        <f t="shared" si="36"/>
        <v>0</v>
      </c>
      <c r="AY104" s="104" t="e">
        <f t="shared" si="36"/>
        <v>#VALUE!</v>
      </c>
      <c r="AZ104" s="104">
        <f t="shared" si="36"/>
        <v>79.070000000000007</v>
      </c>
      <c r="BA104" s="104" t="e">
        <f t="shared" si="36"/>
        <v>#VALUE!</v>
      </c>
      <c r="BB104" s="104">
        <f t="shared" si="36"/>
        <v>6702.1173000000008</v>
      </c>
      <c r="BC104" s="104" t="e">
        <f t="shared" si="36"/>
        <v>#VALUE!</v>
      </c>
      <c r="BD104" s="104">
        <f t="shared" si="36"/>
        <v>235.51700000000002</v>
      </c>
      <c r="BE104" s="104">
        <f t="shared" si="36"/>
        <v>0</v>
      </c>
      <c r="BF104" s="104">
        <f t="shared" si="36"/>
        <v>0</v>
      </c>
      <c r="BG104" s="104">
        <f t="shared" si="36"/>
        <v>0.2</v>
      </c>
      <c r="BH104" s="104">
        <f t="shared" si="36"/>
        <v>46.414000000000001</v>
      </c>
      <c r="BI104" s="104">
        <f t="shared" si="36"/>
        <v>0.05</v>
      </c>
      <c r="BJ104" s="104">
        <f t="shared" si="36"/>
        <v>20.523</v>
      </c>
      <c r="BK104" s="104">
        <f t="shared" si="36"/>
        <v>24275.713299999996</v>
      </c>
      <c r="BL104" s="105"/>
      <c r="BM104" s="106"/>
      <c r="BN104" s="106"/>
      <c r="BO104" s="107"/>
      <c r="BP104" s="108"/>
      <c r="BQ104" s="105"/>
      <c r="BR104" s="109"/>
    </row>
    <row r="105" spans="1:70" s="22" customFormat="1" ht="231.7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F105" s="33"/>
      <c r="AG105" s="33"/>
      <c r="AH105" s="33"/>
      <c r="AI105" s="33"/>
      <c r="AJ105" s="33"/>
      <c r="AK105" s="33"/>
      <c r="AL105" s="33"/>
      <c r="AM105" s="33"/>
      <c r="AN105" s="33"/>
      <c r="AO105" s="33"/>
      <c r="AP105" s="33"/>
      <c r="AQ105" s="33"/>
      <c r="AR105" s="33"/>
      <c r="AS105" s="33"/>
      <c r="AT105" s="33"/>
      <c r="AU105" s="33"/>
      <c r="AV105" s="33"/>
      <c r="AW105" s="33"/>
      <c r="AX105" s="33"/>
      <c r="AY105" s="42"/>
      <c r="AZ105" s="42"/>
      <c r="BA105" s="42"/>
      <c r="BB105" s="61"/>
      <c r="BC105" s="43"/>
      <c r="BD105" s="42"/>
      <c r="BE105" s="42"/>
      <c r="BF105" s="52"/>
      <c r="BG105" s="42"/>
      <c r="BH105" s="52"/>
      <c r="BI105" s="42"/>
      <c r="BJ105" s="42"/>
      <c r="BK105" s="33"/>
      <c r="BL105" s="24"/>
      <c r="BM105" s="33"/>
      <c r="BN105" s="33"/>
      <c r="BO105" s="34"/>
      <c r="BP105" s="23"/>
      <c r="BQ105" s="24"/>
      <c r="BR105" s="25"/>
    </row>
    <row r="106" spans="1:70" s="22" customFormat="1" ht="231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F106" s="33"/>
      <c r="AG106" s="33"/>
      <c r="AH106" s="33"/>
      <c r="AI106" s="33"/>
      <c r="AJ106" s="33"/>
      <c r="AK106" s="33"/>
      <c r="AL106" s="33"/>
      <c r="AM106" s="33"/>
      <c r="AN106" s="33"/>
      <c r="AO106" s="33"/>
      <c r="AP106" s="33"/>
      <c r="AQ106" s="33"/>
      <c r="AR106" s="33"/>
      <c r="AS106" s="33"/>
      <c r="AT106" s="33"/>
      <c r="AU106" s="33"/>
      <c r="AV106" s="33"/>
      <c r="AW106" s="33"/>
      <c r="AX106" s="33"/>
      <c r="AY106" s="33"/>
      <c r="AZ106" s="33"/>
      <c r="BA106" s="143"/>
      <c r="BB106" s="61"/>
      <c r="BC106" s="43"/>
      <c r="BD106" s="42"/>
      <c r="BE106" s="42"/>
      <c r="BF106" s="52"/>
      <c r="BG106" s="42"/>
      <c r="BH106" s="52"/>
      <c r="BI106" s="42"/>
      <c r="BJ106" s="42"/>
      <c r="BK106" s="33"/>
      <c r="BL106" s="24"/>
      <c r="BM106" s="33"/>
      <c r="BN106" s="33"/>
      <c r="BO106" s="34"/>
      <c r="BP106" s="23"/>
      <c r="BQ106" s="24"/>
      <c r="BR106" s="25"/>
    </row>
    <row r="107" spans="1:70" s="22" customFormat="1" ht="182.2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3"/>
      <c r="O107" s="43"/>
      <c r="P107" s="43"/>
      <c r="Q107" s="43"/>
      <c r="R107" s="43"/>
      <c r="S107" s="43"/>
      <c r="T107" s="4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F107" s="33"/>
      <c r="AG107" s="33"/>
      <c r="AH107" s="33"/>
      <c r="AI107" s="33"/>
      <c r="AJ107" s="33"/>
      <c r="AK107" s="33"/>
      <c r="AL107" s="33"/>
      <c r="AM107" s="33"/>
      <c r="AN107" s="33"/>
      <c r="AO107" s="33"/>
      <c r="AP107" s="33"/>
      <c r="AQ107" s="33"/>
      <c r="AR107" s="33"/>
      <c r="AS107" s="33"/>
      <c r="AT107" s="33"/>
      <c r="AU107" s="33"/>
      <c r="AV107" s="33"/>
      <c r="AW107" s="33"/>
      <c r="AX107" s="33"/>
      <c r="AY107" s="42"/>
      <c r="AZ107" s="42"/>
      <c r="BA107" s="143"/>
      <c r="BB107" s="43"/>
      <c r="BC107" s="43"/>
      <c r="BD107" s="42"/>
      <c r="BE107" s="42"/>
      <c r="BF107" s="43"/>
      <c r="BG107" s="42"/>
      <c r="BH107" s="42"/>
      <c r="BI107" s="43"/>
      <c r="BJ107" s="33"/>
      <c r="BK107" s="33"/>
      <c r="BL107" s="24"/>
      <c r="BM107" s="33"/>
      <c r="BN107" s="33"/>
      <c r="BO107" s="34"/>
      <c r="BP107" s="23"/>
      <c r="BQ107" s="24"/>
      <c r="BR107" s="25"/>
    </row>
    <row r="108" spans="1:70" s="22" customFormat="1" ht="182.2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3"/>
      <c r="O108" s="43"/>
      <c r="P108" s="43"/>
      <c r="Q108" s="43"/>
      <c r="R108" s="43"/>
      <c r="S108" s="43"/>
      <c r="T108" s="4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F108" s="33"/>
      <c r="AG108" s="33"/>
      <c r="AH108" s="33"/>
      <c r="AI108" s="62"/>
      <c r="AJ108" s="33"/>
      <c r="AK108" s="33"/>
      <c r="AL108" s="33"/>
      <c r="AM108" s="33"/>
      <c r="AN108" s="33"/>
      <c r="AO108" s="33"/>
      <c r="AP108" s="33"/>
      <c r="AQ108" s="33"/>
      <c r="AR108" s="33"/>
      <c r="AS108" s="33"/>
      <c r="AT108" s="33"/>
      <c r="AU108" s="33"/>
      <c r="AV108" s="33"/>
      <c r="AW108" s="33"/>
      <c r="AX108" s="33"/>
      <c r="AY108" s="42"/>
      <c r="AZ108" s="42"/>
      <c r="BA108" s="143"/>
      <c r="BB108" s="61"/>
      <c r="BC108" s="43"/>
      <c r="BD108" s="42"/>
      <c r="BE108" s="42"/>
      <c r="BF108" s="43"/>
      <c r="BG108" s="42"/>
      <c r="BH108" s="42"/>
      <c r="BI108" s="43"/>
      <c r="BJ108" s="33"/>
      <c r="BK108" s="33"/>
      <c r="BL108" s="24"/>
      <c r="BM108" s="33"/>
      <c r="BN108" s="33"/>
      <c r="BO108" s="34"/>
      <c r="BP108" s="23"/>
      <c r="BQ108" s="24"/>
      <c r="BR108" s="25"/>
    </row>
    <row r="109" spans="1:70" s="22" customFormat="1" ht="177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3"/>
      <c r="O109" s="43"/>
      <c r="P109" s="43"/>
      <c r="Q109" s="43"/>
      <c r="R109" s="43"/>
      <c r="S109" s="43"/>
      <c r="T109" s="4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F109" s="33"/>
      <c r="AG109" s="33"/>
      <c r="AH109" s="33"/>
      <c r="AI109" s="62"/>
      <c r="AJ109" s="33"/>
      <c r="AK109" s="33"/>
      <c r="AL109" s="33"/>
      <c r="AM109" s="33"/>
      <c r="AN109" s="33"/>
      <c r="AO109" s="33"/>
      <c r="AP109" s="33"/>
      <c r="AQ109" s="33"/>
      <c r="AR109" s="33"/>
      <c r="AS109" s="33"/>
      <c r="AT109" s="33"/>
      <c r="AU109" s="33"/>
      <c r="AV109" s="33"/>
      <c r="AW109" s="33"/>
      <c r="AX109" s="33"/>
      <c r="AY109" s="42"/>
      <c r="AZ109" s="42"/>
      <c r="BA109" s="143"/>
      <c r="BB109" s="43"/>
      <c r="BC109" s="43"/>
      <c r="BD109" s="42"/>
      <c r="BE109" s="42"/>
      <c r="BF109" s="43"/>
      <c r="BG109" s="42"/>
      <c r="BH109" s="42"/>
      <c r="BI109" s="43"/>
      <c r="BJ109" s="33"/>
      <c r="BK109" s="33"/>
      <c r="BL109" s="24"/>
      <c r="BM109" s="33"/>
      <c r="BN109" s="33"/>
      <c r="BO109" s="34"/>
      <c r="BP109" s="23"/>
      <c r="BQ109" s="24"/>
      <c r="BR109" s="25"/>
    </row>
    <row r="110" spans="1:70" s="22" customFormat="1" ht="177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F110" s="33"/>
      <c r="AG110" s="33"/>
      <c r="AH110" s="33"/>
      <c r="AI110" s="62"/>
      <c r="AJ110" s="33"/>
      <c r="AK110" s="33"/>
      <c r="AL110" s="33"/>
      <c r="AM110" s="33"/>
      <c r="AN110" s="33"/>
      <c r="AO110" s="33"/>
      <c r="AP110" s="33"/>
      <c r="AQ110" s="33"/>
      <c r="AR110" s="33"/>
      <c r="AS110" s="33"/>
      <c r="AT110" s="33"/>
      <c r="AU110" s="33"/>
      <c r="AV110" s="33"/>
      <c r="AW110" s="33"/>
      <c r="AX110" s="33"/>
      <c r="AY110" s="33"/>
      <c r="AZ110" s="33"/>
      <c r="BA110" s="143"/>
      <c r="BB110" s="61"/>
      <c r="BC110" s="43"/>
      <c r="BD110" s="42"/>
      <c r="BE110" s="42"/>
      <c r="BF110" s="43"/>
      <c r="BG110" s="42"/>
      <c r="BH110" s="42"/>
      <c r="BI110" s="43"/>
      <c r="BJ110" s="33"/>
      <c r="BK110" s="33"/>
      <c r="BL110" s="24"/>
      <c r="BM110" s="33"/>
      <c r="BN110" s="33"/>
      <c r="BO110" s="34"/>
      <c r="BP110" s="23"/>
      <c r="BQ110" s="24"/>
      <c r="BR110" s="25"/>
    </row>
    <row r="111" spans="1:70" s="22" customFormat="1" ht="177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3"/>
      <c r="O111" s="43"/>
      <c r="P111" s="43"/>
      <c r="Q111" s="43"/>
      <c r="R111" s="43"/>
      <c r="S111" s="43"/>
      <c r="T111" s="4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F111" s="33"/>
      <c r="AG111" s="33"/>
      <c r="AH111" s="33"/>
      <c r="AI111" s="62"/>
      <c r="AJ111" s="33"/>
      <c r="AK111" s="33"/>
      <c r="AL111" s="33"/>
      <c r="AM111" s="33"/>
      <c r="AN111" s="33"/>
      <c r="AO111" s="33"/>
      <c r="AP111" s="33"/>
      <c r="AQ111" s="33"/>
      <c r="AR111" s="33"/>
      <c r="AS111" s="33"/>
      <c r="AT111" s="33"/>
      <c r="AU111" s="33"/>
      <c r="AV111" s="33"/>
      <c r="AW111" s="33"/>
      <c r="AX111" s="33"/>
      <c r="AY111" s="33"/>
      <c r="AZ111" s="33"/>
      <c r="BA111" s="143"/>
      <c r="BB111" s="61"/>
      <c r="BC111" s="43"/>
      <c r="BD111" s="42"/>
      <c r="BE111" s="42"/>
      <c r="BF111" s="43"/>
      <c r="BG111" s="42"/>
      <c r="BH111" s="42"/>
      <c r="BI111" s="43"/>
      <c r="BJ111" s="33"/>
      <c r="BK111" s="33"/>
      <c r="BL111" s="24"/>
      <c r="BM111" s="33"/>
      <c r="BN111" s="33"/>
      <c r="BO111" s="34"/>
      <c r="BP111" s="23"/>
      <c r="BQ111" s="24"/>
      <c r="BR111" s="25"/>
    </row>
    <row r="112" spans="1:70" s="22" customFormat="1" ht="167.25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43"/>
      <c r="O112" s="43"/>
      <c r="P112" s="43"/>
      <c r="Q112" s="43"/>
      <c r="R112" s="43"/>
      <c r="S112" s="43"/>
      <c r="T112" s="4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42"/>
      <c r="AZ112" s="42"/>
      <c r="BA112" s="143"/>
      <c r="BB112" s="43"/>
      <c r="BC112" s="43"/>
      <c r="BD112" s="42"/>
      <c r="BE112" s="42"/>
      <c r="BF112" s="43"/>
      <c r="BG112" s="42"/>
      <c r="BH112" s="42"/>
      <c r="BI112" s="43"/>
      <c r="BJ112" s="33"/>
      <c r="BK112" s="33"/>
      <c r="BL112" s="24"/>
      <c r="BM112" s="33"/>
      <c r="BN112" s="33"/>
      <c r="BO112" s="34"/>
      <c r="BP112" s="23"/>
      <c r="BQ112" s="24"/>
      <c r="BR112" s="25"/>
    </row>
    <row r="113" spans="1:70" s="22" customFormat="1" ht="167.25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42"/>
      <c r="O113" s="42"/>
      <c r="P113" s="42"/>
      <c r="Q113" s="42"/>
      <c r="R113" s="42"/>
      <c r="S113" s="42"/>
      <c r="T113" s="42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143"/>
      <c r="BB113" s="61"/>
      <c r="BC113" s="43"/>
      <c r="BD113" s="42"/>
      <c r="BE113" s="42"/>
      <c r="BF113" s="43"/>
      <c r="BG113" s="42"/>
      <c r="BH113" s="42"/>
      <c r="BI113" s="43"/>
      <c r="BJ113" s="33"/>
      <c r="BK113" s="33"/>
      <c r="BL113" s="24"/>
      <c r="BM113" s="33"/>
      <c r="BN113" s="33"/>
      <c r="BO113" s="34"/>
      <c r="BP113" s="23"/>
      <c r="BQ113" s="24"/>
      <c r="BR113" s="25"/>
    </row>
    <row r="114" spans="1:70" s="22" customFormat="1" ht="167.25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43"/>
      <c r="O114" s="43"/>
      <c r="P114" s="43"/>
      <c r="Q114" s="43"/>
      <c r="R114" s="43"/>
      <c r="S114" s="43"/>
      <c r="T114" s="4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143"/>
      <c r="BB114" s="61"/>
      <c r="BC114" s="43"/>
      <c r="BD114" s="42"/>
      <c r="BE114" s="42"/>
      <c r="BF114" s="43"/>
      <c r="BG114" s="42"/>
      <c r="BH114" s="42"/>
      <c r="BI114" s="43"/>
      <c r="BJ114" s="33"/>
      <c r="BK114" s="33"/>
      <c r="BL114" s="24"/>
      <c r="BM114" s="33"/>
      <c r="BN114" s="33"/>
      <c r="BO114" s="34"/>
      <c r="BP114" s="23"/>
      <c r="BQ114" s="24"/>
      <c r="BR114" s="25"/>
    </row>
    <row r="115" spans="1:70" s="22" customFormat="1" ht="408.75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43"/>
      <c r="O115" s="42"/>
      <c r="P115" s="43"/>
      <c r="Q115" s="43"/>
      <c r="R115" s="43"/>
      <c r="S115" s="43"/>
      <c r="T115" s="4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42"/>
      <c r="AF115" s="42"/>
      <c r="AG115" s="42"/>
      <c r="AH115" s="33"/>
      <c r="AI115" s="143"/>
      <c r="AJ115" s="42"/>
      <c r="AK115" s="42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33"/>
      <c r="AZ115" s="33"/>
      <c r="BA115" s="143"/>
      <c r="BB115" s="43"/>
      <c r="BC115" s="42"/>
      <c r="BD115" s="42"/>
      <c r="BE115" s="42"/>
      <c r="BF115" s="43"/>
      <c r="BG115" s="42"/>
      <c r="BH115" s="42"/>
      <c r="BI115" s="43"/>
      <c r="BJ115" s="33"/>
      <c r="BK115" s="33"/>
      <c r="BL115" s="24"/>
      <c r="BM115" s="33"/>
      <c r="BN115" s="33"/>
      <c r="BO115" s="34"/>
      <c r="BP115" s="23"/>
      <c r="BQ115" s="24"/>
      <c r="BR115" s="25"/>
    </row>
    <row r="116" spans="1:70" s="22" customFormat="1" ht="238.5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3"/>
      <c r="O116" s="43"/>
      <c r="P116" s="43"/>
      <c r="Q116" s="43"/>
      <c r="R116" s="43"/>
      <c r="S116" s="43"/>
      <c r="T116" s="43"/>
      <c r="U116" s="33"/>
      <c r="V116" s="33"/>
      <c r="W116" s="33"/>
      <c r="X116" s="33"/>
      <c r="Y116" s="33"/>
      <c r="Z116" s="33"/>
      <c r="AA116" s="33"/>
      <c r="AB116" s="33"/>
      <c r="AC116" s="62"/>
      <c r="AD116" s="33"/>
      <c r="AE116" s="42"/>
      <c r="AF116" s="42"/>
      <c r="AG116" s="42"/>
      <c r="AH116" s="33"/>
      <c r="AI116" s="143"/>
      <c r="AJ116" s="42"/>
      <c r="AK116" s="42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143"/>
      <c r="BB116" s="43"/>
      <c r="BC116" s="43"/>
      <c r="BD116" s="42"/>
      <c r="BE116" s="42"/>
      <c r="BF116" s="43"/>
      <c r="BG116" s="42"/>
      <c r="BH116" s="42"/>
      <c r="BI116" s="43"/>
      <c r="BJ116" s="33"/>
      <c r="BK116" s="33"/>
      <c r="BL116" s="24"/>
      <c r="BM116" s="33"/>
      <c r="BN116" s="33"/>
      <c r="BO116" s="34"/>
      <c r="BP116" s="23"/>
      <c r="BQ116" s="24"/>
      <c r="BR116" s="25"/>
    </row>
    <row r="117" spans="1:70" s="22" customFormat="1" ht="153.75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3"/>
      <c r="O117" s="42"/>
      <c r="P117" s="43"/>
      <c r="Q117" s="43"/>
      <c r="R117" s="43"/>
      <c r="S117" s="43"/>
      <c r="T117" s="43"/>
      <c r="U117" s="33"/>
      <c r="V117" s="33"/>
      <c r="W117" s="33"/>
      <c r="X117" s="33"/>
      <c r="Y117" s="33"/>
      <c r="Z117" s="33"/>
      <c r="AA117" s="33"/>
      <c r="AB117" s="33"/>
      <c r="AC117" s="62"/>
      <c r="AD117" s="33"/>
      <c r="AE117" s="42"/>
      <c r="AF117" s="42"/>
      <c r="AG117" s="42"/>
      <c r="AH117" s="33"/>
      <c r="AI117" s="143"/>
      <c r="AJ117" s="42"/>
      <c r="AK117" s="42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143"/>
      <c r="BB117" s="61"/>
      <c r="BC117" s="43"/>
      <c r="BD117" s="42"/>
      <c r="BE117" s="42"/>
      <c r="BF117" s="43"/>
      <c r="BG117" s="42"/>
      <c r="BH117" s="42"/>
      <c r="BI117" s="43"/>
      <c r="BJ117" s="33"/>
      <c r="BK117" s="33"/>
      <c r="BL117" s="24"/>
      <c r="BM117" s="33"/>
      <c r="BN117" s="33"/>
      <c r="BO117" s="34"/>
      <c r="BP117" s="23"/>
      <c r="BQ117" s="24"/>
      <c r="BR117" s="25"/>
    </row>
    <row r="118" spans="1:70" s="22" customFormat="1" ht="408.75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42"/>
      <c r="M118" s="143"/>
      <c r="N118" s="42"/>
      <c r="O118" s="42"/>
      <c r="P118" s="42"/>
      <c r="Q118" s="42"/>
      <c r="R118" s="42"/>
      <c r="S118" s="42"/>
      <c r="T118" s="42"/>
      <c r="U118" s="33"/>
      <c r="V118" s="33"/>
      <c r="W118" s="33"/>
      <c r="X118" s="33"/>
      <c r="Y118" s="33"/>
      <c r="Z118" s="33"/>
      <c r="AA118" s="33"/>
      <c r="AB118" s="33"/>
      <c r="AC118" s="62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143"/>
      <c r="BB118" s="61"/>
      <c r="BC118" s="43"/>
      <c r="BD118" s="42"/>
      <c r="BE118" s="42"/>
      <c r="BF118" s="43"/>
      <c r="BG118" s="42"/>
      <c r="BH118" s="42"/>
      <c r="BI118" s="43"/>
      <c r="BJ118" s="33"/>
      <c r="BK118" s="33"/>
      <c r="BL118" s="24"/>
      <c r="BM118" s="33"/>
      <c r="BN118" s="33"/>
      <c r="BO118" s="34"/>
      <c r="BP118" s="23"/>
      <c r="BQ118" s="24"/>
      <c r="BR118" s="25"/>
    </row>
    <row r="119" spans="1:70" s="22" customFormat="1" ht="408.75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143"/>
      <c r="N119" s="23"/>
      <c r="O119" s="20"/>
      <c r="P119" s="23"/>
      <c r="Q119" s="23"/>
      <c r="R119" s="23"/>
      <c r="S119" s="23"/>
      <c r="T119" s="23"/>
      <c r="U119" s="33"/>
      <c r="V119" s="33"/>
      <c r="W119" s="33"/>
      <c r="X119" s="33"/>
      <c r="Y119" s="33"/>
      <c r="Z119" s="33"/>
      <c r="AA119" s="33"/>
      <c r="AB119" s="33"/>
      <c r="AC119" s="143"/>
      <c r="AD119" s="43"/>
      <c r="AE119" s="42"/>
      <c r="AF119" s="33"/>
      <c r="AG119" s="33"/>
      <c r="AH119" s="33"/>
      <c r="AI119" s="143"/>
      <c r="AJ119" s="42"/>
      <c r="AK119" s="42"/>
      <c r="AL119" s="33"/>
      <c r="AM119" s="33"/>
      <c r="AN119" s="33"/>
      <c r="AO119" s="33"/>
      <c r="AP119" s="33"/>
      <c r="AQ119" s="33"/>
      <c r="AR119" s="33"/>
      <c r="AS119" s="33"/>
      <c r="AT119" s="33"/>
      <c r="AU119" s="33"/>
      <c r="AV119" s="33"/>
      <c r="AW119" s="33"/>
      <c r="AX119" s="33"/>
      <c r="AY119" s="33"/>
      <c r="AZ119" s="33"/>
      <c r="BA119" s="143"/>
      <c r="BB119" s="61"/>
      <c r="BC119" s="43"/>
      <c r="BD119" s="42"/>
      <c r="BE119" s="42"/>
      <c r="BF119" s="43"/>
      <c r="BG119" s="42"/>
      <c r="BH119" s="42"/>
      <c r="BI119" s="43"/>
      <c r="BJ119" s="33"/>
      <c r="BK119" s="33"/>
      <c r="BL119" s="24"/>
      <c r="BM119" s="33"/>
      <c r="BN119" s="33"/>
      <c r="BO119" s="34"/>
      <c r="BP119" s="23"/>
      <c r="BQ119" s="24"/>
      <c r="BR119" s="25"/>
    </row>
    <row r="120" spans="1:70" s="22" customFormat="1" ht="408.7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43"/>
      <c r="O120" s="43"/>
      <c r="P120" s="43"/>
      <c r="Q120" s="43"/>
      <c r="R120" s="43"/>
      <c r="S120" s="43"/>
      <c r="T120" s="4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33"/>
      <c r="AJ120" s="33"/>
      <c r="AK120" s="33"/>
      <c r="AL120" s="33"/>
      <c r="AM120" s="33"/>
      <c r="AN120" s="33"/>
      <c r="AO120" s="33"/>
      <c r="AP120" s="33"/>
      <c r="AQ120" s="33"/>
      <c r="AR120" s="33"/>
      <c r="AS120" s="33"/>
      <c r="AT120" s="33"/>
      <c r="AU120" s="33"/>
      <c r="AV120" s="33"/>
      <c r="AW120" s="33"/>
      <c r="AX120" s="33"/>
      <c r="AY120" s="42"/>
      <c r="AZ120" s="42"/>
      <c r="BA120" s="143"/>
      <c r="BB120" s="43"/>
      <c r="BC120" s="43"/>
      <c r="BD120" s="42"/>
      <c r="BE120" s="42"/>
      <c r="BF120" s="43"/>
      <c r="BG120" s="42"/>
      <c r="BH120" s="42"/>
      <c r="BI120" s="43"/>
      <c r="BJ120" s="33"/>
      <c r="BK120" s="33"/>
      <c r="BL120" s="24"/>
      <c r="BM120" s="33"/>
      <c r="BN120" s="33"/>
      <c r="BO120" s="34"/>
      <c r="BP120" s="23"/>
      <c r="BQ120" s="24"/>
      <c r="BR120" s="25"/>
    </row>
    <row r="121" spans="1:70" s="22" customFormat="1" ht="159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33"/>
      <c r="AJ121" s="33"/>
      <c r="AK121" s="33"/>
      <c r="AL121" s="33"/>
      <c r="AM121" s="33"/>
      <c r="AN121" s="33"/>
      <c r="AO121" s="33"/>
      <c r="AP121" s="33"/>
      <c r="AQ121" s="33"/>
      <c r="AR121" s="33"/>
      <c r="AS121" s="33"/>
      <c r="AT121" s="33"/>
      <c r="AU121" s="33"/>
      <c r="AV121" s="33"/>
      <c r="AW121" s="33"/>
      <c r="AX121" s="33"/>
      <c r="AY121" s="33"/>
      <c r="AZ121" s="33"/>
      <c r="BA121" s="143"/>
      <c r="BB121" s="61"/>
      <c r="BC121" s="43"/>
      <c r="BD121" s="42"/>
      <c r="BE121" s="42"/>
      <c r="BF121" s="43"/>
      <c r="BG121" s="42"/>
      <c r="BH121" s="42"/>
      <c r="BI121" s="43"/>
      <c r="BJ121" s="33"/>
      <c r="BK121" s="33"/>
      <c r="BL121" s="24"/>
      <c r="BM121" s="33"/>
      <c r="BN121" s="33"/>
      <c r="BO121" s="34"/>
      <c r="BP121" s="23"/>
      <c r="BQ121" s="24"/>
      <c r="BR121" s="25"/>
    </row>
    <row r="122" spans="1:70" s="22" customFormat="1" ht="159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3"/>
      <c r="O122" s="43"/>
      <c r="P122" s="43"/>
      <c r="Q122" s="43"/>
      <c r="R122" s="43"/>
      <c r="S122" s="43"/>
      <c r="T122" s="4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33"/>
      <c r="AJ122" s="33"/>
      <c r="AK122" s="33"/>
      <c r="AL122" s="33"/>
      <c r="AM122" s="33"/>
      <c r="AN122" s="33"/>
      <c r="AO122" s="33"/>
      <c r="AP122" s="33"/>
      <c r="AQ122" s="33"/>
      <c r="AR122" s="33"/>
      <c r="AS122" s="33"/>
      <c r="AT122" s="33"/>
      <c r="AU122" s="33"/>
      <c r="AV122" s="33"/>
      <c r="AW122" s="33"/>
      <c r="AX122" s="33"/>
      <c r="AY122" s="33"/>
      <c r="AZ122" s="33"/>
      <c r="BA122" s="143"/>
      <c r="BB122" s="61"/>
      <c r="BC122" s="43"/>
      <c r="BD122" s="42"/>
      <c r="BE122" s="42"/>
      <c r="BF122" s="43"/>
      <c r="BG122" s="42"/>
      <c r="BH122" s="42"/>
      <c r="BI122" s="43"/>
      <c r="BJ122" s="33"/>
      <c r="BK122" s="33"/>
      <c r="BL122" s="24"/>
      <c r="BM122" s="33"/>
      <c r="BN122" s="33"/>
      <c r="BO122" s="34"/>
      <c r="BP122" s="23"/>
      <c r="BQ122" s="24"/>
      <c r="BR122" s="25"/>
    </row>
    <row r="123" spans="1:70" s="22" customFormat="1" ht="241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42"/>
      <c r="Q123" s="42"/>
      <c r="R123" s="42"/>
      <c r="S123" s="42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33"/>
      <c r="AJ123" s="33"/>
      <c r="AK123" s="33"/>
      <c r="AL123" s="33"/>
      <c r="AM123" s="33"/>
      <c r="AN123" s="33"/>
      <c r="AO123" s="33"/>
      <c r="AP123" s="33"/>
      <c r="AQ123" s="33"/>
      <c r="AR123" s="33"/>
      <c r="AS123" s="33"/>
      <c r="AT123" s="33"/>
      <c r="AU123" s="33"/>
      <c r="AV123" s="33"/>
      <c r="AW123" s="33"/>
      <c r="AX123" s="33"/>
      <c r="AY123" s="33"/>
      <c r="AZ123" s="33"/>
      <c r="BA123" s="143"/>
      <c r="BB123" s="61"/>
      <c r="BC123" s="43"/>
      <c r="BD123" s="42"/>
      <c r="BE123" s="42"/>
      <c r="BF123" s="43"/>
      <c r="BG123" s="42"/>
      <c r="BH123" s="42"/>
      <c r="BI123" s="43"/>
      <c r="BJ123" s="33"/>
      <c r="BK123" s="33"/>
      <c r="BL123" s="24"/>
      <c r="BM123" s="33"/>
      <c r="BN123" s="33"/>
      <c r="BO123" s="34"/>
      <c r="BP123" s="23"/>
      <c r="BQ123" s="24"/>
      <c r="BR123" s="25"/>
    </row>
    <row r="124" spans="1:70" s="22" customFormat="1" ht="408.7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3"/>
      <c r="O124" s="42"/>
      <c r="P124" s="43"/>
      <c r="Q124" s="43"/>
      <c r="R124" s="43"/>
      <c r="S124" s="43"/>
      <c r="T124" s="43"/>
      <c r="U124" s="33"/>
      <c r="V124" s="33"/>
      <c r="W124" s="33"/>
      <c r="X124" s="33"/>
      <c r="Y124" s="33"/>
      <c r="Z124" s="33"/>
      <c r="AA124" s="33"/>
      <c r="AB124" s="33"/>
      <c r="AC124" s="143"/>
      <c r="AD124" s="43"/>
      <c r="AE124" s="43"/>
      <c r="AF124" s="33"/>
      <c r="AG124" s="33"/>
      <c r="AH124" s="33"/>
      <c r="AI124" s="143"/>
      <c r="AJ124" s="42"/>
      <c r="AK124" s="42"/>
      <c r="AL124" s="33"/>
      <c r="AM124" s="33"/>
      <c r="AN124" s="33"/>
      <c r="AO124" s="33"/>
      <c r="AP124" s="33"/>
      <c r="AQ124" s="33"/>
      <c r="AR124" s="33"/>
      <c r="AS124" s="33"/>
      <c r="AT124" s="33"/>
      <c r="AU124" s="33"/>
      <c r="AV124" s="33"/>
      <c r="AW124" s="33"/>
      <c r="AX124" s="33"/>
      <c r="AY124" s="33"/>
      <c r="AZ124" s="33"/>
      <c r="BA124" s="143"/>
      <c r="BB124" s="43"/>
      <c r="BC124" s="43"/>
      <c r="BD124" s="42"/>
      <c r="BE124" s="42"/>
      <c r="BF124" s="43"/>
      <c r="BG124" s="42"/>
      <c r="BH124" s="42"/>
      <c r="BI124" s="43"/>
      <c r="BJ124" s="33"/>
      <c r="BK124" s="33"/>
      <c r="BL124" s="24"/>
      <c r="BM124" s="33"/>
      <c r="BN124" s="33"/>
      <c r="BO124" s="34"/>
      <c r="BP124" s="23"/>
      <c r="BQ124" s="24"/>
      <c r="BR124" s="25"/>
    </row>
    <row r="125" spans="1:70" s="22" customFormat="1" ht="163.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143"/>
      <c r="N125" s="23"/>
      <c r="O125" s="20"/>
      <c r="P125" s="23"/>
      <c r="Q125" s="23"/>
      <c r="R125" s="23"/>
      <c r="S125" s="23"/>
      <c r="T125" s="23"/>
      <c r="U125" s="33"/>
      <c r="V125" s="33"/>
      <c r="W125" s="33"/>
      <c r="X125" s="33"/>
      <c r="Y125" s="33"/>
      <c r="Z125" s="33"/>
      <c r="AA125" s="33"/>
      <c r="AB125" s="33"/>
      <c r="AC125" s="143"/>
      <c r="AD125" s="43"/>
      <c r="AE125" s="43"/>
      <c r="AF125" s="33"/>
      <c r="AG125" s="33"/>
      <c r="AH125" s="33"/>
      <c r="AI125" s="143"/>
      <c r="AJ125" s="42"/>
      <c r="AK125" s="42"/>
      <c r="AL125" s="33"/>
      <c r="AM125" s="33"/>
      <c r="AN125" s="33"/>
      <c r="AO125" s="33"/>
      <c r="AP125" s="33"/>
      <c r="AQ125" s="33"/>
      <c r="AR125" s="33"/>
      <c r="AS125" s="33"/>
      <c r="AT125" s="33"/>
      <c r="AU125" s="33"/>
      <c r="AV125" s="33"/>
      <c r="AW125" s="33"/>
      <c r="AX125" s="33"/>
      <c r="AY125" s="33"/>
      <c r="AZ125" s="33"/>
      <c r="BA125" s="143"/>
      <c r="BB125" s="42"/>
      <c r="BC125" s="42"/>
      <c r="BD125" s="42"/>
      <c r="BE125" s="42"/>
      <c r="BF125" s="43"/>
      <c r="BG125" s="42"/>
      <c r="BH125" s="42"/>
      <c r="BI125" s="43"/>
      <c r="BJ125" s="33"/>
      <c r="BK125" s="33"/>
      <c r="BL125" s="24"/>
      <c r="BM125" s="33"/>
      <c r="BN125" s="33"/>
      <c r="BO125" s="34"/>
      <c r="BP125" s="23"/>
      <c r="BQ125" s="24"/>
      <c r="BR125" s="25"/>
    </row>
    <row r="126" spans="1:70" s="22" customFormat="1" ht="409.6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42"/>
      <c r="M126" s="42"/>
      <c r="N126" s="43"/>
      <c r="O126" s="43"/>
      <c r="P126" s="43"/>
      <c r="Q126" s="43"/>
      <c r="R126" s="43"/>
      <c r="S126" s="43"/>
      <c r="T126" s="4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42"/>
      <c r="AF126" s="43"/>
      <c r="AG126" s="43"/>
      <c r="AH126" s="33"/>
      <c r="AI126" s="143"/>
      <c r="AJ126" s="43"/>
      <c r="AK126" s="43"/>
      <c r="AL126" s="33"/>
      <c r="AM126" s="33"/>
      <c r="AN126" s="33"/>
      <c r="AO126" s="33"/>
      <c r="AP126" s="33"/>
      <c r="AQ126" s="143"/>
      <c r="AR126" s="43"/>
      <c r="AS126" s="33"/>
      <c r="AT126" s="33"/>
      <c r="AU126" s="33"/>
      <c r="AV126" s="33"/>
      <c r="AW126" s="33"/>
      <c r="AX126" s="33"/>
      <c r="AY126" s="33"/>
      <c r="AZ126" s="33"/>
      <c r="BA126" s="143"/>
      <c r="BB126" s="42"/>
      <c r="BC126" s="43"/>
      <c r="BD126" s="42"/>
      <c r="BE126" s="42"/>
      <c r="BF126" s="43"/>
      <c r="BG126" s="42"/>
      <c r="BH126" s="42"/>
      <c r="BI126" s="43"/>
      <c r="BJ126" s="33"/>
      <c r="BK126" s="33"/>
      <c r="BL126" s="24"/>
      <c r="BM126" s="33"/>
      <c r="BN126" s="33"/>
      <c r="BO126" s="34"/>
      <c r="BP126" s="23"/>
      <c r="BQ126" s="24"/>
      <c r="BR126" s="25"/>
    </row>
    <row r="127" spans="1:70" s="22" customFormat="1" ht="132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3"/>
      <c r="O127" s="42"/>
      <c r="P127" s="43"/>
      <c r="Q127" s="43"/>
      <c r="R127" s="43"/>
      <c r="S127" s="43"/>
      <c r="T127" s="4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33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143"/>
      <c r="BB127" s="42"/>
      <c r="BC127" s="42"/>
      <c r="BD127" s="42"/>
      <c r="BE127" s="42"/>
      <c r="BF127" s="43"/>
      <c r="BG127" s="42"/>
      <c r="BH127" s="42"/>
      <c r="BI127" s="43"/>
      <c r="BJ127" s="33"/>
      <c r="BK127" s="33"/>
      <c r="BL127" s="24"/>
      <c r="BM127" s="33"/>
      <c r="BN127" s="33"/>
      <c r="BO127" s="34"/>
      <c r="BP127" s="23"/>
      <c r="BQ127" s="24"/>
      <c r="BR127" s="25"/>
    </row>
    <row r="128" spans="1:70" s="22" customFormat="1" ht="132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3"/>
      <c r="O128" s="43"/>
      <c r="P128" s="43"/>
      <c r="Q128" s="43"/>
      <c r="R128" s="43"/>
      <c r="S128" s="43"/>
      <c r="T128" s="4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33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143"/>
      <c r="BB128" s="42"/>
      <c r="BC128" s="42"/>
      <c r="BD128" s="42"/>
      <c r="BE128" s="42"/>
      <c r="BF128" s="43"/>
      <c r="BG128" s="42"/>
      <c r="BH128" s="42"/>
      <c r="BI128" s="43"/>
      <c r="BJ128" s="33"/>
      <c r="BK128" s="33"/>
      <c r="BL128" s="24"/>
      <c r="BM128" s="33"/>
      <c r="BN128" s="33"/>
      <c r="BO128" s="34"/>
      <c r="BP128" s="23"/>
      <c r="BQ128" s="24"/>
      <c r="BR128" s="25"/>
    </row>
    <row r="129" spans="1:70" s="22" customFormat="1" ht="132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3"/>
      <c r="O129" s="43"/>
      <c r="P129" s="43"/>
      <c r="Q129" s="43"/>
      <c r="R129" s="43"/>
      <c r="S129" s="43"/>
      <c r="T129" s="4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33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143"/>
      <c r="BB129" s="42"/>
      <c r="BC129" s="42"/>
      <c r="BD129" s="42"/>
      <c r="BE129" s="42"/>
      <c r="BF129" s="43"/>
      <c r="BG129" s="42"/>
      <c r="BH129" s="42"/>
      <c r="BI129" s="43"/>
      <c r="BJ129" s="33"/>
      <c r="BK129" s="33"/>
      <c r="BL129" s="24"/>
      <c r="BM129" s="33"/>
      <c r="BN129" s="33"/>
      <c r="BO129" s="34"/>
      <c r="BP129" s="23"/>
      <c r="BQ129" s="24"/>
      <c r="BR129" s="25"/>
    </row>
    <row r="130" spans="1:70" s="22" customFormat="1" ht="132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3"/>
      <c r="O130" s="43"/>
      <c r="P130" s="43"/>
      <c r="Q130" s="43"/>
      <c r="R130" s="43"/>
      <c r="S130" s="43"/>
      <c r="T130" s="4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33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143"/>
      <c r="BB130" s="42"/>
      <c r="BC130" s="42"/>
      <c r="BD130" s="42"/>
      <c r="BE130" s="42"/>
      <c r="BF130" s="43"/>
      <c r="BG130" s="42"/>
      <c r="BH130" s="42"/>
      <c r="BI130" s="43"/>
      <c r="BJ130" s="33"/>
      <c r="BK130" s="33"/>
      <c r="BL130" s="24"/>
      <c r="BM130" s="33"/>
      <c r="BN130" s="33"/>
      <c r="BO130" s="34"/>
      <c r="BP130" s="23"/>
      <c r="BQ130" s="24"/>
      <c r="BR130" s="25"/>
    </row>
    <row r="131" spans="1:70" s="22" customFormat="1" ht="254.2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43"/>
      <c r="O131" s="43"/>
      <c r="P131" s="43"/>
      <c r="Q131" s="43"/>
      <c r="R131" s="43"/>
      <c r="S131" s="43"/>
      <c r="T131" s="4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33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33"/>
      <c r="AZ131" s="33"/>
      <c r="BA131" s="143"/>
      <c r="BB131" s="43"/>
      <c r="BC131" s="43"/>
      <c r="BD131" s="42"/>
      <c r="BE131" s="42"/>
      <c r="BF131" s="43"/>
      <c r="BG131" s="42"/>
      <c r="BH131" s="42"/>
      <c r="BI131" s="43"/>
      <c r="BJ131" s="33"/>
      <c r="BK131" s="33"/>
      <c r="BL131" s="24"/>
      <c r="BM131" s="33"/>
      <c r="BN131" s="33"/>
      <c r="BO131" s="34"/>
      <c r="BP131" s="23"/>
      <c r="BQ131" s="24"/>
      <c r="BR131" s="25"/>
    </row>
    <row r="132" spans="1:70" s="22" customFormat="1" ht="219.7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3"/>
      <c r="O132" s="42"/>
      <c r="P132" s="43"/>
      <c r="Q132" s="43"/>
      <c r="R132" s="43"/>
      <c r="S132" s="43"/>
      <c r="T132" s="4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33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143"/>
      <c r="BB132" s="42"/>
      <c r="BC132" s="42"/>
      <c r="BD132" s="42"/>
      <c r="BE132" s="42"/>
      <c r="BF132" s="43"/>
      <c r="BG132" s="42"/>
      <c r="BH132" s="42"/>
      <c r="BI132" s="43"/>
      <c r="BJ132" s="33"/>
      <c r="BK132" s="33"/>
      <c r="BL132" s="24"/>
      <c r="BM132" s="33"/>
      <c r="BN132" s="33"/>
      <c r="BO132" s="34"/>
      <c r="BP132" s="23"/>
      <c r="BQ132" s="24"/>
      <c r="BR132" s="25"/>
    </row>
    <row r="133" spans="1:70" s="22" customFormat="1" ht="231.7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3"/>
      <c r="O133" s="43"/>
      <c r="P133" s="43"/>
      <c r="Q133" s="43"/>
      <c r="R133" s="43"/>
      <c r="S133" s="43"/>
      <c r="T133" s="4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33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143"/>
      <c r="BB133" s="43"/>
      <c r="BC133" s="43"/>
      <c r="BD133" s="42"/>
      <c r="BE133" s="42"/>
      <c r="BF133" s="43"/>
      <c r="BG133" s="42"/>
      <c r="BH133" s="42"/>
      <c r="BI133" s="43"/>
      <c r="BJ133" s="33"/>
      <c r="BK133" s="33"/>
      <c r="BL133" s="24"/>
      <c r="BM133" s="33"/>
      <c r="BN133" s="33"/>
      <c r="BO133" s="34"/>
      <c r="BP133" s="23"/>
      <c r="BQ133" s="24"/>
      <c r="BR133" s="25"/>
    </row>
    <row r="134" spans="1:70" s="22" customFormat="1" ht="149.2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43"/>
      <c r="O134" s="42"/>
      <c r="P134" s="43"/>
      <c r="Q134" s="43"/>
      <c r="R134" s="43"/>
      <c r="S134" s="43"/>
      <c r="T134" s="4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33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143"/>
      <c r="BB134" s="43"/>
      <c r="BC134" s="43"/>
      <c r="BD134" s="42"/>
      <c r="BE134" s="42"/>
      <c r="BF134" s="43"/>
      <c r="BG134" s="42"/>
      <c r="BH134" s="42"/>
      <c r="BI134" s="43"/>
      <c r="BJ134" s="33"/>
      <c r="BK134" s="33"/>
      <c r="BL134" s="24"/>
      <c r="BM134" s="33"/>
      <c r="BN134" s="33"/>
      <c r="BO134" s="34"/>
      <c r="BP134" s="23"/>
      <c r="BQ134" s="24"/>
      <c r="BR134" s="25"/>
    </row>
    <row r="135" spans="1:70" s="22" customFormat="1" ht="252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43"/>
      <c r="O135" s="43"/>
      <c r="P135" s="43"/>
      <c r="Q135" s="43"/>
      <c r="R135" s="43"/>
      <c r="S135" s="43"/>
      <c r="T135" s="43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33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143"/>
      <c r="BB135" s="43"/>
      <c r="BC135" s="43"/>
      <c r="BD135" s="42"/>
      <c r="BE135" s="42"/>
      <c r="BF135" s="43"/>
      <c r="BG135" s="42"/>
      <c r="BH135" s="42"/>
      <c r="BI135" s="43"/>
      <c r="BJ135" s="33"/>
      <c r="BK135" s="33"/>
      <c r="BL135" s="24"/>
      <c r="BM135" s="33"/>
      <c r="BN135" s="33"/>
      <c r="BO135" s="34"/>
      <c r="BP135" s="23"/>
      <c r="BQ135" s="24"/>
      <c r="BR135" s="25"/>
    </row>
    <row r="136" spans="1:70" s="22" customFormat="1" ht="171.7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3"/>
      <c r="O136" s="42"/>
      <c r="P136" s="43"/>
      <c r="Q136" s="43"/>
      <c r="R136" s="43"/>
      <c r="S136" s="43"/>
      <c r="T136" s="43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33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143"/>
      <c r="BB136" s="42"/>
      <c r="BC136" s="42"/>
      <c r="BD136" s="42"/>
      <c r="BE136" s="42"/>
      <c r="BF136" s="43"/>
      <c r="BG136" s="42"/>
      <c r="BH136" s="42"/>
      <c r="BI136" s="43"/>
      <c r="BJ136" s="33"/>
      <c r="BK136" s="33"/>
      <c r="BL136" s="24"/>
      <c r="BM136" s="33"/>
      <c r="BN136" s="33"/>
      <c r="BO136" s="34"/>
      <c r="BP136" s="23"/>
      <c r="BQ136" s="24"/>
      <c r="BR136" s="25"/>
    </row>
    <row r="137" spans="1:70" s="22" customFormat="1" ht="409.6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3"/>
      <c r="O137" s="43"/>
      <c r="P137" s="43"/>
      <c r="Q137" s="43"/>
      <c r="R137" s="43"/>
      <c r="S137" s="43"/>
      <c r="T137" s="43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33"/>
      <c r="AJ137" s="33"/>
      <c r="AK137" s="33"/>
      <c r="AL137" s="33"/>
      <c r="AM137" s="33"/>
      <c r="AN137" s="33"/>
      <c r="AO137" s="33"/>
      <c r="AP137" s="33"/>
      <c r="AQ137" s="33"/>
      <c r="AR137" s="33"/>
      <c r="AS137" s="33"/>
      <c r="AT137" s="33"/>
      <c r="AU137" s="33"/>
      <c r="AV137" s="33"/>
      <c r="AW137" s="33"/>
      <c r="AX137" s="33"/>
      <c r="AY137" s="33"/>
      <c r="AZ137" s="33"/>
      <c r="BA137" s="143"/>
      <c r="BB137" s="43"/>
      <c r="BC137" s="43"/>
      <c r="BD137" s="42"/>
      <c r="BE137" s="42"/>
      <c r="BF137" s="43"/>
      <c r="BG137" s="42"/>
      <c r="BH137" s="42"/>
      <c r="BI137" s="43"/>
      <c r="BJ137" s="33"/>
      <c r="BK137" s="33"/>
      <c r="BL137" s="24"/>
      <c r="BM137" s="33"/>
      <c r="BN137" s="33"/>
      <c r="BO137" s="34"/>
      <c r="BP137" s="23"/>
      <c r="BQ137" s="24"/>
      <c r="BR137" s="25"/>
    </row>
    <row r="138" spans="1:70" s="22" customFormat="1" ht="169.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43"/>
      <c r="O138" s="42"/>
      <c r="P138" s="43"/>
      <c r="Q138" s="43"/>
      <c r="R138" s="43"/>
      <c r="S138" s="43"/>
      <c r="T138" s="43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F138" s="33"/>
      <c r="AG138" s="33"/>
      <c r="AH138" s="33"/>
      <c r="AI138" s="62"/>
      <c r="AJ138" s="33"/>
      <c r="AK138" s="33"/>
      <c r="AL138" s="33"/>
      <c r="AM138" s="33"/>
      <c r="AN138" s="33"/>
      <c r="AO138" s="33"/>
      <c r="AP138" s="33"/>
      <c r="AQ138" s="62"/>
      <c r="AR138" s="33"/>
      <c r="AS138" s="62"/>
      <c r="AT138" s="33"/>
      <c r="AU138" s="33"/>
      <c r="AV138" s="33"/>
      <c r="AW138" s="33"/>
      <c r="AX138" s="33"/>
      <c r="AY138" s="33"/>
      <c r="AZ138" s="33"/>
      <c r="BA138" s="143"/>
      <c r="BB138" s="61"/>
      <c r="BC138" s="43"/>
      <c r="BD138" s="42"/>
      <c r="BE138" s="42"/>
      <c r="BF138" s="43"/>
      <c r="BG138" s="42"/>
      <c r="BH138" s="42"/>
      <c r="BI138" s="43"/>
      <c r="BJ138" s="33"/>
      <c r="BK138" s="33"/>
      <c r="BL138" s="24"/>
      <c r="BM138" s="33"/>
      <c r="BN138" s="33"/>
      <c r="BO138" s="34"/>
      <c r="BP138" s="23"/>
      <c r="BQ138" s="24"/>
      <c r="BR138" s="25"/>
    </row>
    <row r="139" spans="1:70" s="22" customFormat="1" ht="234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43"/>
      <c r="O139" s="43"/>
      <c r="P139" s="43"/>
      <c r="Q139" s="43"/>
      <c r="R139" s="43"/>
      <c r="S139" s="43"/>
      <c r="T139" s="4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F139" s="33"/>
      <c r="AG139" s="33"/>
      <c r="AH139" s="33"/>
      <c r="AI139" s="62"/>
      <c r="AJ139" s="33"/>
      <c r="AK139" s="33"/>
      <c r="AL139" s="33"/>
      <c r="AM139" s="33"/>
      <c r="AN139" s="33"/>
      <c r="AO139" s="33"/>
      <c r="AP139" s="33"/>
      <c r="AQ139" s="62"/>
      <c r="AR139" s="33"/>
      <c r="AS139" s="62"/>
      <c r="AT139" s="33"/>
      <c r="AU139" s="33"/>
      <c r="AV139" s="33"/>
      <c r="AW139" s="33"/>
      <c r="AX139" s="33"/>
      <c r="AY139" s="33"/>
      <c r="AZ139" s="33"/>
      <c r="BA139" s="143"/>
      <c r="BB139" s="43"/>
      <c r="BC139" s="43"/>
      <c r="BD139" s="42"/>
      <c r="BE139" s="42"/>
      <c r="BF139" s="43"/>
      <c r="BG139" s="42"/>
      <c r="BH139" s="42"/>
      <c r="BI139" s="43"/>
      <c r="BJ139" s="33"/>
      <c r="BK139" s="33"/>
      <c r="BL139" s="24"/>
      <c r="BM139" s="33"/>
      <c r="BN139" s="33"/>
      <c r="BO139" s="34"/>
      <c r="BP139" s="23"/>
      <c r="BQ139" s="24"/>
      <c r="BR139" s="25"/>
    </row>
    <row r="140" spans="1:70" s="22" customFormat="1" ht="182.25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3"/>
      <c r="O140" s="42"/>
      <c r="P140" s="43"/>
      <c r="Q140" s="43"/>
      <c r="R140" s="43"/>
      <c r="S140" s="43"/>
      <c r="T140" s="43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62"/>
      <c r="AR140" s="33"/>
      <c r="AS140" s="62"/>
      <c r="AT140" s="33"/>
      <c r="AU140" s="33"/>
      <c r="AV140" s="33"/>
      <c r="AW140" s="33"/>
      <c r="AX140" s="33"/>
      <c r="AY140" s="33"/>
      <c r="AZ140" s="33"/>
      <c r="BA140" s="143"/>
      <c r="BB140" s="143"/>
      <c r="BC140" s="42"/>
      <c r="BD140" s="42"/>
      <c r="BE140" s="42"/>
      <c r="BF140" s="43"/>
      <c r="BG140" s="42"/>
      <c r="BH140" s="42"/>
      <c r="BI140" s="43"/>
      <c r="BJ140" s="33"/>
      <c r="BK140" s="33"/>
      <c r="BL140" s="24"/>
      <c r="BM140" s="33"/>
      <c r="BN140" s="33"/>
      <c r="BO140" s="34"/>
      <c r="BP140" s="23"/>
      <c r="BQ140" s="24"/>
      <c r="BR140" s="25"/>
    </row>
    <row r="141" spans="1:70" s="22" customFormat="1" ht="257.25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3"/>
      <c r="O141" s="43"/>
      <c r="P141" s="43"/>
      <c r="Q141" s="43"/>
      <c r="R141" s="43"/>
      <c r="S141" s="43"/>
      <c r="T141" s="43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62"/>
      <c r="AR141" s="33"/>
      <c r="AS141" s="62"/>
      <c r="AT141" s="33"/>
      <c r="AU141" s="33"/>
      <c r="AV141" s="33"/>
      <c r="AW141" s="33"/>
      <c r="AX141" s="33"/>
      <c r="AY141" s="42"/>
      <c r="AZ141" s="42"/>
      <c r="BA141" s="143"/>
      <c r="BB141" s="43"/>
      <c r="BC141" s="43"/>
      <c r="BD141" s="42"/>
      <c r="BE141" s="42"/>
      <c r="BF141" s="43"/>
      <c r="BG141" s="42"/>
      <c r="BH141" s="42"/>
      <c r="BI141" s="43"/>
      <c r="BJ141" s="33"/>
      <c r="BK141" s="33"/>
      <c r="BL141" s="24"/>
      <c r="BM141" s="33"/>
      <c r="BN141" s="33"/>
      <c r="BO141" s="34"/>
      <c r="BP141" s="23"/>
      <c r="BQ141" s="24"/>
      <c r="BR141" s="25"/>
    </row>
    <row r="142" spans="1:70" s="22" customFormat="1" ht="144.75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43"/>
      <c r="O142" s="42"/>
      <c r="P142" s="43"/>
      <c r="Q142" s="43"/>
      <c r="R142" s="43"/>
      <c r="S142" s="43"/>
      <c r="T142" s="43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62"/>
      <c r="AR142" s="33"/>
      <c r="AS142" s="62"/>
      <c r="AT142" s="33"/>
      <c r="AU142" s="33"/>
      <c r="AV142" s="33"/>
      <c r="AW142" s="33"/>
      <c r="AX142" s="33"/>
      <c r="AY142" s="42"/>
      <c r="AZ142" s="42"/>
      <c r="BA142" s="143"/>
      <c r="BB142" s="143"/>
      <c r="BC142" s="42"/>
      <c r="BD142" s="42"/>
      <c r="BE142" s="42"/>
      <c r="BF142" s="43"/>
      <c r="BG142" s="42"/>
      <c r="BH142" s="42"/>
      <c r="BI142" s="43"/>
      <c r="BJ142" s="33"/>
      <c r="BK142" s="33"/>
      <c r="BL142" s="24"/>
      <c r="BM142" s="33"/>
      <c r="BN142" s="33"/>
      <c r="BO142" s="34"/>
      <c r="BP142" s="23"/>
      <c r="BQ142" s="24"/>
      <c r="BR142" s="25"/>
    </row>
    <row r="143" spans="1:70" s="22" customFormat="1" ht="252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43"/>
      <c r="O143" s="43"/>
      <c r="P143" s="43"/>
      <c r="Q143" s="43"/>
      <c r="R143" s="43"/>
      <c r="S143" s="43"/>
      <c r="T143" s="43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62"/>
      <c r="AR143" s="33"/>
      <c r="AS143" s="62"/>
      <c r="AT143" s="33"/>
      <c r="AU143" s="33"/>
      <c r="AV143" s="33"/>
      <c r="AW143" s="33"/>
      <c r="AX143" s="33"/>
      <c r="AY143" s="33"/>
      <c r="AZ143" s="33"/>
      <c r="BA143" s="143"/>
      <c r="BB143" s="43"/>
      <c r="BC143" s="43"/>
      <c r="BD143" s="42"/>
      <c r="BE143" s="42"/>
      <c r="BF143" s="43"/>
      <c r="BG143" s="42"/>
      <c r="BH143" s="42"/>
      <c r="BI143" s="43"/>
      <c r="BJ143" s="33"/>
      <c r="BK143" s="33"/>
      <c r="BL143" s="24"/>
      <c r="BM143" s="33"/>
      <c r="BN143" s="33"/>
      <c r="BO143" s="34"/>
      <c r="BP143" s="23"/>
      <c r="BQ143" s="24"/>
      <c r="BR143" s="25"/>
    </row>
    <row r="144" spans="1:70" s="22" customFormat="1" ht="162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43"/>
      <c r="O144" s="42"/>
      <c r="P144" s="43"/>
      <c r="Q144" s="43"/>
      <c r="R144" s="43"/>
      <c r="S144" s="43"/>
      <c r="T144" s="43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62"/>
      <c r="AR144" s="33"/>
      <c r="AS144" s="62"/>
      <c r="AT144" s="33"/>
      <c r="AU144" s="33"/>
      <c r="AV144" s="33"/>
      <c r="AW144" s="33"/>
      <c r="AX144" s="33"/>
      <c r="AY144" s="33"/>
      <c r="AZ144" s="33"/>
      <c r="BA144" s="143"/>
      <c r="BB144" s="61"/>
      <c r="BC144" s="43"/>
      <c r="BD144" s="42"/>
      <c r="BE144" s="42"/>
      <c r="BF144" s="43"/>
      <c r="BG144" s="42"/>
      <c r="BH144" s="42"/>
      <c r="BI144" s="43"/>
      <c r="BJ144" s="33"/>
      <c r="BK144" s="33"/>
      <c r="BL144" s="24"/>
      <c r="BM144" s="33"/>
      <c r="BN144" s="33"/>
      <c r="BO144" s="34"/>
      <c r="BP144" s="23"/>
      <c r="BQ144" s="24"/>
      <c r="BR144" s="25"/>
    </row>
    <row r="145" spans="1:70" s="22" customFormat="1" ht="254.25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43"/>
      <c r="O145" s="43"/>
      <c r="P145" s="43"/>
      <c r="Q145" s="43"/>
      <c r="R145" s="43"/>
      <c r="S145" s="43"/>
      <c r="T145" s="43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62"/>
      <c r="AR145" s="33"/>
      <c r="AS145" s="62"/>
      <c r="AT145" s="33"/>
      <c r="AU145" s="33"/>
      <c r="AV145" s="33"/>
      <c r="AW145" s="33"/>
      <c r="AX145" s="33"/>
      <c r="AY145" s="33"/>
      <c r="AZ145" s="33"/>
      <c r="BA145" s="143"/>
      <c r="BB145" s="43"/>
      <c r="BC145" s="42"/>
      <c r="BD145" s="42"/>
      <c r="BE145" s="42"/>
      <c r="BF145" s="43"/>
      <c r="BG145" s="42"/>
      <c r="BH145" s="42"/>
      <c r="BI145" s="43"/>
      <c r="BJ145" s="33"/>
      <c r="BK145" s="33"/>
      <c r="BL145" s="24"/>
      <c r="BM145" s="33"/>
      <c r="BN145" s="33"/>
      <c r="BO145" s="34"/>
      <c r="BP145" s="23"/>
      <c r="BQ145" s="24"/>
      <c r="BR145" s="25"/>
    </row>
    <row r="146" spans="1:70" s="22" customFormat="1" ht="166.5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43"/>
      <c r="O146" s="42"/>
      <c r="P146" s="43"/>
      <c r="Q146" s="43"/>
      <c r="R146" s="43"/>
      <c r="S146" s="43"/>
      <c r="T146" s="43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62"/>
      <c r="AR146" s="33"/>
      <c r="AS146" s="62"/>
      <c r="AT146" s="33"/>
      <c r="AU146" s="33"/>
      <c r="AV146" s="33"/>
      <c r="AW146" s="33"/>
      <c r="AX146" s="33"/>
      <c r="AY146" s="33"/>
      <c r="AZ146" s="33"/>
      <c r="BA146" s="143"/>
      <c r="BB146" s="61"/>
      <c r="BC146" s="43"/>
      <c r="BD146" s="42"/>
      <c r="BE146" s="42"/>
      <c r="BF146" s="43"/>
      <c r="BG146" s="42"/>
      <c r="BH146" s="42"/>
      <c r="BI146" s="43"/>
      <c r="BJ146" s="33"/>
      <c r="BK146" s="33"/>
      <c r="BL146" s="24"/>
      <c r="BM146" s="33"/>
      <c r="BN146" s="33"/>
      <c r="BO146" s="34"/>
      <c r="BP146" s="23"/>
      <c r="BQ146" s="24"/>
      <c r="BR146" s="25"/>
    </row>
    <row r="147" spans="1:70" s="22" customFormat="1" ht="181.5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43"/>
      <c r="O147" s="42"/>
      <c r="P147" s="43"/>
      <c r="Q147" s="43"/>
      <c r="R147" s="42"/>
      <c r="S147" s="42"/>
      <c r="T147" s="43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62"/>
      <c r="AR147" s="33"/>
      <c r="AS147" s="62"/>
      <c r="AT147" s="33"/>
      <c r="AU147" s="33"/>
      <c r="AV147" s="33"/>
      <c r="AW147" s="33"/>
      <c r="AX147" s="33"/>
      <c r="AY147" s="33"/>
      <c r="AZ147" s="33"/>
      <c r="BA147" s="143"/>
      <c r="BB147" s="61"/>
      <c r="BC147" s="43"/>
      <c r="BD147" s="42"/>
      <c r="BE147" s="42"/>
      <c r="BF147" s="43"/>
      <c r="BG147" s="42"/>
      <c r="BH147" s="42"/>
      <c r="BI147" s="43"/>
      <c r="BJ147" s="33"/>
      <c r="BK147" s="33"/>
      <c r="BL147" s="24"/>
      <c r="BM147" s="33"/>
      <c r="BN147" s="33"/>
      <c r="BO147" s="34"/>
      <c r="BP147" s="23"/>
      <c r="BQ147" s="24"/>
      <c r="BR147" s="25"/>
    </row>
    <row r="148" spans="1:70" s="71" customFormat="1" ht="197.25" customHeight="1" x14ac:dyDescent="0.25">
      <c r="A148" s="17"/>
      <c r="B148" s="18"/>
      <c r="C148" s="19"/>
      <c r="D148" s="19"/>
      <c r="E148" s="66"/>
      <c r="F148" s="18"/>
      <c r="G148" s="18"/>
      <c r="H148" s="18"/>
      <c r="I148" s="18"/>
      <c r="J148" s="18"/>
      <c r="K148" s="64"/>
      <c r="L148" s="64"/>
      <c r="M148" s="64"/>
      <c r="N148" s="67"/>
      <c r="O148" s="67"/>
      <c r="P148" s="67"/>
      <c r="Q148" s="67"/>
      <c r="R148" s="67"/>
      <c r="S148" s="67"/>
      <c r="T148" s="67"/>
      <c r="U148" s="68"/>
      <c r="V148" s="68"/>
      <c r="W148" s="68"/>
      <c r="X148" s="68"/>
      <c r="Y148" s="68"/>
      <c r="Z148" s="68"/>
      <c r="AA148" s="68"/>
      <c r="AB148" s="68"/>
      <c r="AC148" s="68"/>
      <c r="AD148" s="68"/>
      <c r="AE148" s="68"/>
      <c r="AF148" s="68"/>
      <c r="AG148" s="68"/>
      <c r="AH148" s="68"/>
      <c r="AI148" s="68"/>
      <c r="AJ148" s="68"/>
      <c r="AK148" s="68"/>
      <c r="AL148" s="68"/>
      <c r="AM148" s="68"/>
      <c r="AN148" s="68"/>
      <c r="AO148" s="68"/>
      <c r="AP148" s="68"/>
      <c r="AQ148" s="68"/>
      <c r="AR148" s="68"/>
      <c r="AS148" s="68"/>
      <c r="AT148" s="68"/>
      <c r="AU148" s="68"/>
      <c r="AV148" s="68"/>
      <c r="AW148" s="68"/>
      <c r="AX148" s="68"/>
      <c r="AY148" s="68"/>
      <c r="AZ148" s="68"/>
      <c r="BA148" s="65"/>
      <c r="BB148" s="65"/>
      <c r="BC148" s="64"/>
      <c r="BD148" s="64"/>
      <c r="BE148" s="64"/>
      <c r="BF148" s="69"/>
      <c r="BG148" s="64"/>
      <c r="BH148" s="64"/>
      <c r="BI148" s="69"/>
      <c r="BJ148" s="68"/>
      <c r="BK148" s="68"/>
      <c r="BL148" s="17"/>
      <c r="BM148" s="68"/>
      <c r="BN148" s="68"/>
      <c r="BO148" s="35"/>
      <c r="BP148" s="28"/>
      <c r="BQ148" s="17"/>
      <c r="BR148" s="70"/>
    </row>
    <row r="149" spans="1:70" s="22" customFormat="1" ht="136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42"/>
      <c r="O149" s="42"/>
      <c r="P149" s="43"/>
      <c r="Q149" s="43"/>
      <c r="R149" s="43"/>
      <c r="S149" s="43"/>
      <c r="T149" s="42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33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143"/>
      <c r="BB149" s="143"/>
      <c r="BC149" s="42"/>
      <c r="BD149" s="42"/>
      <c r="BE149" s="42"/>
      <c r="BF149" s="43"/>
      <c r="BG149" s="42"/>
      <c r="BH149" s="42"/>
      <c r="BI149" s="43"/>
      <c r="BJ149" s="33"/>
      <c r="BK149" s="33"/>
      <c r="BL149" s="24"/>
      <c r="BM149" s="33"/>
      <c r="BN149" s="33"/>
      <c r="BO149" s="34"/>
      <c r="BP149" s="23"/>
      <c r="BQ149" s="24"/>
      <c r="BR149" s="25"/>
    </row>
    <row r="150" spans="1:70" s="22" customFormat="1" ht="243.7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42"/>
      <c r="O150" s="42"/>
      <c r="P150" s="43"/>
      <c r="Q150" s="43"/>
      <c r="R150" s="43"/>
      <c r="S150" s="43"/>
      <c r="T150" s="42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33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143"/>
      <c r="BB150" s="42"/>
      <c r="BC150" s="42"/>
      <c r="BD150" s="42"/>
      <c r="BE150" s="42"/>
      <c r="BF150" s="43"/>
      <c r="BG150" s="42"/>
      <c r="BH150" s="42"/>
      <c r="BI150" s="43"/>
      <c r="BJ150" s="33"/>
      <c r="BK150" s="33"/>
      <c r="BL150" s="24"/>
      <c r="BM150" s="33"/>
      <c r="BN150" s="33"/>
      <c r="BO150" s="34"/>
      <c r="BP150" s="23"/>
      <c r="BQ150" s="24"/>
      <c r="BR150" s="25"/>
    </row>
    <row r="151" spans="1:70" s="22" customFormat="1" ht="243.7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42"/>
      <c r="O151" s="42"/>
      <c r="P151" s="43"/>
      <c r="Q151" s="43"/>
      <c r="R151" s="43"/>
      <c r="S151" s="43"/>
      <c r="T151" s="42"/>
      <c r="U151" s="33"/>
      <c r="V151" s="33"/>
      <c r="W151" s="33"/>
      <c r="X151" s="33"/>
      <c r="Y151" s="33"/>
      <c r="Z151" s="33"/>
      <c r="AA151" s="33"/>
      <c r="AB151" s="33"/>
      <c r="AC151" s="62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62"/>
      <c r="AR151" s="33"/>
      <c r="AS151" s="62"/>
      <c r="AT151" s="33"/>
      <c r="AU151" s="33"/>
      <c r="AV151" s="33"/>
      <c r="AW151" s="33"/>
      <c r="AX151" s="33"/>
      <c r="AY151" s="33"/>
      <c r="AZ151" s="33"/>
      <c r="BA151" s="143"/>
      <c r="BB151" s="143"/>
      <c r="BC151" s="42"/>
      <c r="BD151" s="42"/>
      <c r="BE151" s="42"/>
      <c r="BF151" s="43"/>
      <c r="BG151" s="42"/>
      <c r="BH151" s="42"/>
      <c r="BI151" s="43"/>
      <c r="BJ151" s="33"/>
      <c r="BK151" s="33"/>
      <c r="BL151" s="24"/>
      <c r="BM151" s="33"/>
      <c r="BN151" s="33"/>
      <c r="BO151" s="34"/>
      <c r="BP151" s="23"/>
      <c r="BQ151" s="24"/>
      <c r="BR151" s="25"/>
    </row>
    <row r="152" spans="1:70" s="22" customFormat="1" ht="17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143"/>
      <c r="N152" s="32"/>
      <c r="O152" s="31"/>
      <c r="P152" s="32"/>
      <c r="Q152" s="32"/>
      <c r="R152" s="32"/>
      <c r="S152" s="32"/>
      <c r="T152" s="32"/>
      <c r="U152" s="33"/>
      <c r="V152" s="33"/>
      <c r="W152" s="33"/>
      <c r="X152" s="33"/>
      <c r="Y152" s="33"/>
      <c r="Z152" s="33"/>
      <c r="AA152" s="33"/>
      <c r="AB152" s="33"/>
      <c r="AC152" s="62"/>
      <c r="AD152" s="33"/>
      <c r="AE152" s="42"/>
      <c r="AF152" s="52"/>
      <c r="AG152" s="52"/>
      <c r="AH152" s="33"/>
      <c r="AI152" s="143"/>
      <c r="AJ152" s="52"/>
      <c r="AK152" s="52"/>
      <c r="AL152" s="33"/>
      <c r="AM152" s="33"/>
      <c r="AN152" s="33"/>
      <c r="AO152" s="33"/>
      <c r="AP152" s="33"/>
      <c r="AQ152" s="143"/>
      <c r="AR152" s="52"/>
      <c r="AS152" s="143"/>
      <c r="AT152" s="52"/>
      <c r="AU152" s="33"/>
      <c r="AV152" s="33"/>
      <c r="AW152" s="33"/>
      <c r="AX152" s="33"/>
      <c r="AY152" s="42"/>
      <c r="AZ152" s="43"/>
      <c r="BA152" s="143"/>
      <c r="BB152" s="52"/>
      <c r="BC152" s="52"/>
      <c r="BD152" s="33"/>
      <c r="BE152" s="33"/>
      <c r="BF152" s="33"/>
      <c r="BG152" s="33"/>
      <c r="BH152" s="33"/>
      <c r="BI152" s="33"/>
      <c r="BJ152" s="33"/>
      <c r="BK152" s="33"/>
      <c r="BL152" s="24"/>
      <c r="BM152" s="33"/>
      <c r="BN152" s="33"/>
      <c r="BO152" s="34"/>
      <c r="BP152" s="23"/>
      <c r="BQ152" s="24"/>
      <c r="BR152" s="25"/>
    </row>
    <row r="153" spans="1:70" s="22" customFormat="1" ht="264.7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52"/>
      <c r="O153" s="52"/>
      <c r="P153" s="52"/>
      <c r="Q153" s="52"/>
      <c r="R153" s="52"/>
      <c r="S153" s="52"/>
      <c r="T153" s="52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F153" s="33"/>
      <c r="AG153" s="33"/>
      <c r="AH153" s="33"/>
      <c r="AI153" s="33"/>
      <c r="AJ153" s="33"/>
      <c r="AK153" s="33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143"/>
      <c r="BB153" s="143"/>
      <c r="BC153" s="42"/>
      <c r="BD153" s="42"/>
      <c r="BE153" s="42"/>
      <c r="BF153" s="43"/>
      <c r="BG153" s="42"/>
      <c r="BH153" s="42"/>
      <c r="BI153" s="43"/>
      <c r="BJ153" s="33"/>
      <c r="BK153" s="33"/>
      <c r="BL153" s="24"/>
      <c r="BM153" s="33"/>
      <c r="BN153" s="33"/>
      <c r="BO153" s="34"/>
      <c r="BP153" s="23"/>
      <c r="BQ153" s="24"/>
      <c r="BR153" s="25"/>
    </row>
    <row r="154" spans="1:70" s="22" customFormat="1" ht="249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42"/>
      <c r="O154" s="42"/>
      <c r="P154" s="42"/>
      <c r="Q154" s="42"/>
      <c r="R154" s="42"/>
      <c r="S154" s="42"/>
      <c r="T154" s="42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F154" s="33"/>
      <c r="AG154" s="33"/>
      <c r="AH154" s="33"/>
      <c r="AI154" s="33"/>
      <c r="AJ154" s="33"/>
      <c r="AK154" s="33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143"/>
      <c r="BB154" s="61"/>
      <c r="BC154" s="43"/>
      <c r="BD154" s="42"/>
      <c r="BE154" s="42"/>
      <c r="BF154" s="43"/>
      <c r="BG154" s="42"/>
      <c r="BH154" s="42"/>
      <c r="BI154" s="43"/>
      <c r="BJ154" s="33"/>
      <c r="BK154" s="33"/>
      <c r="BL154" s="24"/>
      <c r="BM154" s="33"/>
      <c r="BN154" s="33"/>
      <c r="BO154" s="34"/>
      <c r="BP154" s="23"/>
      <c r="BQ154" s="24"/>
      <c r="BR154" s="25"/>
    </row>
    <row r="155" spans="1:70" s="22" customFormat="1" ht="246.7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52"/>
      <c r="O155" s="52"/>
      <c r="P155" s="52"/>
      <c r="Q155" s="52"/>
      <c r="R155" s="52"/>
      <c r="S155" s="52"/>
      <c r="T155" s="52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F155" s="33"/>
      <c r="AG155" s="33"/>
      <c r="AH155" s="33"/>
      <c r="AI155" s="62"/>
      <c r="AJ155" s="33"/>
      <c r="AK155" s="33"/>
      <c r="AL155" s="33"/>
      <c r="AM155" s="33"/>
      <c r="AN155" s="33"/>
      <c r="AO155" s="33"/>
      <c r="AP155" s="33"/>
      <c r="AQ155" s="62"/>
      <c r="AR155" s="33"/>
      <c r="AS155" s="62"/>
      <c r="AT155" s="33"/>
      <c r="AU155" s="33"/>
      <c r="AV155" s="33"/>
      <c r="AW155" s="33"/>
      <c r="AX155" s="33"/>
      <c r="AY155" s="42"/>
      <c r="AZ155" s="52"/>
      <c r="BA155" s="52"/>
      <c r="BB155" s="52"/>
      <c r="BC155" s="52"/>
      <c r="BD155" s="33"/>
      <c r="BE155" s="33"/>
      <c r="BF155" s="33"/>
      <c r="BG155" s="33"/>
      <c r="BH155" s="33"/>
      <c r="BI155" s="33"/>
      <c r="BJ155" s="33"/>
      <c r="BK155" s="33"/>
      <c r="BL155" s="24"/>
      <c r="BM155" s="33"/>
      <c r="BN155" s="33"/>
      <c r="BO155" s="34"/>
      <c r="BP155" s="23"/>
      <c r="BQ155" s="24"/>
      <c r="BR155" s="25"/>
    </row>
    <row r="156" spans="1:70" s="22" customFormat="1" ht="192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43"/>
      <c r="O156" s="42"/>
      <c r="P156" s="43"/>
      <c r="Q156" s="43"/>
      <c r="R156" s="43"/>
      <c r="S156" s="43"/>
      <c r="T156" s="43"/>
      <c r="U156" s="33"/>
      <c r="V156" s="33"/>
      <c r="W156" s="33"/>
      <c r="X156" s="33"/>
      <c r="Y156" s="33"/>
      <c r="Z156" s="33"/>
      <c r="AA156" s="33"/>
      <c r="AB156" s="33"/>
      <c r="AC156" s="42"/>
      <c r="AD156" s="43"/>
      <c r="AE156" s="43"/>
      <c r="AF156" s="52"/>
      <c r="AG156" s="52"/>
      <c r="AH156" s="33"/>
      <c r="AI156" s="143"/>
      <c r="AJ156" s="43"/>
      <c r="AK156" s="43"/>
      <c r="AL156" s="33"/>
      <c r="AM156" s="33"/>
      <c r="AN156" s="33"/>
      <c r="AO156" s="33"/>
      <c r="AP156" s="33"/>
      <c r="AQ156" s="143"/>
      <c r="AR156" s="43"/>
      <c r="AS156" s="143"/>
      <c r="AT156" s="43"/>
      <c r="AU156" s="33"/>
      <c r="AV156" s="33"/>
      <c r="AW156" s="33"/>
      <c r="AX156" s="33"/>
      <c r="AY156" s="42"/>
      <c r="AZ156" s="43"/>
      <c r="BA156" s="143"/>
      <c r="BB156" s="43"/>
      <c r="BC156" s="43"/>
      <c r="BD156" s="33"/>
      <c r="BE156" s="33"/>
      <c r="BF156" s="33"/>
      <c r="BG156" s="33"/>
      <c r="BH156" s="33"/>
      <c r="BI156" s="33"/>
      <c r="BJ156" s="33"/>
      <c r="BK156" s="33"/>
      <c r="BL156" s="24"/>
      <c r="BM156" s="33"/>
      <c r="BN156" s="33"/>
      <c r="BO156" s="34"/>
      <c r="BP156" s="23"/>
      <c r="BQ156" s="24"/>
      <c r="BR156" s="25"/>
    </row>
    <row r="157" spans="1:70" s="22" customFormat="1" ht="223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43"/>
      <c r="O157" s="42"/>
      <c r="P157" s="43"/>
      <c r="Q157" s="43"/>
      <c r="R157" s="43"/>
      <c r="S157" s="43"/>
      <c r="T157" s="43"/>
      <c r="U157" s="33"/>
      <c r="V157" s="33"/>
      <c r="W157" s="33"/>
      <c r="X157" s="33"/>
      <c r="Y157" s="33"/>
      <c r="Z157" s="33"/>
      <c r="AA157" s="33"/>
      <c r="AB157" s="33"/>
      <c r="AC157" s="62"/>
      <c r="AD157" s="33"/>
      <c r="AE157" s="42"/>
      <c r="AF157" s="52"/>
      <c r="AG157" s="52"/>
      <c r="AH157" s="33"/>
      <c r="AI157" s="143"/>
      <c r="AJ157" s="52"/>
      <c r="AK157" s="52"/>
      <c r="AL157" s="33"/>
      <c r="AM157" s="33"/>
      <c r="AN157" s="33"/>
      <c r="AO157" s="33"/>
      <c r="AP157" s="33"/>
      <c r="AQ157" s="143"/>
      <c r="AR157" s="52"/>
      <c r="AS157" s="143"/>
      <c r="AT157" s="52"/>
      <c r="AU157" s="33"/>
      <c r="AV157" s="33"/>
      <c r="AW157" s="33"/>
      <c r="AX157" s="33"/>
      <c r="AY157" s="42"/>
      <c r="AZ157" s="43"/>
      <c r="BA157" s="143"/>
      <c r="BB157" s="43"/>
      <c r="BC157" s="43"/>
      <c r="BD157" s="33"/>
      <c r="BE157" s="33"/>
      <c r="BF157" s="33"/>
      <c r="BG157" s="33"/>
      <c r="BH157" s="33"/>
      <c r="BI157" s="33"/>
      <c r="BJ157" s="33"/>
      <c r="BK157" s="33"/>
      <c r="BL157" s="24"/>
      <c r="BM157" s="33"/>
      <c r="BN157" s="33"/>
      <c r="BO157" s="34"/>
      <c r="BP157" s="23"/>
      <c r="BQ157" s="24"/>
      <c r="BR157" s="25"/>
    </row>
    <row r="158" spans="1:70" s="22" customFormat="1" ht="223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143"/>
      <c r="N158" s="23"/>
      <c r="O158" s="20"/>
      <c r="P158" s="23"/>
      <c r="Q158" s="23"/>
      <c r="R158" s="23"/>
      <c r="S158" s="23"/>
      <c r="T158" s="23"/>
      <c r="U158" s="33"/>
      <c r="V158" s="33"/>
      <c r="W158" s="33"/>
      <c r="X158" s="33"/>
      <c r="Y158" s="33"/>
      <c r="Z158" s="33"/>
      <c r="AA158" s="33"/>
      <c r="AB158" s="33"/>
      <c r="AC158" s="62"/>
      <c r="AD158" s="33"/>
      <c r="AE158" s="42"/>
      <c r="AF158" s="52"/>
      <c r="AG158" s="52"/>
      <c r="AH158" s="33"/>
      <c r="AI158" s="143"/>
      <c r="AJ158" s="52"/>
      <c r="AK158" s="52"/>
      <c r="AL158" s="33"/>
      <c r="AM158" s="33"/>
      <c r="AN158" s="33"/>
      <c r="AO158" s="33"/>
      <c r="AP158" s="33"/>
      <c r="AQ158" s="143"/>
      <c r="AR158" s="52"/>
      <c r="AS158" s="143"/>
      <c r="AT158" s="52"/>
      <c r="AU158" s="33"/>
      <c r="AV158" s="33"/>
      <c r="AW158" s="33"/>
      <c r="AX158" s="33"/>
      <c r="AY158" s="42"/>
      <c r="AZ158" s="43"/>
      <c r="BA158" s="143"/>
      <c r="BB158" s="52"/>
      <c r="BC158" s="52"/>
      <c r="BD158" s="33"/>
      <c r="BE158" s="33"/>
      <c r="BF158" s="33"/>
      <c r="BG158" s="33"/>
      <c r="BH158" s="33"/>
      <c r="BI158" s="33"/>
      <c r="BJ158" s="33"/>
      <c r="BK158" s="33"/>
      <c r="BL158" s="24"/>
      <c r="BM158" s="33"/>
      <c r="BN158" s="33"/>
      <c r="BO158" s="34"/>
      <c r="BP158" s="23"/>
      <c r="BQ158" s="24"/>
      <c r="BR158" s="25"/>
    </row>
    <row r="159" spans="1:70" s="22" customFormat="1" ht="408.7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43"/>
      <c r="O159" s="43"/>
      <c r="P159" s="43"/>
      <c r="Q159" s="43"/>
      <c r="R159" s="43"/>
      <c r="S159" s="43"/>
      <c r="T159" s="43"/>
      <c r="U159" s="33"/>
      <c r="V159" s="33"/>
      <c r="W159" s="33"/>
      <c r="X159" s="33"/>
      <c r="Y159" s="33"/>
      <c r="Z159" s="33"/>
      <c r="AA159" s="33"/>
      <c r="AB159" s="33"/>
      <c r="AC159" s="62"/>
      <c r="AD159" s="33"/>
      <c r="AE159" s="42"/>
      <c r="AF159" s="52"/>
      <c r="AG159" s="52"/>
      <c r="AH159" s="33"/>
      <c r="AI159" s="143"/>
      <c r="AJ159" s="52"/>
      <c r="AK159" s="52"/>
      <c r="AL159" s="33"/>
      <c r="AM159" s="33"/>
      <c r="AN159" s="33"/>
      <c r="AO159" s="33"/>
      <c r="AP159" s="33"/>
      <c r="AQ159" s="143"/>
      <c r="AR159" s="52"/>
      <c r="AS159" s="143"/>
      <c r="AT159" s="52"/>
      <c r="AU159" s="33"/>
      <c r="AV159" s="33"/>
      <c r="AW159" s="33"/>
      <c r="AX159" s="33"/>
      <c r="AY159" s="42"/>
      <c r="AZ159" s="43"/>
      <c r="BA159" s="143"/>
      <c r="BB159" s="43"/>
      <c r="BC159" s="43"/>
      <c r="BD159" s="33"/>
      <c r="BE159" s="33"/>
      <c r="BF159" s="33"/>
      <c r="BG159" s="33"/>
      <c r="BH159" s="33"/>
      <c r="BI159" s="33"/>
      <c r="BJ159" s="33"/>
      <c r="BK159" s="33"/>
      <c r="BL159" s="24"/>
      <c r="BM159" s="33"/>
      <c r="BN159" s="33"/>
      <c r="BO159" s="34"/>
      <c r="BP159" s="23"/>
      <c r="BQ159" s="24"/>
      <c r="BR159" s="25"/>
    </row>
    <row r="160" spans="1:70" s="22" customFormat="1" ht="186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43"/>
      <c r="O160" s="42"/>
      <c r="P160" s="43"/>
      <c r="Q160" s="43"/>
      <c r="R160" s="43"/>
      <c r="S160" s="43"/>
      <c r="T160" s="43"/>
      <c r="U160" s="33"/>
      <c r="V160" s="33"/>
      <c r="W160" s="33"/>
      <c r="X160" s="33"/>
      <c r="Y160" s="33"/>
      <c r="Z160" s="33"/>
      <c r="AA160" s="33"/>
      <c r="AB160" s="33"/>
      <c r="AC160" s="62"/>
      <c r="AD160" s="33"/>
      <c r="AE160" s="42"/>
      <c r="AF160" s="52"/>
      <c r="AG160" s="52"/>
      <c r="AH160" s="33"/>
      <c r="AI160" s="143"/>
      <c r="AJ160" s="52"/>
      <c r="AK160" s="52"/>
      <c r="AL160" s="33"/>
      <c r="AM160" s="33"/>
      <c r="AN160" s="33"/>
      <c r="AO160" s="33"/>
      <c r="AP160" s="33"/>
      <c r="AQ160" s="143"/>
      <c r="AR160" s="52"/>
      <c r="AS160" s="143"/>
      <c r="AT160" s="52"/>
      <c r="AU160" s="33"/>
      <c r="AV160" s="33"/>
      <c r="AW160" s="33"/>
      <c r="AX160" s="33"/>
      <c r="AY160" s="42"/>
      <c r="AZ160" s="43"/>
      <c r="BA160" s="143"/>
      <c r="BB160" s="52"/>
      <c r="BC160" s="52"/>
      <c r="BD160" s="33"/>
      <c r="BE160" s="33"/>
      <c r="BF160" s="33"/>
      <c r="BG160" s="33"/>
      <c r="BH160" s="33"/>
      <c r="BI160" s="33"/>
      <c r="BJ160" s="33"/>
      <c r="BK160" s="33"/>
      <c r="BL160" s="24"/>
      <c r="BM160" s="33"/>
      <c r="BN160" s="33"/>
      <c r="BO160" s="34"/>
      <c r="BP160" s="23"/>
      <c r="BQ160" s="24"/>
      <c r="BR160" s="25"/>
    </row>
    <row r="161" spans="1:70" s="22" customFormat="1" ht="409.6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143"/>
      <c r="N161" s="32"/>
      <c r="O161" s="31"/>
      <c r="P161" s="32"/>
      <c r="Q161" s="32"/>
      <c r="R161" s="32"/>
      <c r="S161" s="32"/>
      <c r="T161" s="32"/>
      <c r="U161" s="33"/>
      <c r="V161" s="33"/>
      <c r="W161" s="33"/>
      <c r="X161" s="33"/>
      <c r="Y161" s="33"/>
      <c r="Z161" s="33"/>
      <c r="AA161" s="33"/>
      <c r="AB161" s="33"/>
      <c r="AC161" s="62"/>
      <c r="AD161" s="33"/>
      <c r="AE161" s="42"/>
      <c r="AF161" s="52"/>
      <c r="AG161" s="52"/>
      <c r="AH161" s="33"/>
      <c r="AI161" s="143"/>
      <c r="AJ161" s="52"/>
      <c r="AK161" s="52"/>
      <c r="AL161" s="33"/>
      <c r="AM161" s="33"/>
      <c r="AN161" s="33"/>
      <c r="AO161" s="33"/>
      <c r="AP161" s="33"/>
      <c r="AQ161" s="143"/>
      <c r="AR161" s="52"/>
      <c r="AS161" s="143"/>
      <c r="AT161" s="52"/>
      <c r="AU161" s="33"/>
      <c r="AV161" s="33"/>
      <c r="AW161" s="33"/>
      <c r="AX161" s="33"/>
      <c r="AY161" s="42"/>
      <c r="AZ161" s="43"/>
      <c r="BA161" s="143"/>
      <c r="BB161" s="52"/>
      <c r="BC161" s="52"/>
      <c r="BD161" s="33"/>
      <c r="BE161" s="33"/>
      <c r="BF161" s="33"/>
      <c r="BG161" s="33"/>
      <c r="BH161" s="33"/>
      <c r="BI161" s="33"/>
      <c r="BJ161" s="33"/>
      <c r="BK161" s="33"/>
      <c r="BL161" s="24"/>
      <c r="BM161" s="33"/>
      <c r="BN161" s="33"/>
      <c r="BO161" s="34"/>
      <c r="BP161" s="23"/>
      <c r="BQ161" s="24"/>
      <c r="BR161" s="25"/>
    </row>
    <row r="162" spans="1:70" s="22" customFormat="1" ht="216.75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143"/>
      <c r="N162" s="32"/>
      <c r="O162" s="31"/>
      <c r="P162" s="32"/>
      <c r="Q162" s="32"/>
      <c r="R162" s="32"/>
      <c r="S162" s="32"/>
      <c r="T162" s="32"/>
      <c r="U162" s="33"/>
      <c r="V162" s="33"/>
      <c r="W162" s="33"/>
      <c r="X162" s="33"/>
      <c r="Y162" s="33"/>
      <c r="Z162" s="33"/>
      <c r="AA162" s="33"/>
      <c r="AB162" s="33"/>
      <c r="AC162" s="62"/>
      <c r="AD162" s="33"/>
      <c r="AE162" s="42"/>
      <c r="AF162" s="52"/>
      <c r="AG162" s="52"/>
      <c r="AH162" s="33"/>
      <c r="AI162" s="143"/>
      <c r="AJ162" s="52"/>
      <c r="AK162" s="52"/>
      <c r="AL162" s="33"/>
      <c r="AM162" s="33"/>
      <c r="AN162" s="33"/>
      <c r="AO162" s="33"/>
      <c r="AP162" s="33"/>
      <c r="AQ162" s="143"/>
      <c r="AR162" s="52"/>
      <c r="AS162" s="143"/>
      <c r="AT162" s="52"/>
      <c r="AU162" s="33"/>
      <c r="AV162" s="33"/>
      <c r="AW162" s="33"/>
      <c r="AX162" s="33"/>
      <c r="AY162" s="42"/>
      <c r="AZ162" s="43"/>
      <c r="BA162" s="143"/>
      <c r="BB162" s="52"/>
      <c r="BC162" s="52"/>
      <c r="BD162" s="33"/>
      <c r="BE162" s="33"/>
      <c r="BF162" s="33"/>
      <c r="BG162" s="33"/>
      <c r="BH162" s="33"/>
      <c r="BI162" s="33"/>
      <c r="BJ162" s="33"/>
      <c r="BK162" s="33"/>
      <c r="BL162" s="24"/>
      <c r="BM162" s="33"/>
      <c r="BN162" s="33"/>
      <c r="BO162" s="34"/>
      <c r="BP162" s="23"/>
      <c r="BQ162" s="24"/>
      <c r="BR162" s="25"/>
    </row>
    <row r="163" spans="1:70" s="22" customFormat="1" ht="254.2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43"/>
      <c r="O163" s="42"/>
      <c r="P163" s="43"/>
      <c r="Q163" s="43"/>
      <c r="R163" s="43"/>
      <c r="S163" s="43"/>
      <c r="T163" s="43"/>
      <c r="U163" s="33"/>
      <c r="V163" s="33"/>
      <c r="W163" s="33"/>
      <c r="X163" s="33"/>
      <c r="Y163" s="33"/>
      <c r="Z163" s="33"/>
      <c r="AA163" s="33"/>
      <c r="AB163" s="33"/>
      <c r="AC163" s="143"/>
      <c r="AD163" s="52"/>
      <c r="AE163" s="52"/>
      <c r="AF163" s="33"/>
      <c r="AG163" s="33"/>
      <c r="AH163" s="33"/>
      <c r="AI163" s="143"/>
      <c r="AJ163" s="52"/>
      <c r="AK163" s="52"/>
      <c r="AL163" s="33"/>
      <c r="AM163" s="33"/>
      <c r="AN163" s="33"/>
      <c r="AO163" s="33"/>
      <c r="AP163" s="33"/>
      <c r="AQ163" s="143"/>
      <c r="AR163" s="52"/>
      <c r="AS163" s="143"/>
      <c r="AT163" s="52"/>
      <c r="AU163" s="33"/>
      <c r="AV163" s="33"/>
      <c r="AW163" s="33"/>
      <c r="AX163" s="33"/>
      <c r="AY163" s="42"/>
      <c r="AZ163" s="43"/>
      <c r="BA163" s="143"/>
      <c r="BB163" s="43"/>
      <c r="BC163" s="43"/>
      <c r="BD163" s="33"/>
      <c r="BE163" s="33"/>
      <c r="BF163" s="33"/>
      <c r="BG163" s="33"/>
      <c r="BH163" s="33"/>
      <c r="BI163" s="33"/>
      <c r="BJ163" s="33"/>
      <c r="BK163" s="33"/>
      <c r="BL163" s="24"/>
      <c r="BM163" s="33"/>
      <c r="BN163" s="33"/>
      <c r="BO163" s="34"/>
      <c r="BP163" s="23"/>
      <c r="BQ163" s="24"/>
      <c r="BR163" s="25"/>
    </row>
    <row r="164" spans="1:70" s="22" customFormat="1" ht="147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143"/>
      <c r="N164" s="23"/>
      <c r="O164" s="23"/>
      <c r="P164" s="23"/>
      <c r="Q164" s="23"/>
      <c r="R164" s="23"/>
      <c r="S164" s="23"/>
      <c r="T164" s="23"/>
      <c r="U164" s="33"/>
      <c r="V164" s="33"/>
      <c r="W164" s="33"/>
      <c r="X164" s="33"/>
      <c r="Y164" s="33"/>
      <c r="Z164" s="33"/>
      <c r="AA164" s="33"/>
      <c r="AB164" s="33"/>
      <c r="AC164" s="143"/>
      <c r="AD164" s="52"/>
      <c r="AE164" s="52"/>
      <c r="AF164" s="33"/>
      <c r="AG164" s="33"/>
      <c r="AH164" s="33"/>
      <c r="AI164" s="143"/>
      <c r="AJ164" s="52"/>
      <c r="AK164" s="52"/>
      <c r="AL164" s="33"/>
      <c r="AM164" s="33"/>
      <c r="AN164" s="33"/>
      <c r="AO164" s="33"/>
      <c r="AP164" s="33"/>
      <c r="AQ164" s="143"/>
      <c r="AR164" s="52"/>
      <c r="AS164" s="143"/>
      <c r="AT164" s="52"/>
      <c r="AU164" s="33"/>
      <c r="AV164" s="33"/>
      <c r="AW164" s="33"/>
      <c r="AX164" s="33"/>
      <c r="AY164" s="42"/>
      <c r="AZ164" s="43"/>
      <c r="BA164" s="143"/>
      <c r="BB164" s="52"/>
      <c r="BC164" s="52"/>
      <c r="BD164" s="33"/>
      <c r="BE164" s="33"/>
      <c r="BF164" s="33"/>
      <c r="BG164" s="33"/>
      <c r="BH164" s="33"/>
      <c r="BI164" s="33"/>
      <c r="BJ164" s="33"/>
      <c r="BK164" s="33"/>
      <c r="BL164" s="24"/>
      <c r="BM164" s="33"/>
      <c r="BN164" s="33"/>
      <c r="BO164" s="34"/>
      <c r="BP164" s="23"/>
      <c r="BQ164" s="24"/>
      <c r="BR164" s="25"/>
    </row>
    <row r="165" spans="1:70" s="22" customFormat="1" ht="244.5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43"/>
      <c r="O165" s="43"/>
      <c r="P165" s="43"/>
      <c r="Q165" s="43"/>
      <c r="R165" s="43"/>
      <c r="S165" s="43"/>
      <c r="T165" s="43"/>
      <c r="U165" s="33"/>
      <c r="V165" s="33"/>
      <c r="W165" s="33"/>
      <c r="X165" s="33"/>
      <c r="Y165" s="33"/>
      <c r="Z165" s="33"/>
      <c r="AA165" s="33"/>
      <c r="AB165" s="33"/>
      <c r="AC165" s="143"/>
      <c r="AD165" s="51"/>
      <c r="AE165" s="51"/>
      <c r="AF165" s="33"/>
      <c r="AG165" s="33"/>
      <c r="AH165" s="33"/>
      <c r="AI165" s="143"/>
      <c r="AJ165" s="51"/>
      <c r="AK165" s="51"/>
      <c r="AL165" s="33"/>
      <c r="AM165" s="33"/>
      <c r="AN165" s="33"/>
      <c r="AO165" s="33"/>
      <c r="AP165" s="33"/>
      <c r="AQ165" s="143"/>
      <c r="AR165" s="52"/>
      <c r="AS165" s="143"/>
      <c r="AT165" s="43"/>
      <c r="AU165" s="33"/>
      <c r="AV165" s="33"/>
      <c r="AW165" s="33"/>
      <c r="AX165" s="33"/>
      <c r="AY165" s="42"/>
      <c r="AZ165" s="43"/>
      <c r="BA165" s="143"/>
      <c r="BB165" s="43"/>
      <c r="BC165" s="43"/>
      <c r="BD165" s="33"/>
      <c r="BE165" s="42"/>
      <c r="BF165" s="43"/>
      <c r="BG165" s="42"/>
      <c r="BH165" s="33"/>
      <c r="BI165" s="33"/>
      <c r="BJ165" s="33"/>
      <c r="BK165" s="33"/>
      <c r="BL165" s="24"/>
      <c r="BM165" s="33"/>
      <c r="BN165" s="33"/>
      <c r="BO165" s="34"/>
      <c r="BP165" s="23"/>
      <c r="BQ165" s="24"/>
      <c r="BR165" s="25"/>
    </row>
    <row r="166" spans="1:70" s="22" customFormat="1" ht="244.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43"/>
      <c r="O166" s="42"/>
      <c r="P166" s="43"/>
      <c r="Q166" s="43"/>
      <c r="R166" s="42"/>
      <c r="S166" s="43"/>
      <c r="T166" s="43"/>
      <c r="U166" s="33"/>
      <c r="V166" s="33"/>
      <c r="W166" s="33"/>
      <c r="X166" s="33"/>
      <c r="Y166" s="33"/>
      <c r="Z166" s="33"/>
      <c r="AA166" s="33"/>
      <c r="AB166" s="33"/>
      <c r="AC166" s="143"/>
      <c r="AD166" s="51"/>
      <c r="AE166" s="51"/>
      <c r="AF166" s="33"/>
      <c r="AG166" s="33"/>
      <c r="AH166" s="33"/>
      <c r="AI166" s="143"/>
      <c r="AJ166" s="51"/>
      <c r="AK166" s="51"/>
      <c r="AL166" s="33"/>
      <c r="AM166" s="33"/>
      <c r="AN166" s="33"/>
      <c r="AO166" s="33"/>
      <c r="AP166" s="33"/>
      <c r="AQ166" s="143"/>
      <c r="AR166" s="52"/>
      <c r="AS166" s="143"/>
      <c r="AT166" s="43"/>
      <c r="AU166" s="33"/>
      <c r="AV166" s="33"/>
      <c r="AW166" s="33"/>
      <c r="AX166" s="33"/>
      <c r="AY166" s="42"/>
      <c r="AZ166" s="43"/>
      <c r="BA166" s="143"/>
      <c r="BB166" s="43"/>
      <c r="BC166" s="43"/>
      <c r="BD166" s="33"/>
      <c r="BE166" s="33"/>
      <c r="BF166" s="33"/>
      <c r="BG166" s="33"/>
      <c r="BH166" s="33"/>
      <c r="BI166" s="33"/>
      <c r="BJ166" s="33"/>
      <c r="BK166" s="33"/>
      <c r="BL166" s="24"/>
      <c r="BM166" s="33"/>
      <c r="BN166" s="33"/>
      <c r="BO166" s="34"/>
      <c r="BP166" s="23"/>
      <c r="BQ166" s="24"/>
      <c r="BR166" s="25"/>
    </row>
    <row r="167" spans="1:70" s="22" customFormat="1" ht="244.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42"/>
      <c r="O167" s="42"/>
      <c r="P167" s="42"/>
      <c r="Q167" s="42"/>
      <c r="R167" s="42"/>
      <c r="S167" s="42"/>
      <c r="T167" s="42"/>
      <c r="U167" s="33"/>
      <c r="V167" s="33"/>
      <c r="W167" s="33"/>
      <c r="X167" s="33"/>
      <c r="Y167" s="33"/>
      <c r="Z167" s="33"/>
      <c r="AA167" s="33"/>
      <c r="AB167" s="33"/>
      <c r="AC167" s="143"/>
      <c r="AD167" s="51"/>
      <c r="AE167" s="51"/>
      <c r="AF167" s="33"/>
      <c r="AG167" s="33"/>
      <c r="AH167" s="33"/>
      <c r="AI167" s="143"/>
      <c r="AJ167" s="51"/>
      <c r="AK167" s="51"/>
      <c r="AL167" s="33"/>
      <c r="AM167" s="33"/>
      <c r="AN167" s="33"/>
      <c r="AO167" s="33"/>
      <c r="AP167" s="33"/>
      <c r="AQ167" s="143"/>
      <c r="AR167" s="52"/>
      <c r="AS167" s="143"/>
      <c r="AT167" s="43"/>
      <c r="AU167" s="33"/>
      <c r="AV167" s="33"/>
      <c r="AW167" s="33"/>
      <c r="AX167" s="33"/>
      <c r="AY167" s="42"/>
      <c r="AZ167" s="43"/>
      <c r="BA167" s="143"/>
      <c r="BB167" s="43"/>
      <c r="BC167" s="43"/>
      <c r="BD167" s="33"/>
      <c r="BE167" s="42"/>
      <c r="BF167" s="43"/>
      <c r="BG167" s="43"/>
      <c r="BH167" s="33"/>
      <c r="BI167" s="33"/>
      <c r="BJ167" s="33"/>
      <c r="BK167" s="33"/>
      <c r="BL167" s="24"/>
      <c r="BM167" s="33"/>
      <c r="BN167" s="33"/>
      <c r="BO167" s="34"/>
      <c r="BP167" s="23"/>
      <c r="BQ167" s="24"/>
      <c r="BR167" s="25"/>
    </row>
    <row r="168" spans="1:70" s="22" customFormat="1" ht="244.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23"/>
      <c r="O168" s="20"/>
      <c r="P168" s="23"/>
      <c r="Q168" s="23"/>
      <c r="R168" s="23"/>
      <c r="S168" s="23"/>
      <c r="T168" s="23"/>
      <c r="U168" s="33"/>
      <c r="V168" s="33"/>
      <c r="W168" s="33"/>
      <c r="X168" s="33"/>
      <c r="Y168" s="33"/>
      <c r="Z168" s="33"/>
      <c r="AA168" s="33"/>
      <c r="AB168" s="33"/>
      <c r="AC168" s="143"/>
      <c r="AD168" s="51"/>
      <c r="AE168" s="51"/>
      <c r="AF168" s="33"/>
      <c r="AG168" s="33"/>
      <c r="AH168" s="33"/>
      <c r="AI168" s="143"/>
      <c r="AJ168" s="51"/>
      <c r="AK168" s="51"/>
      <c r="AL168" s="33"/>
      <c r="AM168" s="33"/>
      <c r="AN168" s="33"/>
      <c r="AO168" s="33"/>
      <c r="AP168" s="33"/>
      <c r="AQ168" s="143"/>
      <c r="AR168" s="52"/>
      <c r="AS168" s="143"/>
      <c r="AT168" s="43"/>
      <c r="AU168" s="33"/>
      <c r="AV168" s="33"/>
      <c r="AW168" s="33"/>
      <c r="AX168" s="33"/>
      <c r="AY168" s="42"/>
      <c r="AZ168" s="43"/>
      <c r="BA168" s="143"/>
      <c r="BB168" s="43"/>
      <c r="BC168" s="43"/>
      <c r="BD168" s="33"/>
      <c r="BE168" s="33"/>
      <c r="BF168" s="33"/>
      <c r="BG168" s="33"/>
      <c r="BH168" s="33"/>
      <c r="BI168" s="33"/>
      <c r="BJ168" s="33"/>
      <c r="BK168" s="33"/>
      <c r="BL168" s="24"/>
      <c r="BM168" s="33"/>
      <c r="BN168" s="33"/>
      <c r="BO168" s="34"/>
      <c r="BP168" s="23"/>
      <c r="BQ168" s="24"/>
      <c r="BR168" s="25"/>
    </row>
    <row r="169" spans="1:70" s="22" customFormat="1" ht="408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43"/>
      <c r="O169" s="42"/>
      <c r="P169" s="42"/>
      <c r="Q169" s="42"/>
      <c r="R169" s="42"/>
      <c r="S169" s="42"/>
      <c r="T169" s="43"/>
      <c r="U169" s="33"/>
      <c r="V169" s="33"/>
      <c r="W169" s="33"/>
      <c r="X169" s="33"/>
      <c r="Y169" s="33"/>
      <c r="Z169" s="33"/>
      <c r="AA169" s="33"/>
      <c r="AB169" s="33"/>
      <c r="AC169" s="143"/>
      <c r="AD169" s="51"/>
      <c r="AE169" s="51"/>
      <c r="AF169" s="33"/>
      <c r="AG169" s="33"/>
      <c r="AH169" s="33"/>
      <c r="AI169" s="143"/>
      <c r="AJ169" s="51"/>
      <c r="AK169" s="51"/>
      <c r="AL169" s="33"/>
      <c r="AM169" s="33"/>
      <c r="AN169" s="33"/>
      <c r="AO169" s="33"/>
      <c r="AP169" s="33"/>
      <c r="AQ169" s="143"/>
      <c r="AR169" s="52"/>
      <c r="AS169" s="143"/>
      <c r="AT169" s="43"/>
      <c r="AU169" s="33"/>
      <c r="AV169" s="33"/>
      <c r="AW169" s="33"/>
      <c r="AX169" s="33"/>
      <c r="AY169" s="42"/>
      <c r="AZ169" s="43"/>
      <c r="BA169" s="143"/>
      <c r="BB169" s="43"/>
      <c r="BC169" s="42"/>
      <c r="BD169" s="33"/>
      <c r="BE169" s="33"/>
      <c r="BF169" s="33"/>
      <c r="BG169" s="33"/>
      <c r="BH169" s="33"/>
      <c r="BI169" s="33"/>
      <c r="BJ169" s="33"/>
      <c r="BK169" s="33"/>
      <c r="BL169" s="24"/>
      <c r="BM169" s="33"/>
      <c r="BN169" s="33"/>
      <c r="BO169" s="34"/>
      <c r="BP169" s="23"/>
      <c r="BQ169" s="24"/>
      <c r="BR169" s="25"/>
    </row>
    <row r="170" spans="1:70" s="22" customFormat="1" ht="246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143"/>
      <c r="AD170" s="51"/>
      <c r="AE170" s="51"/>
      <c r="AF170" s="33"/>
      <c r="AG170" s="33"/>
      <c r="AH170" s="33"/>
      <c r="AI170" s="143"/>
      <c r="AJ170" s="51"/>
      <c r="AK170" s="51"/>
      <c r="AL170" s="33"/>
      <c r="AM170" s="33"/>
      <c r="AN170" s="33"/>
      <c r="AO170" s="33"/>
      <c r="AP170" s="33"/>
      <c r="AQ170" s="143"/>
      <c r="AR170" s="52"/>
      <c r="AS170" s="143"/>
      <c r="AT170" s="43"/>
      <c r="AU170" s="33"/>
      <c r="AV170" s="33"/>
      <c r="AW170" s="33"/>
      <c r="AX170" s="33"/>
      <c r="AY170" s="42"/>
      <c r="AZ170" s="43"/>
      <c r="BA170" s="143"/>
      <c r="BB170" s="43"/>
      <c r="BC170" s="42"/>
      <c r="BD170" s="33"/>
      <c r="BE170" s="42"/>
      <c r="BF170" s="43"/>
      <c r="BG170" s="43"/>
      <c r="BH170" s="33"/>
      <c r="BI170" s="33"/>
      <c r="BJ170" s="33"/>
      <c r="BK170" s="33"/>
      <c r="BL170" s="24"/>
      <c r="BM170" s="33"/>
      <c r="BN170" s="33"/>
      <c r="BO170" s="34"/>
      <c r="BP170" s="23"/>
      <c r="BQ170" s="24"/>
      <c r="BR170" s="25"/>
    </row>
    <row r="171" spans="1:70" s="22" customFormat="1" ht="258.7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23"/>
      <c r="O171" s="20"/>
      <c r="P171" s="23"/>
      <c r="Q171" s="23"/>
      <c r="R171" s="23"/>
      <c r="S171" s="23"/>
      <c r="T171" s="23"/>
      <c r="U171" s="33"/>
      <c r="V171" s="33"/>
      <c r="W171" s="33"/>
      <c r="X171" s="33"/>
      <c r="Y171" s="33"/>
      <c r="Z171" s="33"/>
      <c r="AA171" s="33"/>
      <c r="AB171" s="33"/>
      <c r="AC171" s="143"/>
      <c r="AD171" s="51"/>
      <c r="AE171" s="42"/>
      <c r="AF171" s="33"/>
      <c r="AG171" s="33"/>
      <c r="AH171" s="33"/>
      <c r="AI171" s="143"/>
      <c r="AJ171" s="51"/>
      <c r="AK171" s="42"/>
      <c r="AL171" s="33"/>
      <c r="AM171" s="33"/>
      <c r="AN171" s="33"/>
      <c r="AO171" s="33"/>
      <c r="AP171" s="33"/>
      <c r="AQ171" s="143"/>
      <c r="AR171" s="43"/>
      <c r="AS171" s="143"/>
      <c r="AT171" s="43"/>
      <c r="AU171" s="33"/>
      <c r="AV171" s="33"/>
      <c r="AW171" s="33"/>
      <c r="AX171" s="33"/>
      <c r="AY171" s="42"/>
      <c r="AZ171" s="43"/>
      <c r="BA171" s="143"/>
      <c r="BB171" s="43"/>
      <c r="BC171" s="42"/>
      <c r="BD171" s="33"/>
      <c r="BE171" s="33"/>
      <c r="BF171" s="33"/>
      <c r="BG171" s="33"/>
      <c r="BH171" s="33"/>
      <c r="BI171" s="33"/>
      <c r="BJ171" s="33"/>
      <c r="BK171" s="33"/>
      <c r="BL171" s="24"/>
      <c r="BM171" s="33"/>
      <c r="BN171" s="33"/>
      <c r="BO171" s="34"/>
      <c r="BP171" s="23"/>
      <c r="BQ171" s="24"/>
      <c r="BR171" s="25"/>
    </row>
    <row r="172" spans="1:70" s="22" customFormat="1" ht="201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143"/>
      <c r="N172" s="29"/>
      <c r="O172" s="29"/>
      <c r="P172" s="29"/>
      <c r="Q172" s="29"/>
      <c r="R172" s="29"/>
      <c r="S172" s="29"/>
      <c r="T172" s="29"/>
      <c r="U172" s="33"/>
      <c r="V172" s="33"/>
      <c r="W172" s="33"/>
      <c r="X172" s="33"/>
      <c r="Y172" s="33"/>
      <c r="Z172" s="33"/>
      <c r="AA172" s="33"/>
      <c r="AB172" s="33"/>
      <c r="AC172" s="143"/>
      <c r="AD172" s="51"/>
      <c r="AE172" s="42"/>
      <c r="AF172" s="33"/>
      <c r="AG172" s="33"/>
      <c r="AH172" s="33"/>
      <c r="AI172" s="143"/>
      <c r="AJ172" s="51"/>
      <c r="AK172" s="42"/>
      <c r="AL172" s="33"/>
      <c r="AM172" s="33"/>
      <c r="AN172" s="33"/>
      <c r="AO172" s="33"/>
      <c r="AP172" s="33"/>
      <c r="AQ172" s="143"/>
      <c r="AR172" s="43"/>
      <c r="AS172" s="143"/>
      <c r="AT172" s="43"/>
      <c r="AU172" s="33"/>
      <c r="AV172" s="33"/>
      <c r="AW172" s="33"/>
      <c r="AX172" s="33"/>
      <c r="AY172" s="42"/>
      <c r="AZ172" s="43"/>
      <c r="BA172" s="143"/>
      <c r="BB172" s="43"/>
      <c r="BC172" s="42"/>
      <c r="BD172" s="33"/>
      <c r="BE172" s="33"/>
      <c r="BF172" s="33"/>
      <c r="BG172" s="33"/>
      <c r="BH172" s="33"/>
      <c r="BI172" s="33"/>
      <c r="BJ172" s="33"/>
      <c r="BK172" s="33"/>
      <c r="BL172" s="24"/>
      <c r="BM172" s="33"/>
      <c r="BN172" s="33"/>
      <c r="BO172" s="34"/>
      <c r="BP172" s="23"/>
      <c r="BQ172" s="24"/>
      <c r="BR172" s="25"/>
    </row>
    <row r="173" spans="1:70" s="22" customFormat="1" ht="191.2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3"/>
      <c r="O173" s="42"/>
      <c r="P173" s="43"/>
      <c r="Q173" s="43"/>
      <c r="R173" s="43"/>
      <c r="S173" s="43"/>
      <c r="T173" s="43"/>
      <c r="U173" s="33"/>
      <c r="V173" s="33"/>
      <c r="W173" s="33"/>
      <c r="X173" s="33"/>
      <c r="Y173" s="33"/>
      <c r="Z173" s="33"/>
      <c r="AA173" s="33"/>
      <c r="AB173" s="33"/>
      <c r="AC173" s="143"/>
      <c r="AD173" s="51"/>
      <c r="AE173" s="42"/>
      <c r="AF173" s="33"/>
      <c r="AG173" s="33"/>
      <c r="AH173" s="33"/>
      <c r="AI173" s="143"/>
      <c r="AJ173" s="51"/>
      <c r="AK173" s="42"/>
      <c r="AL173" s="33"/>
      <c r="AM173" s="33"/>
      <c r="AN173" s="33"/>
      <c r="AO173" s="33"/>
      <c r="AP173" s="33"/>
      <c r="AQ173" s="143"/>
      <c r="AR173" s="43"/>
      <c r="AS173" s="143"/>
      <c r="AT173" s="43"/>
      <c r="AU173" s="33"/>
      <c r="AV173" s="33"/>
      <c r="AW173" s="33"/>
      <c r="AX173" s="33"/>
      <c r="AY173" s="42"/>
      <c r="AZ173" s="43"/>
      <c r="BA173" s="143"/>
      <c r="BB173" s="43"/>
      <c r="BC173" s="43"/>
      <c r="BD173" s="33"/>
      <c r="BE173" s="33"/>
      <c r="BF173" s="33"/>
      <c r="BG173" s="33"/>
      <c r="BH173" s="33"/>
      <c r="BI173" s="33"/>
      <c r="BJ173" s="33"/>
      <c r="BK173" s="33"/>
      <c r="BL173" s="24"/>
      <c r="BM173" s="33"/>
      <c r="BN173" s="33"/>
      <c r="BO173" s="34"/>
      <c r="BP173" s="23"/>
      <c r="BQ173" s="24"/>
      <c r="BR173" s="25"/>
    </row>
    <row r="174" spans="1:70" s="22" customFormat="1" ht="191.2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143"/>
      <c r="N174" s="32"/>
      <c r="O174" s="31"/>
      <c r="P174" s="32"/>
      <c r="Q174" s="32"/>
      <c r="R174" s="32"/>
      <c r="S174" s="32"/>
      <c r="T174" s="32"/>
      <c r="U174" s="33"/>
      <c r="V174" s="33"/>
      <c r="W174" s="33"/>
      <c r="X174" s="33"/>
      <c r="Y174" s="33"/>
      <c r="Z174" s="33"/>
      <c r="AA174" s="33"/>
      <c r="AB174" s="33"/>
      <c r="AC174" s="143"/>
      <c r="AD174" s="51"/>
      <c r="AE174" s="42"/>
      <c r="AF174" s="33"/>
      <c r="AG174" s="33"/>
      <c r="AH174" s="33"/>
      <c r="AI174" s="143"/>
      <c r="AJ174" s="51"/>
      <c r="AK174" s="42"/>
      <c r="AL174" s="33"/>
      <c r="AM174" s="33"/>
      <c r="AN174" s="33"/>
      <c r="AO174" s="33"/>
      <c r="AP174" s="33"/>
      <c r="AQ174" s="143"/>
      <c r="AR174" s="43"/>
      <c r="AS174" s="143"/>
      <c r="AT174" s="43"/>
      <c r="AU174" s="33"/>
      <c r="AV174" s="33"/>
      <c r="AW174" s="33"/>
      <c r="AX174" s="33"/>
      <c r="AY174" s="42"/>
      <c r="AZ174" s="43"/>
      <c r="BA174" s="143"/>
      <c r="BB174" s="43"/>
      <c r="BC174" s="42"/>
      <c r="BD174" s="33"/>
      <c r="BE174" s="33"/>
      <c r="BF174" s="33"/>
      <c r="BG174" s="33"/>
      <c r="BH174" s="33"/>
      <c r="BI174" s="33"/>
      <c r="BJ174" s="33"/>
      <c r="BK174" s="33"/>
      <c r="BL174" s="24"/>
      <c r="BM174" s="33"/>
      <c r="BN174" s="33"/>
      <c r="BO174" s="34"/>
      <c r="BP174" s="23"/>
      <c r="BQ174" s="24"/>
      <c r="BR174" s="25"/>
    </row>
    <row r="175" spans="1:70" s="22" customFormat="1" ht="247.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143"/>
      <c r="N175" s="23"/>
      <c r="O175" s="23"/>
      <c r="P175" s="23"/>
      <c r="Q175" s="23"/>
      <c r="R175" s="23"/>
      <c r="S175" s="23"/>
      <c r="T175" s="2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F175" s="33"/>
      <c r="AG175" s="33"/>
      <c r="AH175" s="33"/>
      <c r="AI175" s="62"/>
      <c r="AJ175" s="33"/>
      <c r="AK175" s="33"/>
      <c r="AL175" s="33"/>
      <c r="AM175" s="33"/>
      <c r="AN175" s="33"/>
      <c r="AO175" s="33"/>
      <c r="AP175" s="33"/>
      <c r="AQ175" s="62"/>
      <c r="AR175" s="33"/>
      <c r="AS175" s="62"/>
      <c r="AT175" s="33"/>
      <c r="AU175" s="33"/>
      <c r="AV175" s="33"/>
      <c r="AW175" s="33"/>
      <c r="AX175" s="33"/>
      <c r="AY175" s="42"/>
      <c r="AZ175" s="43"/>
      <c r="BA175" s="143"/>
      <c r="BB175" s="43"/>
      <c r="BC175" s="42"/>
      <c r="BD175" s="33"/>
      <c r="BE175" s="33"/>
      <c r="BF175" s="33"/>
      <c r="BG175" s="33"/>
      <c r="BH175" s="33"/>
      <c r="BI175" s="33"/>
      <c r="BJ175" s="33"/>
      <c r="BK175" s="33"/>
      <c r="BL175" s="24"/>
      <c r="BM175" s="33"/>
      <c r="BN175" s="33"/>
      <c r="BO175" s="34"/>
      <c r="BP175" s="23"/>
      <c r="BQ175" s="24"/>
      <c r="BR175" s="25"/>
    </row>
    <row r="176" spans="1:70" s="22" customFormat="1" ht="271.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143"/>
      <c r="N176" s="28"/>
      <c r="O176" s="18"/>
      <c r="P176" s="28"/>
      <c r="Q176" s="28"/>
      <c r="R176" s="28"/>
      <c r="S176" s="28"/>
      <c r="T176" s="2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F176" s="33"/>
      <c r="AG176" s="33"/>
      <c r="AH176" s="33"/>
      <c r="AI176" s="62"/>
      <c r="AJ176" s="33"/>
      <c r="AK176" s="33"/>
      <c r="AL176" s="33"/>
      <c r="AM176" s="33"/>
      <c r="AN176" s="33"/>
      <c r="AO176" s="33"/>
      <c r="AP176" s="33"/>
      <c r="AQ176" s="62"/>
      <c r="AR176" s="33"/>
      <c r="AS176" s="62"/>
      <c r="AT176" s="33"/>
      <c r="AU176" s="33"/>
      <c r="AV176" s="33"/>
      <c r="AW176" s="33"/>
      <c r="AX176" s="33"/>
      <c r="AY176" s="42"/>
      <c r="AZ176" s="43"/>
      <c r="BA176" s="143"/>
      <c r="BB176" s="43"/>
      <c r="BC176" s="42"/>
      <c r="BD176" s="33"/>
      <c r="BE176" s="33"/>
      <c r="BF176" s="33"/>
      <c r="BG176" s="33"/>
      <c r="BH176" s="33"/>
      <c r="BI176" s="33"/>
      <c r="BJ176" s="33"/>
      <c r="BK176" s="33"/>
      <c r="BL176" s="24"/>
      <c r="BM176" s="33"/>
      <c r="BN176" s="33"/>
      <c r="BO176" s="34"/>
      <c r="BP176" s="23"/>
      <c r="BQ176" s="24"/>
      <c r="BR176" s="25"/>
    </row>
    <row r="177" spans="1:70" s="22" customFormat="1" ht="261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143"/>
      <c r="N177" s="28"/>
      <c r="O177" s="18"/>
      <c r="P177" s="28"/>
      <c r="Q177" s="28"/>
      <c r="R177" s="28"/>
      <c r="S177" s="28"/>
      <c r="T177" s="2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F177" s="33"/>
      <c r="AG177" s="33"/>
      <c r="AH177" s="33"/>
      <c r="AI177" s="62"/>
      <c r="AJ177" s="33"/>
      <c r="AK177" s="33"/>
      <c r="AL177" s="33"/>
      <c r="AM177" s="33"/>
      <c r="AN177" s="33"/>
      <c r="AO177" s="33"/>
      <c r="AP177" s="33"/>
      <c r="AQ177" s="62"/>
      <c r="AR177" s="33"/>
      <c r="AS177" s="62"/>
      <c r="AT177" s="33"/>
      <c r="AU177" s="33"/>
      <c r="AV177" s="33"/>
      <c r="AW177" s="33"/>
      <c r="AX177" s="33"/>
      <c r="AY177" s="42"/>
      <c r="AZ177" s="43"/>
      <c r="BA177" s="143"/>
      <c r="BB177" s="43"/>
      <c r="BC177" s="42"/>
      <c r="BD177" s="33"/>
      <c r="BE177" s="33"/>
      <c r="BF177" s="33"/>
      <c r="BG177" s="33"/>
      <c r="BH177" s="33"/>
      <c r="BI177" s="33"/>
      <c r="BJ177" s="33"/>
      <c r="BK177" s="33"/>
      <c r="BL177" s="24"/>
      <c r="BM177" s="33"/>
      <c r="BN177" s="33"/>
      <c r="BO177" s="34"/>
      <c r="BP177" s="23"/>
      <c r="BQ177" s="24"/>
      <c r="BR177" s="25"/>
    </row>
    <row r="178" spans="1:70" s="22" customFormat="1" ht="204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42"/>
      <c r="O178" s="42"/>
      <c r="P178" s="42"/>
      <c r="Q178" s="42"/>
      <c r="R178" s="42"/>
      <c r="S178" s="42"/>
      <c r="T178" s="42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F178" s="33"/>
      <c r="AG178" s="33"/>
      <c r="AH178" s="33"/>
      <c r="AI178" s="62"/>
      <c r="AJ178" s="33"/>
      <c r="AK178" s="33"/>
      <c r="AL178" s="33"/>
      <c r="AM178" s="33"/>
      <c r="AN178" s="33"/>
      <c r="AO178" s="33"/>
      <c r="AP178" s="33"/>
      <c r="AQ178" s="62"/>
      <c r="AR178" s="33"/>
      <c r="AS178" s="62"/>
      <c r="AT178" s="33"/>
      <c r="AU178" s="33"/>
      <c r="AV178" s="33"/>
      <c r="AW178" s="33"/>
      <c r="AX178" s="33"/>
      <c r="AY178" s="42"/>
      <c r="AZ178" s="43"/>
      <c r="BA178" s="143"/>
      <c r="BB178" s="42"/>
      <c r="BC178" s="42"/>
      <c r="BD178" s="33"/>
      <c r="BE178" s="33"/>
      <c r="BF178" s="33"/>
      <c r="BG178" s="33"/>
      <c r="BH178" s="33"/>
      <c r="BI178" s="33"/>
      <c r="BJ178" s="33"/>
      <c r="BK178" s="33"/>
      <c r="BL178" s="24"/>
      <c r="BM178" s="33"/>
      <c r="BN178" s="33"/>
      <c r="BO178" s="34"/>
      <c r="BP178" s="23"/>
      <c r="BQ178" s="24"/>
      <c r="BR178" s="25"/>
    </row>
    <row r="179" spans="1:70" s="22" customFormat="1" ht="204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143"/>
      <c r="N179" s="20"/>
      <c r="O179" s="20"/>
      <c r="P179" s="20"/>
      <c r="Q179" s="20"/>
      <c r="R179" s="20"/>
      <c r="S179" s="20"/>
      <c r="T179" s="20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F179" s="33"/>
      <c r="AG179" s="33"/>
      <c r="AH179" s="33"/>
      <c r="AI179" s="62"/>
      <c r="AJ179" s="33"/>
      <c r="AK179" s="33"/>
      <c r="AL179" s="33"/>
      <c r="AM179" s="33"/>
      <c r="AN179" s="33"/>
      <c r="AO179" s="33"/>
      <c r="AP179" s="33"/>
      <c r="AQ179" s="62"/>
      <c r="AR179" s="33"/>
      <c r="AS179" s="62"/>
      <c r="AT179" s="33"/>
      <c r="AU179" s="33"/>
      <c r="AV179" s="33"/>
      <c r="AW179" s="33"/>
      <c r="AX179" s="33"/>
      <c r="AY179" s="42"/>
      <c r="AZ179" s="43"/>
      <c r="BA179" s="143"/>
      <c r="BB179" s="43"/>
      <c r="BC179" s="42"/>
      <c r="BD179" s="33"/>
      <c r="BE179" s="33"/>
      <c r="BF179" s="33"/>
      <c r="BG179" s="33"/>
      <c r="BH179" s="33"/>
      <c r="BI179" s="33"/>
      <c r="BJ179" s="33"/>
      <c r="BK179" s="33"/>
      <c r="BL179" s="24"/>
      <c r="BM179" s="33"/>
      <c r="BN179" s="33"/>
      <c r="BO179" s="34"/>
      <c r="BP179" s="23"/>
      <c r="BQ179" s="24"/>
      <c r="BR179" s="25"/>
    </row>
    <row r="180" spans="1:70" s="22" customFormat="1" ht="204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42"/>
      <c r="M180" s="143"/>
      <c r="N180" s="28"/>
      <c r="O180" s="18"/>
      <c r="P180" s="28"/>
      <c r="Q180" s="28"/>
      <c r="R180" s="28"/>
      <c r="S180" s="28"/>
      <c r="T180" s="2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F180" s="33"/>
      <c r="AG180" s="33"/>
      <c r="AH180" s="33"/>
      <c r="AI180" s="62"/>
      <c r="AJ180" s="33"/>
      <c r="AK180" s="33"/>
      <c r="AL180" s="33"/>
      <c r="AM180" s="33"/>
      <c r="AN180" s="33"/>
      <c r="AO180" s="33"/>
      <c r="AP180" s="33"/>
      <c r="AQ180" s="62"/>
      <c r="AR180" s="33"/>
      <c r="AS180" s="62"/>
      <c r="AT180" s="33"/>
      <c r="AU180" s="33"/>
      <c r="AV180" s="33"/>
      <c r="AW180" s="33"/>
      <c r="AX180" s="33"/>
      <c r="AY180" s="42"/>
      <c r="AZ180" s="43"/>
      <c r="BA180" s="143"/>
      <c r="BB180" s="43"/>
      <c r="BC180" s="42"/>
      <c r="BD180" s="33"/>
      <c r="BE180" s="33"/>
      <c r="BF180" s="33"/>
      <c r="BG180" s="33"/>
      <c r="BH180" s="33"/>
      <c r="BI180" s="33"/>
      <c r="BJ180" s="33"/>
      <c r="BK180" s="33"/>
      <c r="BL180" s="24"/>
      <c r="BM180" s="33"/>
      <c r="BN180" s="33"/>
      <c r="BO180" s="34"/>
      <c r="BP180" s="23"/>
      <c r="BQ180" s="24"/>
      <c r="BR180" s="25"/>
    </row>
    <row r="181" spans="1:70" s="22" customFormat="1" ht="283.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18"/>
      <c r="J181" s="18"/>
      <c r="K181" s="42"/>
      <c r="L181" s="42"/>
      <c r="M181" s="42"/>
      <c r="N181" s="43"/>
      <c r="O181" s="42"/>
      <c r="P181" s="43"/>
      <c r="Q181" s="43"/>
      <c r="R181" s="43"/>
      <c r="S181" s="43"/>
      <c r="T181" s="43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F181" s="33"/>
      <c r="AG181" s="33"/>
      <c r="AH181" s="33"/>
      <c r="AI181" s="62"/>
      <c r="AJ181" s="33"/>
      <c r="AK181" s="33"/>
      <c r="AL181" s="33"/>
      <c r="AM181" s="33"/>
      <c r="AN181" s="33"/>
      <c r="AO181" s="33"/>
      <c r="AP181" s="33"/>
      <c r="AQ181" s="62"/>
      <c r="AR181" s="33"/>
      <c r="AS181" s="62"/>
      <c r="AT181" s="33"/>
      <c r="AU181" s="33"/>
      <c r="AV181" s="33"/>
      <c r="AW181" s="33"/>
      <c r="AX181" s="33"/>
      <c r="AY181" s="42"/>
      <c r="AZ181" s="43"/>
      <c r="BA181" s="143"/>
      <c r="BB181" s="43"/>
      <c r="BC181" s="42"/>
      <c r="BD181" s="33"/>
      <c r="BE181" s="33"/>
      <c r="BF181" s="33"/>
      <c r="BG181" s="33"/>
      <c r="BH181" s="33"/>
      <c r="BI181" s="33"/>
      <c r="BJ181" s="33"/>
      <c r="BK181" s="33"/>
      <c r="BL181" s="24"/>
      <c r="BM181" s="33"/>
      <c r="BN181" s="33"/>
      <c r="BO181" s="34"/>
      <c r="BP181" s="23"/>
      <c r="BQ181" s="24"/>
      <c r="BR181" s="25"/>
    </row>
    <row r="182" spans="1:70" s="22" customFormat="1" ht="409.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42"/>
      <c r="N182" s="43"/>
      <c r="O182" s="42"/>
      <c r="P182" s="43"/>
      <c r="Q182" s="43"/>
      <c r="R182" s="43"/>
      <c r="S182" s="43"/>
      <c r="T182" s="43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3"/>
      <c r="AG182" s="43"/>
      <c r="AH182" s="33"/>
      <c r="AI182" s="143"/>
      <c r="AJ182" s="43"/>
      <c r="AK182" s="43"/>
      <c r="AL182" s="33"/>
      <c r="AM182" s="33"/>
      <c r="AN182" s="33"/>
      <c r="AO182" s="33"/>
      <c r="AP182" s="33"/>
      <c r="AQ182" s="143"/>
      <c r="AR182" s="43"/>
      <c r="AS182" s="143"/>
      <c r="AT182" s="43"/>
      <c r="AU182" s="33"/>
      <c r="AV182" s="33"/>
      <c r="AW182" s="33"/>
      <c r="AX182" s="33"/>
      <c r="AY182" s="42"/>
      <c r="AZ182" s="43"/>
      <c r="BA182" s="143"/>
      <c r="BB182" s="43"/>
      <c r="BC182" s="43"/>
      <c r="BD182" s="33"/>
      <c r="BE182" s="33"/>
      <c r="BF182" s="33"/>
      <c r="BG182" s="33"/>
      <c r="BH182" s="33"/>
      <c r="BI182" s="33"/>
      <c r="BJ182" s="33"/>
      <c r="BK182" s="33"/>
      <c r="BL182" s="24"/>
      <c r="BM182" s="33"/>
      <c r="BN182" s="33"/>
      <c r="BO182" s="34"/>
      <c r="BP182" s="23"/>
      <c r="BQ182" s="24"/>
      <c r="BR182" s="25"/>
    </row>
    <row r="183" spans="1:70" s="22" customFormat="1" ht="114.7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42"/>
      <c r="M183" s="42"/>
      <c r="N183" s="32"/>
      <c r="O183" s="31"/>
      <c r="P183" s="32"/>
      <c r="Q183" s="32"/>
      <c r="R183" s="32"/>
      <c r="S183" s="32"/>
      <c r="T183" s="32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F183" s="33"/>
      <c r="AG183" s="33"/>
      <c r="AH183" s="33"/>
      <c r="AI183" s="62"/>
      <c r="AJ183" s="33"/>
      <c r="AK183" s="33"/>
      <c r="AL183" s="33"/>
      <c r="AM183" s="33"/>
      <c r="AN183" s="33"/>
      <c r="AO183" s="33"/>
      <c r="AP183" s="33"/>
      <c r="AQ183" s="62"/>
      <c r="AR183" s="33"/>
      <c r="AS183" s="62"/>
      <c r="AT183" s="33"/>
      <c r="AU183" s="33"/>
      <c r="AV183" s="33"/>
      <c r="AW183" s="33"/>
      <c r="AX183" s="33"/>
      <c r="AY183" s="42"/>
      <c r="AZ183" s="43"/>
      <c r="BA183" s="143"/>
      <c r="BB183" s="43"/>
      <c r="BC183" s="42"/>
      <c r="BD183" s="33"/>
      <c r="BE183" s="33"/>
      <c r="BF183" s="33"/>
      <c r="BG183" s="33"/>
      <c r="BH183" s="33"/>
      <c r="BI183" s="33"/>
      <c r="BJ183" s="33"/>
      <c r="BK183" s="33"/>
      <c r="BL183" s="24"/>
      <c r="BM183" s="33"/>
      <c r="BN183" s="33"/>
      <c r="BO183" s="34"/>
      <c r="BP183" s="23"/>
      <c r="BQ183" s="24"/>
      <c r="BR183" s="25"/>
    </row>
    <row r="184" spans="1:70" s="22" customFormat="1" ht="114.7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42"/>
      <c r="M184" s="143"/>
      <c r="N184" s="32"/>
      <c r="O184" s="31"/>
      <c r="P184" s="32"/>
      <c r="Q184" s="32"/>
      <c r="R184" s="32"/>
      <c r="S184" s="32"/>
      <c r="T184" s="32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F184" s="33"/>
      <c r="AG184" s="33"/>
      <c r="AH184" s="33"/>
      <c r="AI184" s="62"/>
      <c r="AJ184" s="33"/>
      <c r="AK184" s="33"/>
      <c r="AL184" s="33"/>
      <c r="AM184" s="33"/>
      <c r="AN184" s="33"/>
      <c r="AO184" s="33"/>
      <c r="AP184" s="33"/>
      <c r="AQ184" s="62"/>
      <c r="AR184" s="33"/>
      <c r="AS184" s="62"/>
      <c r="AT184" s="33"/>
      <c r="AU184" s="33"/>
      <c r="AV184" s="33"/>
      <c r="AW184" s="33"/>
      <c r="AX184" s="33"/>
      <c r="AY184" s="42"/>
      <c r="AZ184" s="43"/>
      <c r="BA184" s="143"/>
      <c r="BB184" s="43"/>
      <c r="BC184" s="42"/>
      <c r="BD184" s="33"/>
      <c r="BE184" s="33"/>
      <c r="BF184" s="33"/>
      <c r="BG184" s="33"/>
      <c r="BH184" s="33"/>
      <c r="BI184" s="33"/>
      <c r="BJ184" s="33"/>
      <c r="BK184" s="33"/>
      <c r="BL184" s="24"/>
      <c r="BM184" s="33"/>
      <c r="BN184" s="33"/>
      <c r="BO184" s="34"/>
      <c r="BP184" s="23"/>
      <c r="BQ184" s="24"/>
      <c r="BR184" s="25"/>
    </row>
    <row r="185" spans="1:70" s="22" customFormat="1" ht="114.7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42"/>
      <c r="M185" s="143"/>
      <c r="N185" s="32"/>
      <c r="O185" s="31"/>
      <c r="P185" s="32"/>
      <c r="Q185" s="32"/>
      <c r="R185" s="32"/>
      <c r="S185" s="32"/>
      <c r="T185" s="32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F185" s="33"/>
      <c r="AG185" s="33"/>
      <c r="AH185" s="33"/>
      <c r="AI185" s="62"/>
      <c r="AJ185" s="33"/>
      <c r="AK185" s="33"/>
      <c r="AL185" s="33"/>
      <c r="AM185" s="33"/>
      <c r="AN185" s="33"/>
      <c r="AO185" s="33"/>
      <c r="AP185" s="33"/>
      <c r="AQ185" s="62"/>
      <c r="AR185" s="33"/>
      <c r="AS185" s="62"/>
      <c r="AT185" s="33"/>
      <c r="AU185" s="33"/>
      <c r="AV185" s="33"/>
      <c r="AW185" s="33"/>
      <c r="AX185" s="33"/>
      <c r="AY185" s="42"/>
      <c r="AZ185" s="43"/>
      <c r="BA185" s="143"/>
      <c r="BB185" s="43"/>
      <c r="BC185" s="42"/>
      <c r="BD185" s="33"/>
      <c r="BE185" s="33"/>
      <c r="BF185" s="33"/>
      <c r="BG185" s="33"/>
      <c r="BH185" s="33"/>
      <c r="BI185" s="33"/>
      <c r="BJ185" s="33"/>
      <c r="BK185" s="33"/>
      <c r="BL185" s="24"/>
      <c r="BM185" s="33"/>
      <c r="BN185" s="33"/>
      <c r="BO185" s="34"/>
      <c r="BP185" s="23"/>
      <c r="BQ185" s="24"/>
      <c r="BR185" s="25"/>
    </row>
    <row r="186" spans="1:70" s="22" customFormat="1" ht="114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143"/>
      <c r="N186" s="32"/>
      <c r="O186" s="31"/>
      <c r="P186" s="32"/>
      <c r="Q186" s="32"/>
      <c r="R186" s="32"/>
      <c r="S186" s="32"/>
      <c r="T186" s="3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F186" s="33"/>
      <c r="AG186" s="33"/>
      <c r="AH186" s="33"/>
      <c r="AI186" s="62"/>
      <c r="AJ186" s="33"/>
      <c r="AK186" s="33"/>
      <c r="AL186" s="33"/>
      <c r="AM186" s="33"/>
      <c r="AN186" s="33"/>
      <c r="AO186" s="33"/>
      <c r="AP186" s="33"/>
      <c r="AQ186" s="62"/>
      <c r="AR186" s="33"/>
      <c r="AS186" s="62"/>
      <c r="AT186" s="33"/>
      <c r="AU186" s="33"/>
      <c r="AV186" s="33"/>
      <c r="AW186" s="33"/>
      <c r="AX186" s="33"/>
      <c r="AY186" s="42"/>
      <c r="AZ186" s="43"/>
      <c r="BA186" s="143"/>
      <c r="BB186" s="43"/>
      <c r="BC186" s="42"/>
      <c r="BD186" s="33"/>
      <c r="BE186" s="33"/>
      <c r="BF186" s="33"/>
      <c r="BG186" s="33"/>
      <c r="BH186" s="33"/>
      <c r="BI186" s="33"/>
      <c r="BJ186" s="33"/>
      <c r="BK186" s="33"/>
      <c r="BL186" s="24"/>
      <c r="BM186" s="33"/>
      <c r="BN186" s="33"/>
      <c r="BO186" s="34"/>
      <c r="BP186" s="23"/>
      <c r="BQ186" s="24"/>
      <c r="BR186" s="25"/>
    </row>
    <row r="187" spans="1:70" s="22" customFormat="1" ht="114.7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143"/>
      <c r="N187" s="32"/>
      <c r="O187" s="31"/>
      <c r="P187" s="32"/>
      <c r="Q187" s="32"/>
      <c r="R187" s="32"/>
      <c r="S187" s="32"/>
      <c r="T187" s="32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F187" s="33"/>
      <c r="AG187" s="33"/>
      <c r="AH187" s="33"/>
      <c r="AI187" s="62"/>
      <c r="AJ187" s="33"/>
      <c r="AK187" s="33"/>
      <c r="AL187" s="33"/>
      <c r="AM187" s="33"/>
      <c r="AN187" s="33"/>
      <c r="AO187" s="33"/>
      <c r="AP187" s="33"/>
      <c r="AQ187" s="62"/>
      <c r="AR187" s="33"/>
      <c r="AS187" s="62"/>
      <c r="AT187" s="33"/>
      <c r="AU187" s="33"/>
      <c r="AV187" s="33"/>
      <c r="AW187" s="33"/>
      <c r="AX187" s="33"/>
      <c r="AY187" s="42"/>
      <c r="AZ187" s="43"/>
      <c r="BA187" s="143"/>
      <c r="BB187" s="43"/>
      <c r="BC187" s="42"/>
      <c r="BD187" s="33"/>
      <c r="BE187" s="33"/>
      <c r="BF187" s="33"/>
      <c r="BG187" s="33"/>
      <c r="BH187" s="33"/>
      <c r="BI187" s="33"/>
      <c r="BJ187" s="33"/>
      <c r="BK187" s="33"/>
      <c r="BL187" s="24"/>
      <c r="BM187" s="33"/>
      <c r="BN187" s="33"/>
      <c r="BO187" s="34"/>
      <c r="BP187" s="23"/>
      <c r="BQ187" s="24"/>
      <c r="BR187" s="25"/>
    </row>
    <row r="188" spans="1:70" s="22" customFormat="1" ht="204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42"/>
      <c r="M188" s="42"/>
      <c r="N188" s="43"/>
      <c r="O188" s="42"/>
      <c r="P188" s="43"/>
      <c r="Q188" s="43"/>
      <c r="R188" s="43"/>
      <c r="S188" s="43"/>
      <c r="T188" s="43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F188" s="33"/>
      <c r="AG188" s="33"/>
      <c r="AH188" s="33"/>
      <c r="AI188" s="62"/>
      <c r="AJ188" s="33"/>
      <c r="AK188" s="33"/>
      <c r="AL188" s="33"/>
      <c r="AM188" s="33"/>
      <c r="AN188" s="33"/>
      <c r="AO188" s="33"/>
      <c r="AP188" s="33"/>
      <c r="AQ188" s="62"/>
      <c r="AR188" s="33"/>
      <c r="AS188" s="62"/>
      <c r="AT188" s="33"/>
      <c r="AU188" s="33"/>
      <c r="AV188" s="33"/>
      <c r="AW188" s="33"/>
      <c r="AX188" s="33"/>
      <c r="AY188" s="42"/>
      <c r="AZ188" s="43"/>
      <c r="BA188" s="143"/>
      <c r="BB188" s="43"/>
      <c r="BC188" s="42"/>
      <c r="BD188" s="33"/>
      <c r="BE188" s="33"/>
      <c r="BF188" s="33"/>
      <c r="BG188" s="33"/>
      <c r="BH188" s="33"/>
      <c r="BI188" s="33"/>
      <c r="BJ188" s="33"/>
      <c r="BK188" s="33"/>
      <c r="BL188" s="24"/>
      <c r="BM188" s="33"/>
      <c r="BN188" s="33"/>
      <c r="BO188" s="34"/>
      <c r="BP188" s="23"/>
      <c r="BQ188" s="24"/>
      <c r="BR188" s="25"/>
    </row>
    <row r="189" spans="1:70" s="22" customFormat="1" ht="204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143"/>
      <c r="N189" s="28"/>
      <c r="O189" s="18"/>
      <c r="P189" s="28"/>
      <c r="Q189" s="28"/>
      <c r="R189" s="28"/>
      <c r="S189" s="28"/>
      <c r="T189" s="2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F189" s="33"/>
      <c r="AG189" s="33"/>
      <c r="AH189" s="33"/>
      <c r="AI189" s="62"/>
      <c r="AJ189" s="33"/>
      <c r="AK189" s="33"/>
      <c r="AL189" s="33"/>
      <c r="AM189" s="33"/>
      <c r="AN189" s="33"/>
      <c r="AO189" s="33"/>
      <c r="AP189" s="33"/>
      <c r="AQ189" s="62"/>
      <c r="AR189" s="33"/>
      <c r="AS189" s="62"/>
      <c r="AT189" s="33"/>
      <c r="AU189" s="33"/>
      <c r="AV189" s="33"/>
      <c r="AW189" s="33"/>
      <c r="AX189" s="33"/>
      <c r="AY189" s="42"/>
      <c r="AZ189" s="43"/>
      <c r="BA189" s="143"/>
      <c r="BB189" s="43"/>
      <c r="BC189" s="42"/>
      <c r="BD189" s="33"/>
      <c r="BE189" s="33"/>
      <c r="BF189" s="33"/>
      <c r="BG189" s="33"/>
      <c r="BH189" s="33"/>
      <c r="BI189" s="33"/>
      <c r="BJ189" s="33"/>
      <c r="BK189" s="33"/>
      <c r="BL189" s="24"/>
      <c r="BM189" s="33"/>
      <c r="BN189" s="33"/>
      <c r="BO189" s="34"/>
      <c r="BP189" s="23"/>
      <c r="BQ189" s="24"/>
      <c r="BR189" s="25"/>
    </row>
    <row r="190" spans="1:70" s="22" customFormat="1" ht="216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42"/>
      <c r="M190" s="42"/>
      <c r="N190" s="42"/>
      <c r="O190" s="42"/>
      <c r="P190" s="42"/>
      <c r="Q190" s="42"/>
      <c r="R190" s="42"/>
      <c r="S190" s="42"/>
      <c r="T190" s="42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F190" s="33"/>
      <c r="AG190" s="42"/>
      <c r="AH190" s="51"/>
      <c r="AI190" s="62"/>
      <c r="AJ190" s="33"/>
      <c r="AK190" s="33"/>
      <c r="AL190" s="33"/>
      <c r="AM190" s="33"/>
      <c r="AN190" s="33"/>
      <c r="AO190" s="33"/>
      <c r="AP190" s="33"/>
      <c r="AQ190" s="62"/>
      <c r="AR190" s="33"/>
      <c r="AS190" s="62"/>
      <c r="AT190" s="33"/>
      <c r="AU190" s="33"/>
      <c r="AV190" s="33"/>
      <c r="AW190" s="33"/>
      <c r="AX190" s="33"/>
      <c r="AY190" s="42"/>
      <c r="AZ190" s="51"/>
      <c r="BA190" s="143"/>
      <c r="BB190" s="51"/>
      <c r="BC190" s="42"/>
      <c r="BD190" s="33"/>
      <c r="BE190" s="33"/>
      <c r="BF190" s="33"/>
      <c r="BG190" s="33"/>
      <c r="BH190" s="33"/>
      <c r="BI190" s="33"/>
      <c r="BJ190" s="33"/>
      <c r="BK190" s="33"/>
      <c r="BL190" s="24"/>
      <c r="BM190" s="33"/>
      <c r="BN190" s="33"/>
      <c r="BO190" s="34"/>
      <c r="BP190" s="23"/>
      <c r="BQ190" s="24"/>
      <c r="BR190" s="25"/>
    </row>
    <row r="191" spans="1:70" s="22" customFormat="1" ht="158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51"/>
      <c r="O191" s="51"/>
      <c r="P191" s="51"/>
      <c r="Q191" s="51"/>
      <c r="R191" s="51"/>
      <c r="S191" s="51"/>
      <c r="T191" s="51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F191" s="33"/>
      <c r="AG191" s="33"/>
      <c r="AH191" s="33"/>
      <c r="AI191" s="62"/>
      <c r="AJ191" s="33"/>
      <c r="AK191" s="33"/>
      <c r="AL191" s="33"/>
      <c r="AM191" s="33"/>
      <c r="AN191" s="33"/>
      <c r="AO191" s="33"/>
      <c r="AP191" s="33"/>
      <c r="AQ191" s="62"/>
      <c r="AR191" s="33"/>
      <c r="AS191" s="62"/>
      <c r="AT191" s="33"/>
      <c r="AU191" s="33"/>
      <c r="AV191" s="33"/>
      <c r="AW191" s="33"/>
      <c r="AX191" s="33"/>
      <c r="AY191" s="42"/>
      <c r="AZ191" s="43"/>
      <c r="BA191" s="143"/>
      <c r="BB191" s="43"/>
      <c r="BC191" s="42"/>
      <c r="BD191" s="33"/>
      <c r="BE191" s="33"/>
      <c r="BF191" s="33"/>
      <c r="BG191" s="33"/>
      <c r="BH191" s="33"/>
      <c r="BI191" s="33"/>
      <c r="BJ191" s="33"/>
      <c r="BK191" s="33"/>
      <c r="BL191" s="24"/>
      <c r="BM191" s="33"/>
      <c r="BN191" s="33"/>
      <c r="BO191" s="34"/>
      <c r="BP191" s="23"/>
      <c r="BQ191" s="24"/>
      <c r="BR191" s="25"/>
    </row>
    <row r="192" spans="1:70" s="22" customFormat="1" ht="141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42"/>
      <c r="M192" s="42"/>
      <c r="N192" s="51"/>
      <c r="O192" s="51"/>
      <c r="P192" s="51"/>
      <c r="Q192" s="51"/>
      <c r="R192" s="51"/>
      <c r="S192" s="51"/>
      <c r="T192" s="51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F192" s="33"/>
      <c r="AG192" s="33"/>
      <c r="AH192" s="33"/>
      <c r="AI192" s="62"/>
      <c r="AJ192" s="33"/>
      <c r="AK192" s="33"/>
      <c r="AL192" s="33"/>
      <c r="AM192" s="33"/>
      <c r="AN192" s="33"/>
      <c r="AO192" s="33"/>
      <c r="AP192" s="33"/>
      <c r="AQ192" s="62"/>
      <c r="AR192" s="33"/>
      <c r="AS192" s="62"/>
      <c r="AT192" s="33"/>
      <c r="AU192" s="33"/>
      <c r="AV192" s="33"/>
      <c r="AW192" s="33"/>
      <c r="AX192" s="33"/>
      <c r="AY192" s="42"/>
      <c r="AZ192" s="43"/>
      <c r="BA192" s="143"/>
      <c r="BB192" s="43"/>
      <c r="BC192" s="42"/>
      <c r="BD192" s="33"/>
      <c r="BE192" s="33"/>
      <c r="BF192" s="33"/>
      <c r="BG192" s="33"/>
      <c r="BH192" s="33"/>
      <c r="BI192" s="33"/>
      <c r="BJ192" s="33"/>
      <c r="BK192" s="33"/>
      <c r="BL192" s="24"/>
      <c r="BM192" s="33"/>
      <c r="BN192" s="33"/>
      <c r="BO192" s="34"/>
      <c r="BP192" s="23"/>
      <c r="BQ192" s="24"/>
      <c r="BR192" s="25"/>
    </row>
    <row r="193" spans="1:70" s="22" customFormat="1" ht="256.5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43"/>
      <c r="O193" s="42"/>
      <c r="P193" s="43"/>
      <c r="Q193" s="43"/>
      <c r="R193" s="43"/>
      <c r="S193" s="43"/>
      <c r="T193" s="43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143"/>
      <c r="AJ193" s="43"/>
      <c r="AK193" s="43"/>
      <c r="AL193" s="33"/>
      <c r="AM193" s="33"/>
      <c r="AN193" s="33"/>
      <c r="AO193" s="33"/>
      <c r="AP193" s="33"/>
      <c r="AQ193" s="143"/>
      <c r="AR193" s="52"/>
      <c r="AS193" s="143"/>
      <c r="AT193" s="43"/>
      <c r="AU193" s="33"/>
      <c r="AV193" s="33"/>
      <c r="AW193" s="33"/>
      <c r="AX193" s="33"/>
      <c r="AY193" s="42"/>
      <c r="AZ193" s="43"/>
      <c r="BA193" s="143"/>
      <c r="BB193" s="43"/>
      <c r="BC193" s="43"/>
      <c r="BD193" s="33"/>
      <c r="BE193" s="33"/>
      <c r="BF193" s="33"/>
      <c r="BG193" s="33"/>
      <c r="BH193" s="33"/>
      <c r="BI193" s="33"/>
      <c r="BJ193" s="33"/>
      <c r="BK193" s="33"/>
      <c r="BL193" s="24"/>
      <c r="BM193" s="33"/>
      <c r="BN193" s="33"/>
      <c r="BO193" s="34"/>
      <c r="BP193" s="23"/>
      <c r="BQ193" s="24"/>
      <c r="BR193" s="25"/>
    </row>
    <row r="194" spans="1:70" s="22" customFormat="1" ht="153.75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42"/>
      <c r="M194" s="42"/>
      <c r="N194" s="34"/>
      <c r="O194" s="34"/>
      <c r="P194" s="34"/>
      <c r="Q194" s="34"/>
      <c r="R194" s="34"/>
      <c r="S194" s="34"/>
      <c r="T194" s="34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143"/>
      <c r="AJ194" s="43"/>
      <c r="AK194" s="43"/>
      <c r="AL194" s="33"/>
      <c r="AM194" s="33"/>
      <c r="AN194" s="33"/>
      <c r="AO194" s="33"/>
      <c r="AP194" s="33"/>
      <c r="AQ194" s="143"/>
      <c r="AR194" s="52"/>
      <c r="AS194" s="143"/>
      <c r="AT194" s="43"/>
      <c r="AU194" s="33"/>
      <c r="AV194" s="33"/>
      <c r="AW194" s="33"/>
      <c r="AX194" s="33"/>
      <c r="AY194" s="42"/>
      <c r="AZ194" s="43"/>
      <c r="BA194" s="143"/>
      <c r="BB194" s="43"/>
      <c r="BC194" s="42"/>
      <c r="BD194" s="33"/>
      <c r="BE194" s="33"/>
      <c r="BF194" s="33"/>
      <c r="BG194" s="33"/>
      <c r="BH194" s="33"/>
      <c r="BI194" s="33"/>
      <c r="BJ194" s="33"/>
      <c r="BK194" s="33"/>
      <c r="BL194" s="24"/>
      <c r="BM194" s="33"/>
      <c r="BN194" s="33"/>
      <c r="BO194" s="34"/>
      <c r="BP194" s="23"/>
      <c r="BQ194" s="24"/>
      <c r="BR194" s="25"/>
    </row>
    <row r="195" spans="1:70" s="22" customFormat="1" ht="164.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143"/>
      <c r="N195" s="32"/>
      <c r="O195" s="31"/>
      <c r="P195" s="32"/>
      <c r="Q195" s="32"/>
      <c r="R195" s="32"/>
      <c r="S195" s="32"/>
      <c r="T195" s="32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143"/>
      <c r="AJ195" s="43"/>
      <c r="AK195" s="43"/>
      <c r="AL195" s="33"/>
      <c r="AM195" s="33"/>
      <c r="AN195" s="33"/>
      <c r="AO195" s="33"/>
      <c r="AP195" s="33"/>
      <c r="AQ195" s="143"/>
      <c r="AR195" s="52"/>
      <c r="AS195" s="143"/>
      <c r="AT195" s="43"/>
      <c r="AU195" s="33"/>
      <c r="AV195" s="33"/>
      <c r="AW195" s="33"/>
      <c r="AX195" s="33"/>
      <c r="AY195" s="42"/>
      <c r="AZ195" s="43"/>
      <c r="BA195" s="143"/>
      <c r="BB195" s="43"/>
      <c r="BC195" s="42"/>
      <c r="BD195" s="33"/>
      <c r="BE195" s="33"/>
      <c r="BF195" s="33"/>
      <c r="BG195" s="33"/>
      <c r="BH195" s="33"/>
      <c r="BI195" s="33"/>
      <c r="BJ195" s="33"/>
      <c r="BK195" s="33"/>
      <c r="BL195" s="24"/>
      <c r="BM195" s="33"/>
      <c r="BN195" s="33"/>
      <c r="BO195" s="34"/>
      <c r="BP195" s="23"/>
      <c r="BQ195" s="24"/>
      <c r="BR195" s="25"/>
    </row>
    <row r="196" spans="1:70" s="22" customFormat="1" ht="38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52"/>
      <c r="O196" s="52"/>
      <c r="P196" s="52"/>
      <c r="Q196" s="52"/>
      <c r="R196" s="52"/>
      <c r="S196" s="52"/>
      <c r="T196" s="52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52"/>
      <c r="AG196" s="52"/>
      <c r="AH196" s="33"/>
      <c r="AI196" s="143"/>
      <c r="AJ196" s="52"/>
      <c r="AK196" s="52"/>
      <c r="AL196" s="33"/>
      <c r="AM196" s="33"/>
      <c r="AN196" s="33"/>
      <c r="AO196" s="33"/>
      <c r="AP196" s="33"/>
      <c r="AQ196" s="143"/>
      <c r="AR196" s="52"/>
      <c r="AS196" s="143"/>
      <c r="AT196" s="52"/>
      <c r="AU196" s="33"/>
      <c r="AV196" s="33"/>
      <c r="AW196" s="33"/>
      <c r="AX196" s="33"/>
      <c r="AY196" s="42"/>
      <c r="AZ196" s="43"/>
      <c r="BA196" s="143"/>
      <c r="BB196" s="52"/>
      <c r="BC196" s="52"/>
      <c r="BD196" s="33"/>
      <c r="BE196" s="33"/>
      <c r="BF196" s="33"/>
      <c r="BG196" s="33"/>
      <c r="BH196" s="33"/>
      <c r="BI196" s="33"/>
      <c r="BJ196" s="33"/>
      <c r="BK196" s="33"/>
      <c r="BL196" s="24"/>
      <c r="BM196" s="33"/>
      <c r="BN196" s="33"/>
      <c r="BO196" s="34"/>
      <c r="BP196" s="23"/>
      <c r="BQ196" s="24"/>
      <c r="BR196" s="25"/>
    </row>
    <row r="197" spans="1:70" s="22" customFormat="1" ht="121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52"/>
      <c r="O197" s="52"/>
      <c r="P197" s="52"/>
      <c r="Q197" s="52"/>
      <c r="R197" s="52"/>
      <c r="S197" s="52"/>
      <c r="T197" s="52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3"/>
      <c r="AG197" s="43"/>
      <c r="AH197" s="33"/>
      <c r="AI197" s="143"/>
      <c r="AJ197" s="43"/>
      <c r="AK197" s="43"/>
      <c r="AL197" s="33"/>
      <c r="AM197" s="33"/>
      <c r="AN197" s="33"/>
      <c r="AO197" s="33"/>
      <c r="AP197" s="33"/>
      <c r="AQ197" s="143"/>
      <c r="AR197" s="43"/>
      <c r="AS197" s="143"/>
      <c r="AT197" s="43"/>
      <c r="AU197" s="33"/>
      <c r="AV197" s="33"/>
      <c r="AW197" s="33"/>
      <c r="AX197" s="33"/>
      <c r="AY197" s="42"/>
      <c r="AZ197" s="43"/>
      <c r="BA197" s="143"/>
      <c r="BB197" s="43"/>
      <c r="BC197" s="43"/>
      <c r="BD197" s="33"/>
      <c r="BE197" s="33"/>
      <c r="BF197" s="33"/>
      <c r="BG197" s="33"/>
      <c r="BH197" s="33"/>
      <c r="BI197" s="33"/>
      <c r="BJ197" s="33"/>
      <c r="BK197" s="33"/>
      <c r="BL197" s="24"/>
      <c r="BM197" s="33"/>
      <c r="BN197" s="33"/>
      <c r="BO197" s="34"/>
      <c r="BP197" s="23"/>
      <c r="BQ197" s="24"/>
      <c r="BR197" s="25"/>
    </row>
    <row r="198" spans="1:70" s="22" customFormat="1" ht="121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52"/>
      <c r="O198" s="52"/>
      <c r="P198" s="52"/>
      <c r="Q198" s="52"/>
      <c r="R198" s="52"/>
      <c r="S198" s="52"/>
      <c r="T198" s="52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3"/>
      <c r="AG198" s="43"/>
      <c r="AH198" s="33"/>
      <c r="AI198" s="143"/>
      <c r="AJ198" s="43"/>
      <c r="AK198" s="43"/>
      <c r="AL198" s="33"/>
      <c r="AM198" s="33"/>
      <c r="AN198" s="33"/>
      <c r="AO198" s="33"/>
      <c r="AP198" s="33"/>
      <c r="AQ198" s="143"/>
      <c r="AR198" s="43"/>
      <c r="AS198" s="143"/>
      <c r="AT198" s="43"/>
      <c r="AU198" s="33"/>
      <c r="AV198" s="33"/>
      <c r="AW198" s="33"/>
      <c r="AX198" s="33"/>
      <c r="AY198" s="42"/>
      <c r="AZ198" s="43"/>
      <c r="BA198" s="143"/>
      <c r="BB198" s="43"/>
      <c r="BC198" s="43"/>
      <c r="BD198" s="33"/>
      <c r="BE198" s="33"/>
      <c r="BF198" s="33"/>
      <c r="BG198" s="33"/>
      <c r="BH198" s="33"/>
      <c r="BI198" s="33"/>
      <c r="BJ198" s="33"/>
      <c r="BK198" s="33"/>
      <c r="BL198" s="24"/>
      <c r="BM198" s="33"/>
      <c r="BN198" s="33"/>
      <c r="BO198" s="34"/>
      <c r="BP198" s="23"/>
      <c r="BQ198" s="24"/>
      <c r="BR198" s="25"/>
    </row>
    <row r="199" spans="1:70" s="22" customFormat="1" ht="121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52"/>
      <c r="O199" s="52"/>
      <c r="P199" s="52"/>
      <c r="Q199" s="52"/>
      <c r="R199" s="52"/>
      <c r="S199" s="52"/>
      <c r="T199" s="52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3"/>
      <c r="AG199" s="43"/>
      <c r="AH199" s="33"/>
      <c r="AI199" s="143"/>
      <c r="AJ199" s="43"/>
      <c r="AK199" s="43"/>
      <c r="AL199" s="33"/>
      <c r="AM199" s="33"/>
      <c r="AN199" s="33"/>
      <c r="AO199" s="33"/>
      <c r="AP199" s="33"/>
      <c r="AQ199" s="143"/>
      <c r="AR199" s="43"/>
      <c r="AS199" s="143"/>
      <c r="AT199" s="43"/>
      <c r="AU199" s="33"/>
      <c r="AV199" s="33"/>
      <c r="AW199" s="33"/>
      <c r="AX199" s="33"/>
      <c r="AY199" s="42"/>
      <c r="AZ199" s="43"/>
      <c r="BA199" s="143"/>
      <c r="BB199" s="43"/>
      <c r="BC199" s="43"/>
      <c r="BD199" s="33"/>
      <c r="BE199" s="33"/>
      <c r="BF199" s="33"/>
      <c r="BG199" s="33"/>
      <c r="BH199" s="33"/>
      <c r="BI199" s="33"/>
      <c r="BJ199" s="33"/>
      <c r="BK199" s="33"/>
      <c r="BL199" s="24"/>
      <c r="BM199" s="33"/>
      <c r="BN199" s="33"/>
      <c r="BO199" s="34"/>
      <c r="BP199" s="23"/>
      <c r="BQ199" s="24"/>
      <c r="BR199" s="25"/>
    </row>
    <row r="200" spans="1:70" s="22" customFormat="1" ht="121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42"/>
      <c r="M200" s="42"/>
      <c r="N200" s="52"/>
      <c r="O200" s="52"/>
      <c r="P200" s="52"/>
      <c r="Q200" s="52"/>
      <c r="R200" s="52"/>
      <c r="S200" s="52"/>
      <c r="T200" s="52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3"/>
      <c r="AG200" s="43"/>
      <c r="AH200" s="33"/>
      <c r="AI200" s="143"/>
      <c r="AJ200" s="43"/>
      <c r="AK200" s="43"/>
      <c r="AL200" s="33"/>
      <c r="AM200" s="33"/>
      <c r="AN200" s="33"/>
      <c r="AO200" s="33"/>
      <c r="AP200" s="33"/>
      <c r="AQ200" s="143"/>
      <c r="AR200" s="43"/>
      <c r="AS200" s="143"/>
      <c r="AT200" s="43"/>
      <c r="AU200" s="33"/>
      <c r="AV200" s="33"/>
      <c r="AW200" s="33"/>
      <c r="AX200" s="33"/>
      <c r="AY200" s="42"/>
      <c r="AZ200" s="43"/>
      <c r="BA200" s="143"/>
      <c r="BB200" s="43"/>
      <c r="BC200" s="43"/>
      <c r="BD200" s="33"/>
      <c r="BE200" s="33"/>
      <c r="BF200" s="33"/>
      <c r="BG200" s="33"/>
      <c r="BH200" s="33"/>
      <c r="BI200" s="33"/>
      <c r="BJ200" s="33"/>
      <c r="BK200" s="33"/>
      <c r="BL200" s="24"/>
      <c r="BM200" s="33"/>
      <c r="BN200" s="33"/>
      <c r="BO200" s="34"/>
      <c r="BP200" s="23"/>
      <c r="BQ200" s="24"/>
      <c r="BR200" s="25"/>
    </row>
    <row r="201" spans="1:70" s="22" customFormat="1" ht="121.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52"/>
      <c r="O201" s="52"/>
      <c r="P201" s="52"/>
      <c r="Q201" s="52"/>
      <c r="R201" s="52"/>
      <c r="S201" s="52"/>
      <c r="T201" s="52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3"/>
      <c r="AG201" s="43"/>
      <c r="AH201" s="33"/>
      <c r="AI201" s="143"/>
      <c r="AJ201" s="43"/>
      <c r="AK201" s="43"/>
      <c r="AL201" s="33"/>
      <c r="AM201" s="33"/>
      <c r="AN201" s="33"/>
      <c r="AO201" s="33"/>
      <c r="AP201" s="33"/>
      <c r="AQ201" s="143"/>
      <c r="AR201" s="43"/>
      <c r="AS201" s="143"/>
      <c r="AT201" s="43"/>
      <c r="AU201" s="33"/>
      <c r="AV201" s="33"/>
      <c r="AW201" s="33"/>
      <c r="AX201" s="33"/>
      <c r="AY201" s="42"/>
      <c r="AZ201" s="43"/>
      <c r="BA201" s="143"/>
      <c r="BB201" s="43"/>
      <c r="BC201" s="43"/>
      <c r="BD201" s="33"/>
      <c r="BE201" s="33"/>
      <c r="BF201" s="33"/>
      <c r="BG201" s="33"/>
      <c r="BH201" s="33"/>
      <c r="BI201" s="33"/>
      <c r="BJ201" s="33"/>
      <c r="BK201" s="33"/>
      <c r="BL201" s="24"/>
      <c r="BM201" s="33"/>
      <c r="BN201" s="33"/>
      <c r="BO201" s="34"/>
      <c r="BP201" s="23"/>
      <c r="BQ201" s="24"/>
      <c r="BR201" s="25"/>
    </row>
    <row r="202" spans="1:70" s="22" customFormat="1" ht="409.6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42"/>
      <c r="M202" s="42"/>
      <c r="N202" s="43"/>
      <c r="O202" s="42"/>
      <c r="P202" s="43"/>
      <c r="Q202" s="43"/>
      <c r="R202" s="43"/>
      <c r="S202" s="43"/>
      <c r="T202" s="43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F202" s="33"/>
      <c r="AG202" s="33"/>
      <c r="AH202" s="33"/>
      <c r="AI202" s="62"/>
      <c r="AJ202" s="33"/>
      <c r="AK202" s="33"/>
      <c r="AL202" s="33"/>
      <c r="AM202" s="33"/>
      <c r="AN202" s="33"/>
      <c r="AO202" s="33"/>
      <c r="AP202" s="33"/>
      <c r="AQ202" s="62"/>
      <c r="AR202" s="33"/>
      <c r="AS202" s="62"/>
      <c r="AT202" s="33"/>
      <c r="AU202" s="33"/>
      <c r="AV202" s="33"/>
      <c r="AW202" s="33"/>
      <c r="AX202" s="33"/>
      <c r="AY202" s="42"/>
      <c r="AZ202" s="43"/>
      <c r="BA202" s="143"/>
      <c r="BB202" s="43"/>
      <c r="BC202" s="42"/>
      <c r="BD202" s="33"/>
      <c r="BE202" s="33"/>
      <c r="BF202" s="33"/>
      <c r="BG202" s="33"/>
      <c r="BH202" s="33"/>
      <c r="BI202" s="33"/>
      <c r="BJ202" s="33"/>
      <c r="BK202" s="33"/>
      <c r="BL202" s="24"/>
      <c r="BM202" s="33"/>
      <c r="BN202" s="33"/>
      <c r="BO202" s="34"/>
      <c r="BP202" s="23"/>
      <c r="BQ202" s="24"/>
      <c r="BR202" s="25"/>
    </row>
    <row r="203" spans="1:70" s="22" customFormat="1" ht="409.6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143"/>
      <c r="N203" s="63"/>
      <c r="O203" s="63"/>
      <c r="P203" s="63"/>
      <c r="Q203" s="63"/>
      <c r="R203" s="63"/>
      <c r="S203" s="63"/>
      <c r="T203" s="6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F203" s="33"/>
      <c r="AG203" s="33"/>
      <c r="AH203" s="33"/>
      <c r="AI203" s="62"/>
      <c r="AJ203" s="33"/>
      <c r="AK203" s="33"/>
      <c r="AL203" s="33"/>
      <c r="AM203" s="33"/>
      <c r="AN203" s="33"/>
      <c r="AO203" s="33"/>
      <c r="AP203" s="33"/>
      <c r="AQ203" s="62"/>
      <c r="AR203" s="33"/>
      <c r="AS203" s="62"/>
      <c r="AT203" s="33"/>
      <c r="AU203" s="33"/>
      <c r="AV203" s="33"/>
      <c r="AW203" s="33"/>
      <c r="AX203" s="33"/>
      <c r="AY203" s="42"/>
      <c r="AZ203" s="43"/>
      <c r="BA203" s="143"/>
      <c r="BB203" s="43"/>
      <c r="BC203" s="42"/>
      <c r="BD203" s="33"/>
      <c r="BE203" s="33"/>
      <c r="BF203" s="33"/>
      <c r="BG203" s="33"/>
      <c r="BH203" s="33"/>
      <c r="BI203" s="33"/>
      <c r="BJ203" s="33"/>
      <c r="BK203" s="33"/>
      <c r="BL203" s="24"/>
      <c r="BM203" s="33"/>
      <c r="BN203" s="33"/>
      <c r="BO203" s="34"/>
      <c r="BP203" s="23"/>
      <c r="BQ203" s="24"/>
      <c r="BR203" s="25"/>
    </row>
    <row r="204" spans="1:70" s="22" customFormat="1" ht="409.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52"/>
      <c r="O204" s="52"/>
      <c r="P204" s="52"/>
      <c r="Q204" s="52"/>
      <c r="R204" s="52"/>
      <c r="S204" s="52"/>
      <c r="T204" s="52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F204" s="33"/>
      <c r="AG204" s="33"/>
      <c r="AH204" s="33"/>
      <c r="AI204" s="62"/>
      <c r="AJ204" s="33"/>
      <c r="AK204" s="33"/>
      <c r="AL204" s="33"/>
      <c r="AM204" s="33"/>
      <c r="AN204" s="33"/>
      <c r="AO204" s="33"/>
      <c r="AP204" s="33"/>
      <c r="AQ204" s="62"/>
      <c r="AR204" s="33"/>
      <c r="AS204" s="62"/>
      <c r="AT204" s="33"/>
      <c r="AU204" s="33"/>
      <c r="AV204" s="33"/>
      <c r="AW204" s="33"/>
      <c r="AX204" s="33"/>
      <c r="AY204" s="42"/>
      <c r="AZ204" s="43"/>
      <c r="BA204" s="143"/>
      <c r="BB204" s="52"/>
      <c r="BC204" s="52"/>
      <c r="BD204" s="33"/>
      <c r="BE204" s="33"/>
      <c r="BF204" s="33"/>
      <c r="BG204" s="33"/>
      <c r="BH204" s="33"/>
      <c r="BI204" s="33"/>
      <c r="BJ204" s="33"/>
      <c r="BK204" s="33"/>
      <c r="BL204" s="24"/>
      <c r="BM204" s="33"/>
      <c r="BN204" s="33"/>
      <c r="BO204" s="34"/>
      <c r="BP204" s="23"/>
      <c r="BQ204" s="24"/>
      <c r="BR204" s="25"/>
    </row>
    <row r="205" spans="1:70" s="22" customFormat="1" ht="409.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42"/>
      <c r="M205" s="42"/>
      <c r="N205" s="42"/>
      <c r="O205" s="42"/>
      <c r="P205" s="42"/>
      <c r="Q205" s="42"/>
      <c r="R205" s="42"/>
      <c r="S205" s="42"/>
      <c r="T205" s="42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F205" s="33"/>
      <c r="AG205" s="33"/>
      <c r="AH205" s="33"/>
      <c r="AI205" s="33"/>
      <c r="AJ205" s="33"/>
      <c r="AK205" s="33"/>
      <c r="AL205" s="33"/>
      <c r="AM205" s="33"/>
      <c r="AN205" s="33"/>
      <c r="AO205" s="33"/>
      <c r="AP205" s="33"/>
      <c r="AQ205" s="33"/>
      <c r="AR205" s="33"/>
      <c r="AS205" s="33"/>
      <c r="AT205" s="33"/>
      <c r="AU205" s="33"/>
      <c r="AV205" s="33"/>
      <c r="AW205" s="33"/>
      <c r="AX205" s="33"/>
      <c r="AY205" s="33"/>
      <c r="AZ205" s="33"/>
      <c r="BA205" s="143"/>
      <c r="BB205" s="42"/>
      <c r="BC205" s="42"/>
      <c r="BD205" s="42"/>
      <c r="BE205" s="42"/>
      <c r="BF205" s="43"/>
      <c r="BG205" s="42"/>
      <c r="BH205" s="42"/>
      <c r="BI205" s="43"/>
      <c r="BJ205" s="33"/>
      <c r="BK205" s="33"/>
      <c r="BL205" s="24"/>
      <c r="BM205" s="33"/>
      <c r="BN205" s="33"/>
      <c r="BO205" s="34"/>
      <c r="BP205" s="23"/>
      <c r="BQ205" s="24"/>
      <c r="BR205" s="25"/>
    </row>
    <row r="206" spans="1:70" s="22" customFormat="1" ht="171.75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F206" s="33"/>
      <c r="AG206" s="33"/>
      <c r="AH206" s="33"/>
      <c r="AI206" s="33"/>
      <c r="AJ206" s="33"/>
      <c r="AK206" s="33"/>
      <c r="AL206" s="33"/>
      <c r="AM206" s="33"/>
      <c r="AN206" s="33"/>
      <c r="AO206" s="33"/>
      <c r="AP206" s="33"/>
      <c r="AQ206" s="33"/>
      <c r="AR206" s="33"/>
      <c r="AS206" s="33"/>
      <c r="AT206" s="33"/>
      <c r="AU206" s="33"/>
      <c r="AV206" s="33"/>
      <c r="AW206" s="33"/>
      <c r="AX206" s="33"/>
      <c r="AY206" s="33"/>
      <c r="AZ206" s="33"/>
      <c r="BA206" s="143"/>
      <c r="BB206" s="143"/>
      <c r="BC206" s="42"/>
      <c r="BD206" s="42"/>
      <c r="BE206" s="42"/>
      <c r="BF206" s="43"/>
      <c r="BG206" s="42"/>
      <c r="BH206" s="42"/>
      <c r="BI206" s="43"/>
      <c r="BJ206" s="33"/>
      <c r="BK206" s="33"/>
      <c r="BL206" s="24"/>
      <c r="BM206" s="33"/>
      <c r="BN206" s="33"/>
      <c r="BO206" s="34"/>
      <c r="BP206" s="23"/>
      <c r="BQ206" s="24"/>
      <c r="BR206" s="25"/>
    </row>
    <row r="207" spans="1:70" s="22" customFormat="1" ht="251.2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143"/>
      <c r="N207" s="28"/>
      <c r="O207" s="18"/>
      <c r="P207" s="28"/>
      <c r="Q207" s="28"/>
      <c r="R207" s="28"/>
      <c r="S207" s="28"/>
      <c r="T207" s="2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43"/>
      <c r="AG207" s="43"/>
      <c r="AH207" s="33"/>
      <c r="AI207" s="143"/>
      <c r="AJ207" s="43"/>
      <c r="AK207" s="43"/>
      <c r="AL207" s="33"/>
      <c r="AM207" s="33"/>
      <c r="AN207" s="33"/>
      <c r="AO207" s="33"/>
      <c r="AP207" s="33"/>
      <c r="AQ207" s="143"/>
      <c r="AR207" s="43"/>
      <c r="AS207" s="143"/>
      <c r="AT207" s="43"/>
      <c r="AU207" s="33"/>
      <c r="AV207" s="33"/>
      <c r="AW207" s="33"/>
      <c r="AX207" s="33"/>
      <c r="AY207" s="42"/>
      <c r="AZ207" s="43"/>
      <c r="BA207" s="143"/>
      <c r="BB207" s="43"/>
      <c r="BC207" s="43"/>
      <c r="BD207" s="33"/>
      <c r="BE207" s="33"/>
      <c r="BF207" s="33"/>
      <c r="BG207" s="33"/>
      <c r="BH207" s="33"/>
      <c r="BI207" s="33"/>
      <c r="BJ207" s="33"/>
      <c r="BK207" s="33"/>
      <c r="BL207" s="24"/>
      <c r="BM207" s="33"/>
      <c r="BN207" s="33"/>
      <c r="BO207" s="34"/>
      <c r="BP207" s="23"/>
      <c r="BQ207" s="24"/>
      <c r="BR207" s="25"/>
    </row>
    <row r="208" spans="1:70" s="22" customFormat="1" ht="409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43"/>
      <c r="O208" s="42"/>
      <c r="P208" s="43"/>
      <c r="Q208" s="43"/>
      <c r="R208" s="43"/>
      <c r="S208" s="43"/>
      <c r="T208" s="43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143"/>
      <c r="AJ208" s="43"/>
      <c r="AK208" s="43"/>
      <c r="AL208" s="33"/>
      <c r="AM208" s="33"/>
      <c r="AN208" s="33"/>
      <c r="AO208" s="33"/>
      <c r="AP208" s="33"/>
      <c r="AQ208" s="143"/>
      <c r="AR208" s="43"/>
      <c r="AS208" s="143"/>
      <c r="AT208" s="43"/>
      <c r="AU208" s="33"/>
      <c r="AV208" s="33"/>
      <c r="AW208" s="33"/>
      <c r="AX208" s="33"/>
      <c r="AY208" s="42"/>
      <c r="AZ208" s="43"/>
      <c r="BA208" s="143"/>
      <c r="BB208" s="43"/>
      <c r="BC208" s="43"/>
      <c r="BD208" s="33"/>
      <c r="BE208" s="33"/>
      <c r="BF208" s="33"/>
      <c r="BG208" s="33"/>
      <c r="BH208" s="33"/>
      <c r="BI208" s="33"/>
      <c r="BJ208" s="33"/>
      <c r="BK208" s="33"/>
      <c r="BL208" s="24"/>
      <c r="BM208" s="33"/>
      <c r="BN208" s="33"/>
      <c r="BO208" s="34"/>
      <c r="BP208" s="23"/>
      <c r="BQ208" s="24"/>
      <c r="BR208" s="25"/>
    </row>
    <row r="209" spans="1:70" s="22" customFormat="1" ht="209.2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143"/>
      <c r="N209" s="32"/>
      <c r="O209" s="31"/>
      <c r="P209" s="32"/>
      <c r="Q209" s="32"/>
      <c r="R209" s="32"/>
      <c r="S209" s="32"/>
      <c r="T209" s="32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143"/>
      <c r="AJ209" s="43"/>
      <c r="AK209" s="43"/>
      <c r="AL209" s="33"/>
      <c r="AM209" s="33"/>
      <c r="AN209" s="33"/>
      <c r="AO209" s="33"/>
      <c r="AP209" s="33"/>
      <c r="AQ209" s="143"/>
      <c r="AR209" s="43"/>
      <c r="AS209" s="143"/>
      <c r="AT209" s="43"/>
      <c r="AU209" s="33"/>
      <c r="AV209" s="33"/>
      <c r="AW209" s="33"/>
      <c r="AX209" s="33"/>
      <c r="AY209" s="42"/>
      <c r="AZ209" s="43"/>
      <c r="BA209" s="143"/>
      <c r="BB209" s="43"/>
      <c r="BC209" s="43"/>
      <c r="BD209" s="33"/>
      <c r="BE209" s="33"/>
      <c r="BF209" s="33"/>
      <c r="BG209" s="33"/>
      <c r="BH209" s="33"/>
      <c r="BI209" s="33"/>
      <c r="BJ209" s="33"/>
      <c r="BK209" s="33"/>
      <c r="BL209" s="24"/>
      <c r="BM209" s="33"/>
      <c r="BN209" s="33"/>
      <c r="BO209" s="34"/>
      <c r="BP209" s="23"/>
      <c r="BQ209" s="24"/>
      <c r="BR209" s="25"/>
    </row>
    <row r="210" spans="1:70" s="22" customFormat="1" ht="198.7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143"/>
      <c r="N210" s="32"/>
      <c r="O210" s="31"/>
      <c r="P210" s="32"/>
      <c r="Q210" s="32"/>
      <c r="R210" s="32"/>
      <c r="S210" s="32"/>
      <c r="T210" s="32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F210" s="33"/>
      <c r="AG210" s="33"/>
      <c r="AH210" s="33"/>
      <c r="AI210" s="62"/>
      <c r="AJ210" s="33"/>
      <c r="AK210" s="33"/>
      <c r="AL210" s="33"/>
      <c r="AM210" s="33"/>
      <c r="AN210" s="33"/>
      <c r="AO210" s="33"/>
      <c r="AP210" s="33"/>
      <c r="AQ210" s="62"/>
      <c r="AR210" s="33"/>
      <c r="AS210" s="62"/>
      <c r="AT210" s="33"/>
      <c r="AU210" s="33"/>
      <c r="AV210" s="33"/>
      <c r="AW210" s="33"/>
      <c r="AX210" s="33"/>
      <c r="AY210" s="42"/>
      <c r="AZ210" s="43"/>
      <c r="BA210" s="143"/>
      <c r="BB210" s="43"/>
      <c r="BC210" s="42"/>
      <c r="BD210" s="33"/>
      <c r="BE210" s="33"/>
      <c r="BF210" s="33"/>
      <c r="BG210" s="33"/>
      <c r="BH210" s="33"/>
      <c r="BI210" s="33"/>
      <c r="BJ210" s="33"/>
      <c r="BK210" s="33"/>
      <c r="BL210" s="24"/>
      <c r="BM210" s="33"/>
      <c r="BN210" s="33"/>
      <c r="BO210" s="34"/>
      <c r="BP210" s="23"/>
      <c r="BQ210" s="24"/>
      <c r="BR210" s="25"/>
    </row>
    <row r="211" spans="1:70" s="22" customFormat="1" ht="408.7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42"/>
      <c r="L211" s="42"/>
      <c r="M211" s="143"/>
      <c r="N211" s="32"/>
      <c r="O211" s="31"/>
      <c r="P211" s="32"/>
      <c r="Q211" s="32"/>
      <c r="R211" s="32"/>
      <c r="S211" s="32"/>
      <c r="T211" s="32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F211" s="33"/>
      <c r="AG211" s="33"/>
      <c r="AH211" s="33"/>
      <c r="AI211" s="62"/>
      <c r="AJ211" s="33"/>
      <c r="AK211" s="33"/>
      <c r="AL211" s="33"/>
      <c r="AM211" s="33"/>
      <c r="AN211" s="33"/>
      <c r="AO211" s="33"/>
      <c r="AP211" s="33"/>
      <c r="AQ211" s="62"/>
      <c r="AR211" s="33"/>
      <c r="AS211" s="62"/>
      <c r="AT211" s="33"/>
      <c r="AU211" s="33"/>
      <c r="AV211" s="33"/>
      <c r="AW211" s="33"/>
      <c r="AX211" s="33"/>
      <c r="AY211" s="42"/>
      <c r="AZ211" s="43"/>
      <c r="BA211" s="143"/>
      <c r="BB211" s="43"/>
      <c r="BC211" s="42"/>
      <c r="BD211" s="33"/>
      <c r="BE211" s="33"/>
      <c r="BF211" s="33"/>
      <c r="BG211" s="33"/>
      <c r="BH211" s="33"/>
      <c r="BI211" s="33"/>
      <c r="BJ211" s="33"/>
      <c r="BK211" s="33"/>
      <c r="BL211" s="24"/>
      <c r="BM211" s="33"/>
      <c r="BN211" s="33"/>
      <c r="BO211" s="34"/>
      <c r="BP211" s="23"/>
      <c r="BQ211" s="24"/>
      <c r="BR211" s="25"/>
    </row>
    <row r="212" spans="1:70" s="22" customFormat="1" ht="254.2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42"/>
      <c r="L212" s="42"/>
      <c r="M212" s="143"/>
      <c r="N212" s="32"/>
      <c r="O212" s="31"/>
      <c r="P212" s="32"/>
      <c r="Q212" s="32"/>
      <c r="R212" s="32"/>
      <c r="S212" s="32"/>
      <c r="T212" s="32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F212" s="33"/>
      <c r="AG212" s="33"/>
      <c r="AH212" s="33"/>
      <c r="AI212" s="62"/>
      <c r="AJ212" s="33"/>
      <c r="AK212" s="33"/>
      <c r="AL212" s="33"/>
      <c r="AM212" s="33"/>
      <c r="AN212" s="33"/>
      <c r="AO212" s="33"/>
      <c r="AP212" s="33"/>
      <c r="AQ212" s="62"/>
      <c r="AR212" s="33"/>
      <c r="AS212" s="62"/>
      <c r="AT212" s="33"/>
      <c r="AU212" s="33"/>
      <c r="AV212" s="33"/>
      <c r="AW212" s="33"/>
      <c r="AX212" s="33"/>
      <c r="AY212" s="42"/>
      <c r="AZ212" s="43"/>
      <c r="BA212" s="143"/>
      <c r="BB212" s="43"/>
      <c r="BC212" s="42"/>
      <c r="BD212" s="33"/>
      <c r="BE212" s="33"/>
      <c r="BF212" s="33"/>
      <c r="BG212" s="33"/>
      <c r="BH212" s="33"/>
      <c r="BI212" s="33"/>
      <c r="BJ212" s="33"/>
      <c r="BK212" s="33"/>
      <c r="BL212" s="24"/>
      <c r="BM212" s="33"/>
      <c r="BN212" s="33"/>
      <c r="BO212" s="34"/>
      <c r="BP212" s="23"/>
      <c r="BQ212" s="24"/>
      <c r="BR212" s="25"/>
    </row>
    <row r="213" spans="1:70" s="22" customFormat="1" ht="261.7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42"/>
      <c r="L213" s="42"/>
      <c r="M213" s="42"/>
      <c r="N213" s="52"/>
      <c r="O213" s="52"/>
      <c r="P213" s="52"/>
      <c r="Q213" s="52"/>
      <c r="R213" s="52"/>
      <c r="S213" s="52"/>
      <c r="T213" s="52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F213" s="33"/>
      <c r="AG213" s="33"/>
      <c r="AH213" s="33"/>
      <c r="AI213" s="62"/>
      <c r="AJ213" s="33"/>
      <c r="AK213" s="33"/>
      <c r="AL213" s="33"/>
      <c r="AM213" s="33"/>
      <c r="AN213" s="33"/>
      <c r="AO213" s="33"/>
      <c r="AP213" s="33"/>
      <c r="AQ213" s="62"/>
      <c r="AR213" s="33"/>
      <c r="AS213" s="62"/>
      <c r="AT213" s="33"/>
      <c r="AU213" s="33"/>
      <c r="AV213" s="33"/>
      <c r="AW213" s="33"/>
      <c r="AX213" s="33"/>
      <c r="AY213" s="42"/>
      <c r="AZ213" s="43"/>
      <c r="BA213" s="143"/>
      <c r="BB213" s="43"/>
      <c r="BC213" s="42"/>
      <c r="BD213" s="33"/>
      <c r="BE213" s="33"/>
      <c r="BF213" s="33"/>
      <c r="BG213" s="33"/>
      <c r="BH213" s="33"/>
      <c r="BI213" s="33"/>
      <c r="BJ213" s="33"/>
      <c r="BK213" s="33"/>
      <c r="BL213" s="24"/>
      <c r="BM213" s="33"/>
      <c r="BN213" s="33"/>
      <c r="BO213" s="34"/>
      <c r="BP213" s="23"/>
      <c r="BQ213" s="24"/>
      <c r="BR213" s="25"/>
    </row>
    <row r="214" spans="1:70" s="22" customFormat="1" ht="149.2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42"/>
      <c r="L214" s="42"/>
      <c r="M214" s="42"/>
      <c r="N214" s="32"/>
      <c r="O214" s="31"/>
      <c r="P214" s="32"/>
      <c r="Q214" s="32"/>
      <c r="R214" s="32"/>
      <c r="S214" s="32"/>
      <c r="T214" s="32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F214" s="33"/>
      <c r="AG214" s="33"/>
      <c r="AH214" s="33"/>
      <c r="AI214" s="62"/>
      <c r="AJ214" s="33"/>
      <c r="AK214" s="33"/>
      <c r="AL214" s="33"/>
      <c r="AM214" s="33"/>
      <c r="AN214" s="33"/>
      <c r="AO214" s="33"/>
      <c r="AP214" s="33"/>
      <c r="AQ214" s="62"/>
      <c r="AR214" s="33"/>
      <c r="AS214" s="62"/>
      <c r="AT214" s="33"/>
      <c r="AU214" s="33"/>
      <c r="AV214" s="33"/>
      <c r="AW214" s="33"/>
      <c r="AX214" s="33"/>
      <c r="AY214" s="42"/>
      <c r="AZ214" s="43"/>
      <c r="BA214" s="143"/>
      <c r="BB214" s="43"/>
      <c r="BC214" s="42"/>
      <c r="BD214" s="33"/>
      <c r="BE214" s="33"/>
      <c r="BF214" s="33"/>
      <c r="BG214" s="33"/>
      <c r="BH214" s="33"/>
      <c r="BI214" s="33"/>
      <c r="BJ214" s="33"/>
      <c r="BK214" s="33"/>
      <c r="BL214" s="24"/>
      <c r="BM214" s="33"/>
      <c r="BN214" s="33"/>
      <c r="BO214" s="34"/>
      <c r="BP214" s="23"/>
      <c r="BQ214" s="24"/>
      <c r="BR214" s="25"/>
    </row>
    <row r="215" spans="1:70" s="22" customFormat="1" ht="149.2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42"/>
      <c r="L215" s="42"/>
      <c r="M215" s="143"/>
      <c r="N215" s="32"/>
      <c r="O215" s="31"/>
      <c r="P215" s="32"/>
      <c r="Q215" s="32"/>
      <c r="R215" s="32"/>
      <c r="S215" s="32"/>
      <c r="T215" s="32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F215" s="33"/>
      <c r="AG215" s="33"/>
      <c r="AH215" s="33"/>
      <c r="AI215" s="62"/>
      <c r="AJ215" s="33"/>
      <c r="AK215" s="33"/>
      <c r="AL215" s="33"/>
      <c r="AM215" s="33"/>
      <c r="AN215" s="33"/>
      <c r="AO215" s="33"/>
      <c r="AP215" s="33"/>
      <c r="AQ215" s="62"/>
      <c r="AR215" s="33"/>
      <c r="AS215" s="62"/>
      <c r="AT215" s="33"/>
      <c r="AU215" s="33"/>
      <c r="AV215" s="33"/>
      <c r="AW215" s="33"/>
      <c r="AX215" s="33"/>
      <c r="AY215" s="42"/>
      <c r="AZ215" s="43"/>
      <c r="BA215" s="143"/>
      <c r="BB215" s="43"/>
      <c r="BC215" s="42"/>
      <c r="BD215" s="33"/>
      <c r="BE215" s="33"/>
      <c r="BF215" s="33"/>
      <c r="BG215" s="33"/>
      <c r="BH215" s="33"/>
      <c r="BI215" s="33"/>
      <c r="BJ215" s="33"/>
      <c r="BK215" s="33"/>
      <c r="BL215" s="24"/>
      <c r="BM215" s="33"/>
      <c r="BN215" s="33"/>
      <c r="BO215" s="34"/>
      <c r="BP215" s="23"/>
      <c r="BQ215" s="24"/>
      <c r="BR215" s="25"/>
    </row>
    <row r="216" spans="1:70" s="22" customFormat="1" ht="149.2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42"/>
      <c r="L216" s="42"/>
      <c r="M216" s="143"/>
      <c r="N216" s="34"/>
      <c r="O216" s="34"/>
      <c r="P216" s="34"/>
      <c r="Q216" s="34"/>
      <c r="R216" s="34"/>
      <c r="S216" s="34"/>
      <c r="T216" s="32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F216" s="33"/>
      <c r="AG216" s="33"/>
      <c r="AH216" s="33"/>
      <c r="AI216" s="62"/>
      <c r="AJ216" s="33"/>
      <c r="AK216" s="33"/>
      <c r="AL216" s="33"/>
      <c r="AM216" s="33"/>
      <c r="AN216" s="33"/>
      <c r="AO216" s="33"/>
      <c r="AP216" s="33"/>
      <c r="AQ216" s="62"/>
      <c r="AR216" s="33"/>
      <c r="AS216" s="62"/>
      <c r="AT216" s="33"/>
      <c r="AU216" s="33"/>
      <c r="AV216" s="33"/>
      <c r="AW216" s="33"/>
      <c r="AX216" s="33"/>
      <c r="AY216" s="42"/>
      <c r="AZ216" s="43"/>
      <c r="BA216" s="143"/>
      <c r="BB216" s="43"/>
      <c r="BC216" s="42"/>
      <c r="BD216" s="33"/>
      <c r="BE216" s="33"/>
      <c r="BF216" s="33"/>
      <c r="BG216" s="33"/>
      <c r="BH216" s="33"/>
      <c r="BI216" s="33"/>
      <c r="BJ216" s="33"/>
      <c r="BK216" s="33"/>
      <c r="BL216" s="24"/>
      <c r="BM216" s="33"/>
      <c r="BN216" s="33"/>
      <c r="BO216" s="34"/>
      <c r="BP216" s="23"/>
      <c r="BQ216" s="24"/>
      <c r="BR216" s="25"/>
    </row>
    <row r="217" spans="1:70" s="22" customFormat="1" ht="149.2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42"/>
      <c r="L217" s="42"/>
      <c r="M217" s="143"/>
      <c r="N217" s="32"/>
      <c r="O217" s="31"/>
      <c r="P217" s="32"/>
      <c r="Q217" s="32"/>
      <c r="R217" s="32"/>
      <c r="S217" s="32"/>
      <c r="T217" s="32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F217" s="33"/>
      <c r="AG217" s="33"/>
      <c r="AH217" s="33"/>
      <c r="AI217" s="62"/>
      <c r="AJ217" s="33"/>
      <c r="AK217" s="33"/>
      <c r="AL217" s="33"/>
      <c r="AM217" s="33"/>
      <c r="AN217" s="33"/>
      <c r="AO217" s="33"/>
      <c r="AP217" s="33"/>
      <c r="AQ217" s="62"/>
      <c r="AR217" s="33"/>
      <c r="AS217" s="62"/>
      <c r="AT217" s="33"/>
      <c r="AU217" s="33"/>
      <c r="AV217" s="33"/>
      <c r="AW217" s="33"/>
      <c r="AX217" s="33"/>
      <c r="AY217" s="42"/>
      <c r="AZ217" s="43"/>
      <c r="BA217" s="143"/>
      <c r="BB217" s="43"/>
      <c r="BC217" s="42"/>
      <c r="BD217" s="33"/>
      <c r="BE217" s="33"/>
      <c r="BF217" s="33"/>
      <c r="BG217" s="33"/>
      <c r="BH217" s="33"/>
      <c r="BI217" s="33"/>
      <c r="BJ217" s="33"/>
      <c r="BK217" s="33"/>
      <c r="BL217" s="24"/>
      <c r="BM217" s="33"/>
      <c r="BN217" s="33"/>
      <c r="BO217" s="34"/>
      <c r="BP217" s="23"/>
      <c r="BQ217" s="24"/>
      <c r="BR217" s="25"/>
    </row>
    <row r="218" spans="1:70" s="22" customFormat="1" ht="149.2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42"/>
      <c r="L218" s="42"/>
      <c r="M218" s="143"/>
      <c r="N218" s="32"/>
      <c r="O218" s="31"/>
      <c r="P218" s="32"/>
      <c r="Q218" s="32"/>
      <c r="R218" s="32"/>
      <c r="S218" s="32"/>
      <c r="T218" s="32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F218" s="33"/>
      <c r="AG218" s="33"/>
      <c r="AH218" s="33"/>
      <c r="AI218" s="62"/>
      <c r="AJ218" s="33"/>
      <c r="AK218" s="33"/>
      <c r="AL218" s="33"/>
      <c r="AM218" s="33"/>
      <c r="AN218" s="33"/>
      <c r="AO218" s="33"/>
      <c r="AP218" s="33"/>
      <c r="AQ218" s="62"/>
      <c r="AR218" s="33"/>
      <c r="AS218" s="62"/>
      <c r="AT218" s="33"/>
      <c r="AU218" s="33"/>
      <c r="AV218" s="33"/>
      <c r="AW218" s="33"/>
      <c r="AX218" s="33"/>
      <c r="AY218" s="42"/>
      <c r="AZ218" s="43"/>
      <c r="BA218" s="143"/>
      <c r="BB218" s="43"/>
      <c r="BC218" s="42"/>
      <c r="BD218" s="33"/>
      <c r="BE218" s="33"/>
      <c r="BF218" s="33"/>
      <c r="BG218" s="33"/>
      <c r="BH218" s="33"/>
      <c r="BI218" s="33"/>
      <c r="BJ218" s="33"/>
      <c r="BK218" s="33"/>
      <c r="BL218" s="24"/>
      <c r="BM218" s="33"/>
      <c r="BN218" s="33"/>
      <c r="BO218" s="34"/>
      <c r="BP218" s="23"/>
      <c r="BQ218" s="24"/>
      <c r="BR218" s="25"/>
    </row>
    <row r="219" spans="1:70" s="22" customFormat="1" ht="267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42"/>
      <c r="L219" s="42"/>
      <c r="M219" s="42"/>
      <c r="N219" s="42"/>
      <c r="O219" s="42"/>
      <c r="P219" s="42"/>
      <c r="Q219" s="42"/>
      <c r="R219" s="42"/>
      <c r="S219" s="42"/>
      <c r="T219" s="42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F219" s="33"/>
      <c r="AG219" s="33"/>
      <c r="AH219" s="33"/>
      <c r="AI219" s="62"/>
      <c r="AJ219" s="33"/>
      <c r="AK219" s="33"/>
      <c r="AL219" s="33"/>
      <c r="AM219" s="33"/>
      <c r="AN219" s="33"/>
      <c r="AO219" s="33"/>
      <c r="AP219" s="33"/>
      <c r="AQ219" s="62"/>
      <c r="AR219" s="33"/>
      <c r="AS219" s="62"/>
      <c r="AT219" s="33"/>
      <c r="AU219" s="33"/>
      <c r="AV219" s="33"/>
      <c r="AW219" s="33"/>
      <c r="AX219" s="33"/>
      <c r="AY219" s="42"/>
      <c r="AZ219" s="43"/>
      <c r="BA219" s="143"/>
      <c r="BB219" s="43"/>
      <c r="BC219" s="43"/>
      <c r="BD219" s="33"/>
      <c r="BE219" s="33"/>
      <c r="BF219" s="33"/>
      <c r="BG219" s="42"/>
      <c r="BH219" s="43"/>
      <c r="BI219" s="43"/>
      <c r="BJ219" s="33"/>
      <c r="BK219" s="33"/>
      <c r="BL219" s="24"/>
      <c r="BM219" s="33"/>
      <c r="BN219" s="33"/>
      <c r="BO219" s="34"/>
      <c r="BP219" s="23"/>
      <c r="BQ219" s="24"/>
      <c r="BR219" s="25"/>
    </row>
    <row r="220" spans="1:70" s="22" customFormat="1" ht="15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42"/>
      <c r="L220" s="42"/>
      <c r="M220" s="42"/>
      <c r="N220" s="42"/>
      <c r="O220" s="42"/>
      <c r="P220" s="42"/>
      <c r="Q220" s="42"/>
      <c r="R220" s="42"/>
      <c r="S220" s="42"/>
      <c r="T220" s="42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F220" s="33"/>
      <c r="AG220" s="33"/>
      <c r="AH220" s="33"/>
      <c r="AI220" s="62"/>
      <c r="AJ220" s="33"/>
      <c r="AK220" s="33"/>
      <c r="AL220" s="33"/>
      <c r="AM220" s="33"/>
      <c r="AN220" s="33"/>
      <c r="AO220" s="33"/>
      <c r="AP220" s="33"/>
      <c r="AQ220" s="62"/>
      <c r="AR220" s="33"/>
      <c r="AS220" s="62"/>
      <c r="AT220" s="33"/>
      <c r="AU220" s="33"/>
      <c r="AV220" s="33"/>
      <c r="AW220" s="33"/>
      <c r="AX220" s="33"/>
      <c r="AY220" s="42"/>
      <c r="AZ220" s="43"/>
      <c r="BA220" s="143"/>
      <c r="BB220" s="51"/>
      <c r="BC220" s="52"/>
      <c r="BD220" s="33"/>
      <c r="BE220" s="33"/>
      <c r="BF220" s="33"/>
      <c r="BG220" s="33"/>
      <c r="BH220" s="33"/>
      <c r="BI220" s="33"/>
      <c r="BJ220" s="33"/>
      <c r="BK220" s="33"/>
      <c r="BL220" s="24"/>
      <c r="BM220" s="33"/>
      <c r="BN220" s="33"/>
      <c r="BO220" s="34"/>
      <c r="BP220" s="23"/>
      <c r="BQ220" s="24"/>
      <c r="BR220" s="25"/>
    </row>
    <row r="221" spans="1:70" s="22" customFormat="1" ht="144.7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42"/>
      <c r="O221" s="42"/>
      <c r="P221" s="42"/>
      <c r="Q221" s="42"/>
      <c r="R221" s="42"/>
      <c r="S221" s="42"/>
      <c r="T221" s="42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F221" s="33"/>
      <c r="AG221" s="33"/>
      <c r="AH221" s="33"/>
      <c r="AI221" s="62"/>
      <c r="AJ221" s="33"/>
      <c r="AK221" s="33"/>
      <c r="AL221" s="33"/>
      <c r="AM221" s="33"/>
      <c r="AN221" s="33"/>
      <c r="AO221" s="33"/>
      <c r="AP221" s="33"/>
      <c r="AQ221" s="62"/>
      <c r="AR221" s="33"/>
      <c r="AS221" s="62"/>
      <c r="AT221" s="33"/>
      <c r="AU221" s="33"/>
      <c r="AV221" s="33"/>
      <c r="AW221" s="33"/>
      <c r="AX221" s="33"/>
      <c r="AY221" s="42"/>
      <c r="AZ221" s="43"/>
      <c r="BA221" s="143"/>
      <c r="BB221" s="51"/>
      <c r="BC221" s="52"/>
      <c r="BD221" s="33"/>
      <c r="BE221" s="33"/>
      <c r="BF221" s="33"/>
      <c r="BG221" s="33"/>
      <c r="BH221" s="33"/>
      <c r="BI221" s="33"/>
      <c r="BJ221" s="33"/>
      <c r="BK221" s="33"/>
      <c r="BL221" s="24"/>
      <c r="BM221" s="33"/>
      <c r="BN221" s="33"/>
      <c r="BO221" s="34"/>
      <c r="BP221" s="23"/>
      <c r="BQ221" s="24"/>
      <c r="BR221" s="25"/>
    </row>
    <row r="222" spans="1:70" s="22" customFormat="1" ht="409.6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42"/>
      <c r="O222" s="42"/>
      <c r="P222" s="42"/>
      <c r="Q222" s="42"/>
      <c r="R222" s="42"/>
      <c r="S222" s="42"/>
      <c r="T222" s="42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62"/>
      <c r="AJ222" s="33"/>
      <c r="AK222" s="33"/>
      <c r="AL222" s="33"/>
      <c r="AM222" s="33"/>
      <c r="AN222" s="33"/>
      <c r="AO222" s="33"/>
      <c r="AP222" s="33"/>
      <c r="AQ222" s="62"/>
      <c r="AR222" s="33"/>
      <c r="AS222" s="62"/>
      <c r="AT222" s="33"/>
      <c r="AU222" s="33"/>
      <c r="AV222" s="33"/>
      <c r="AW222" s="33"/>
      <c r="AX222" s="33"/>
      <c r="AY222" s="42"/>
      <c r="AZ222" s="42"/>
      <c r="BA222" s="42"/>
      <c r="BB222" s="43"/>
      <c r="BC222" s="42"/>
      <c r="BD222" s="33"/>
      <c r="BE222" s="33"/>
      <c r="BF222" s="33"/>
      <c r="BG222" s="33"/>
      <c r="BH222" s="33"/>
      <c r="BI222" s="33"/>
      <c r="BJ222" s="33"/>
      <c r="BK222" s="33"/>
      <c r="BL222" s="24"/>
      <c r="BM222" s="33"/>
      <c r="BN222" s="33"/>
      <c r="BO222" s="34"/>
      <c r="BP222" s="23"/>
      <c r="BQ222" s="24"/>
      <c r="BR222" s="25"/>
    </row>
    <row r="223" spans="1:70" s="22" customFormat="1" ht="252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42"/>
      <c r="O223" s="42"/>
      <c r="P223" s="42"/>
      <c r="Q223" s="42"/>
      <c r="R223" s="42"/>
      <c r="S223" s="42"/>
      <c r="T223" s="42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62"/>
      <c r="AJ223" s="33"/>
      <c r="AK223" s="33"/>
      <c r="AL223" s="33"/>
      <c r="AM223" s="33"/>
      <c r="AN223" s="33"/>
      <c r="AO223" s="33"/>
      <c r="AP223" s="33"/>
      <c r="AQ223" s="62"/>
      <c r="AR223" s="33"/>
      <c r="AS223" s="62"/>
      <c r="AT223" s="33"/>
      <c r="AU223" s="33"/>
      <c r="AV223" s="33"/>
      <c r="AW223" s="33"/>
      <c r="AX223" s="33"/>
      <c r="AY223" s="42"/>
      <c r="AZ223" s="43"/>
      <c r="BA223" s="143"/>
      <c r="BB223" s="43"/>
      <c r="BC223" s="42"/>
      <c r="BD223" s="33"/>
      <c r="BE223" s="33"/>
      <c r="BF223" s="33"/>
      <c r="BG223" s="33"/>
      <c r="BH223" s="33"/>
      <c r="BI223" s="33"/>
      <c r="BJ223" s="33"/>
      <c r="BK223" s="33"/>
      <c r="BL223" s="24"/>
      <c r="BM223" s="33"/>
      <c r="BN223" s="33"/>
      <c r="BO223" s="34"/>
      <c r="BP223" s="23"/>
      <c r="BQ223" s="24"/>
      <c r="BR223" s="25"/>
    </row>
    <row r="224" spans="1:70" s="22" customFormat="1" ht="220.5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52"/>
      <c r="O224" s="52"/>
      <c r="P224" s="52"/>
      <c r="Q224" s="52"/>
      <c r="R224" s="52"/>
      <c r="S224" s="52"/>
      <c r="T224" s="52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F224" s="33"/>
      <c r="AG224" s="33"/>
      <c r="AH224" s="33"/>
      <c r="AI224" s="62"/>
      <c r="AJ224" s="33"/>
      <c r="AK224" s="33"/>
      <c r="AL224" s="33"/>
      <c r="AM224" s="33"/>
      <c r="AN224" s="33"/>
      <c r="AO224" s="33"/>
      <c r="AP224" s="33"/>
      <c r="AQ224" s="62"/>
      <c r="AR224" s="33"/>
      <c r="AS224" s="62"/>
      <c r="AT224" s="33"/>
      <c r="AU224" s="33"/>
      <c r="AV224" s="33"/>
      <c r="AW224" s="33"/>
      <c r="AX224" s="33"/>
      <c r="AY224" s="42"/>
      <c r="AZ224" s="43"/>
      <c r="BA224" s="143"/>
      <c r="BB224" s="52"/>
      <c r="BC224" s="52"/>
      <c r="BD224" s="33"/>
      <c r="BE224" s="33"/>
      <c r="BF224" s="33"/>
      <c r="BG224" s="33"/>
      <c r="BH224" s="33"/>
      <c r="BI224" s="33"/>
      <c r="BJ224" s="33"/>
      <c r="BK224" s="33"/>
      <c r="BL224" s="24"/>
      <c r="BM224" s="33"/>
      <c r="BN224" s="33"/>
      <c r="BO224" s="34"/>
      <c r="BP224" s="23"/>
      <c r="BQ224" s="24"/>
      <c r="BR224" s="25"/>
    </row>
    <row r="225" spans="1:70" s="22" customFormat="1" ht="220.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42"/>
      <c r="M225" s="42"/>
      <c r="N225" s="42"/>
      <c r="O225" s="42"/>
      <c r="P225" s="42"/>
      <c r="Q225" s="42"/>
      <c r="R225" s="42"/>
      <c r="S225" s="42"/>
      <c r="T225" s="42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62"/>
      <c r="AJ225" s="33"/>
      <c r="AK225" s="33"/>
      <c r="AL225" s="33"/>
      <c r="AM225" s="33"/>
      <c r="AN225" s="33"/>
      <c r="AO225" s="33"/>
      <c r="AP225" s="33"/>
      <c r="AQ225" s="62"/>
      <c r="AR225" s="33"/>
      <c r="AS225" s="62"/>
      <c r="AT225" s="33"/>
      <c r="AU225" s="33"/>
      <c r="AV225" s="33"/>
      <c r="AW225" s="33"/>
      <c r="AX225" s="33"/>
      <c r="AY225" s="42"/>
      <c r="AZ225" s="43"/>
      <c r="BA225" s="143"/>
      <c r="BB225" s="42"/>
      <c r="BC225" s="42"/>
      <c r="BD225" s="33"/>
      <c r="BE225" s="33"/>
      <c r="BF225" s="33"/>
      <c r="BG225" s="33"/>
      <c r="BH225" s="33"/>
      <c r="BI225" s="33"/>
      <c r="BJ225" s="33"/>
      <c r="BK225" s="33"/>
      <c r="BL225" s="24"/>
      <c r="BM225" s="33"/>
      <c r="BN225" s="33"/>
      <c r="BO225" s="34"/>
      <c r="BP225" s="23"/>
      <c r="BQ225" s="24"/>
      <c r="BR225" s="25"/>
    </row>
    <row r="226" spans="1:70" s="22" customFormat="1" ht="220.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42"/>
      <c r="M226" s="42"/>
      <c r="N226" s="42"/>
      <c r="O226" s="42"/>
      <c r="P226" s="42"/>
      <c r="Q226" s="42"/>
      <c r="R226" s="42"/>
      <c r="S226" s="42"/>
      <c r="T226" s="42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62"/>
      <c r="AJ226" s="33"/>
      <c r="AK226" s="33"/>
      <c r="AL226" s="33"/>
      <c r="AM226" s="33"/>
      <c r="AN226" s="33"/>
      <c r="AO226" s="33"/>
      <c r="AP226" s="33"/>
      <c r="AQ226" s="62"/>
      <c r="AR226" s="33"/>
      <c r="AS226" s="62"/>
      <c r="AT226" s="33"/>
      <c r="AU226" s="33"/>
      <c r="AV226" s="33"/>
      <c r="AW226" s="33"/>
      <c r="AX226" s="33"/>
      <c r="AY226" s="42"/>
      <c r="AZ226" s="43"/>
      <c r="BA226" s="143"/>
      <c r="BB226" s="43"/>
      <c r="BC226" s="42"/>
      <c r="BD226" s="33"/>
      <c r="BE226" s="33"/>
      <c r="BF226" s="33"/>
      <c r="BG226" s="33"/>
      <c r="BH226" s="33"/>
      <c r="BI226" s="33"/>
      <c r="BJ226" s="33"/>
      <c r="BK226" s="33"/>
      <c r="BL226" s="24"/>
      <c r="BM226" s="33"/>
      <c r="BN226" s="33"/>
      <c r="BO226" s="34"/>
      <c r="BP226" s="23"/>
      <c r="BQ226" s="24"/>
      <c r="BR226" s="25"/>
    </row>
    <row r="227" spans="1:70" s="22" customFormat="1" ht="409.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42"/>
      <c r="M227" s="42"/>
      <c r="N227" s="52"/>
      <c r="O227" s="52"/>
      <c r="P227" s="52"/>
      <c r="Q227" s="52"/>
      <c r="R227" s="52"/>
      <c r="S227" s="52"/>
      <c r="T227" s="52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42"/>
      <c r="AF227" s="52"/>
      <c r="AG227" s="52"/>
      <c r="AH227" s="33"/>
      <c r="AI227" s="143"/>
      <c r="AJ227" s="52"/>
      <c r="AK227" s="52"/>
      <c r="AL227" s="33"/>
      <c r="AM227" s="33"/>
      <c r="AN227" s="33"/>
      <c r="AO227" s="33"/>
      <c r="AP227" s="33"/>
      <c r="AQ227" s="143"/>
      <c r="AR227" s="52"/>
      <c r="AS227" s="143"/>
      <c r="AT227" s="52"/>
      <c r="AU227" s="33"/>
      <c r="AV227" s="33"/>
      <c r="AW227" s="33"/>
      <c r="AX227" s="33"/>
      <c r="AY227" s="42"/>
      <c r="AZ227" s="43"/>
      <c r="BA227" s="143"/>
      <c r="BB227" s="52"/>
      <c r="BC227" s="52"/>
      <c r="BD227" s="33"/>
      <c r="BE227" s="33"/>
      <c r="BF227" s="33"/>
      <c r="BG227" s="33"/>
      <c r="BH227" s="33"/>
      <c r="BI227" s="33"/>
      <c r="BJ227" s="33"/>
      <c r="BK227" s="33"/>
      <c r="BL227" s="24"/>
      <c r="BM227" s="33"/>
      <c r="BN227" s="33"/>
      <c r="BO227" s="34"/>
      <c r="BP227" s="23"/>
      <c r="BQ227" s="24"/>
      <c r="BR227" s="25"/>
    </row>
    <row r="228" spans="1:70" s="22" customFormat="1" ht="144.7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42"/>
      <c r="M228" s="42"/>
      <c r="N228" s="52"/>
      <c r="O228" s="52"/>
      <c r="P228" s="52"/>
      <c r="Q228" s="52"/>
      <c r="R228" s="52"/>
      <c r="S228" s="52"/>
      <c r="T228" s="52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42"/>
      <c r="AF228" s="52"/>
      <c r="AG228" s="52"/>
      <c r="AH228" s="33"/>
      <c r="AI228" s="143"/>
      <c r="AJ228" s="52"/>
      <c r="AK228" s="52"/>
      <c r="AL228" s="33"/>
      <c r="AM228" s="33"/>
      <c r="AN228" s="33"/>
      <c r="AO228" s="33"/>
      <c r="AP228" s="33"/>
      <c r="AQ228" s="143"/>
      <c r="AR228" s="52"/>
      <c r="AS228" s="143"/>
      <c r="AT228" s="52"/>
      <c r="AU228" s="33"/>
      <c r="AV228" s="33"/>
      <c r="AW228" s="33"/>
      <c r="AX228" s="33"/>
      <c r="AY228" s="42"/>
      <c r="AZ228" s="43"/>
      <c r="BA228" s="143"/>
      <c r="BB228" s="52"/>
      <c r="BC228" s="52"/>
      <c r="BD228" s="33"/>
      <c r="BE228" s="33"/>
      <c r="BF228" s="33"/>
      <c r="BG228" s="33"/>
      <c r="BH228" s="33"/>
      <c r="BI228" s="33"/>
      <c r="BJ228" s="33"/>
      <c r="BK228" s="33"/>
      <c r="BL228" s="24"/>
      <c r="BM228" s="33"/>
      <c r="BN228" s="33"/>
      <c r="BO228" s="34"/>
      <c r="BP228" s="23"/>
      <c r="BQ228" s="24"/>
      <c r="BR228" s="25"/>
    </row>
    <row r="229" spans="1:70" s="22" customFormat="1" ht="144.7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52"/>
      <c r="O229" s="52"/>
      <c r="P229" s="52"/>
      <c r="Q229" s="52"/>
      <c r="R229" s="52"/>
      <c r="S229" s="52"/>
      <c r="T229" s="52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42"/>
      <c r="AF229" s="52"/>
      <c r="AG229" s="52"/>
      <c r="AH229" s="33"/>
      <c r="AI229" s="143"/>
      <c r="AJ229" s="52"/>
      <c r="AK229" s="52"/>
      <c r="AL229" s="33"/>
      <c r="AM229" s="33"/>
      <c r="AN229" s="33"/>
      <c r="AO229" s="33"/>
      <c r="AP229" s="33"/>
      <c r="AQ229" s="143"/>
      <c r="AR229" s="52"/>
      <c r="AS229" s="143"/>
      <c r="AT229" s="52"/>
      <c r="AU229" s="33"/>
      <c r="AV229" s="33"/>
      <c r="AW229" s="33"/>
      <c r="AX229" s="33"/>
      <c r="AY229" s="42"/>
      <c r="AZ229" s="43"/>
      <c r="BA229" s="143"/>
      <c r="BB229" s="52"/>
      <c r="BC229" s="52"/>
      <c r="BD229" s="33"/>
      <c r="BE229" s="33"/>
      <c r="BF229" s="33"/>
      <c r="BG229" s="33"/>
      <c r="BH229" s="33"/>
      <c r="BI229" s="33"/>
      <c r="BJ229" s="33"/>
      <c r="BK229" s="33"/>
      <c r="BL229" s="24"/>
      <c r="BM229" s="33"/>
      <c r="BN229" s="33"/>
      <c r="BO229" s="34"/>
      <c r="BP229" s="23"/>
      <c r="BQ229" s="24"/>
      <c r="BR229" s="25"/>
    </row>
    <row r="230" spans="1:70" s="22" customFormat="1" ht="144.7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52"/>
      <c r="O230" s="52"/>
      <c r="P230" s="52"/>
      <c r="Q230" s="52"/>
      <c r="R230" s="52"/>
      <c r="S230" s="52"/>
      <c r="T230" s="52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42"/>
      <c r="AF230" s="52"/>
      <c r="AG230" s="52"/>
      <c r="AH230" s="33"/>
      <c r="AI230" s="143"/>
      <c r="AJ230" s="52"/>
      <c r="AK230" s="52"/>
      <c r="AL230" s="33"/>
      <c r="AM230" s="33"/>
      <c r="AN230" s="33"/>
      <c r="AO230" s="33"/>
      <c r="AP230" s="33"/>
      <c r="AQ230" s="143"/>
      <c r="AR230" s="52"/>
      <c r="AS230" s="143"/>
      <c r="AT230" s="52"/>
      <c r="AU230" s="33"/>
      <c r="AV230" s="33"/>
      <c r="AW230" s="33"/>
      <c r="AX230" s="33"/>
      <c r="AY230" s="42"/>
      <c r="AZ230" s="43"/>
      <c r="BA230" s="143"/>
      <c r="BB230" s="52"/>
      <c r="BC230" s="52"/>
      <c r="BD230" s="33"/>
      <c r="BE230" s="33"/>
      <c r="BF230" s="33"/>
      <c r="BG230" s="33"/>
      <c r="BH230" s="33"/>
      <c r="BI230" s="33"/>
      <c r="BJ230" s="33"/>
      <c r="BK230" s="33"/>
      <c r="BL230" s="24"/>
      <c r="BM230" s="33"/>
      <c r="BN230" s="33"/>
      <c r="BO230" s="34"/>
      <c r="BP230" s="23"/>
      <c r="BQ230" s="24"/>
      <c r="BR230" s="25"/>
    </row>
    <row r="231" spans="1:70" s="22" customFormat="1" ht="144.7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52"/>
      <c r="O231" s="52"/>
      <c r="P231" s="52"/>
      <c r="Q231" s="52"/>
      <c r="R231" s="52"/>
      <c r="S231" s="52"/>
      <c r="T231" s="52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42"/>
      <c r="AF231" s="52"/>
      <c r="AG231" s="52"/>
      <c r="AH231" s="33"/>
      <c r="AI231" s="143"/>
      <c r="AJ231" s="52"/>
      <c r="AK231" s="52"/>
      <c r="AL231" s="33"/>
      <c r="AM231" s="33"/>
      <c r="AN231" s="33"/>
      <c r="AO231" s="33"/>
      <c r="AP231" s="33"/>
      <c r="AQ231" s="143"/>
      <c r="AR231" s="52"/>
      <c r="AS231" s="143"/>
      <c r="AT231" s="52"/>
      <c r="AU231" s="33"/>
      <c r="AV231" s="33"/>
      <c r="AW231" s="33"/>
      <c r="AX231" s="33"/>
      <c r="AY231" s="42"/>
      <c r="AZ231" s="43"/>
      <c r="BA231" s="143"/>
      <c r="BB231" s="52"/>
      <c r="BC231" s="52"/>
      <c r="BD231" s="33"/>
      <c r="BE231" s="33"/>
      <c r="BF231" s="33"/>
      <c r="BG231" s="33"/>
      <c r="BH231" s="33"/>
      <c r="BI231" s="33"/>
      <c r="BJ231" s="33"/>
      <c r="BK231" s="33"/>
      <c r="BL231" s="24"/>
      <c r="BM231" s="33"/>
      <c r="BN231" s="33"/>
      <c r="BO231" s="34"/>
      <c r="BP231" s="23"/>
      <c r="BQ231" s="24"/>
      <c r="BR231" s="25"/>
    </row>
    <row r="232" spans="1:70" s="22" customFormat="1" ht="144.7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52"/>
      <c r="O232" s="52"/>
      <c r="P232" s="52"/>
      <c r="Q232" s="52"/>
      <c r="R232" s="52"/>
      <c r="S232" s="52"/>
      <c r="T232" s="5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42"/>
      <c r="AF232" s="52"/>
      <c r="AG232" s="52"/>
      <c r="AH232" s="33"/>
      <c r="AI232" s="143"/>
      <c r="AJ232" s="52"/>
      <c r="AK232" s="52"/>
      <c r="AL232" s="33"/>
      <c r="AM232" s="33"/>
      <c r="AN232" s="33"/>
      <c r="AO232" s="33"/>
      <c r="AP232" s="33"/>
      <c r="AQ232" s="143"/>
      <c r="AR232" s="52"/>
      <c r="AS232" s="143"/>
      <c r="AT232" s="52"/>
      <c r="AU232" s="33"/>
      <c r="AV232" s="33"/>
      <c r="AW232" s="33"/>
      <c r="AX232" s="33"/>
      <c r="AY232" s="42"/>
      <c r="AZ232" s="43"/>
      <c r="BA232" s="143"/>
      <c r="BB232" s="52"/>
      <c r="BC232" s="52"/>
      <c r="BD232" s="33"/>
      <c r="BE232" s="33"/>
      <c r="BF232" s="33"/>
      <c r="BG232" s="33"/>
      <c r="BH232" s="33"/>
      <c r="BI232" s="33"/>
      <c r="BJ232" s="33"/>
      <c r="BK232" s="33"/>
      <c r="BL232" s="24"/>
      <c r="BM232" s="33"/>
      <c r="BN232" s="33"/>
      <c r="BO232" s="34"/>
      <c r="BP232" s="23"/>
      <c r="BQ232" s="24"/>
      <c r="BR232" s="25"/>
    </row>
    <row r="233" spans="1:70" s="22" customFormat="1" ht="409.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52"/>
      <c r="O233" s="52"/>
      <c r="P233" s="52"/>
      <c r="Q233" s="52"/>
      <c r="R233" s="52"/>
      <c r="S233" s="52"/>
      <c r="T233" s="52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62"/>
      <c r="AJ233" s="33"/>
      <c r="AK233" s="33"/>
      <c r="AL233" s="33"/>
      <c r="AM233" s="33"/>
      <c r="AN233" s="33"/>
      <c r="AO233" s="33"/>
      <c r="AP233" s="33"/>
      <c r="AQ233" s="62"/>
      <c r="AR233" s="33"/>
      <c r="AS233" s="62"/>
      <c r="AT233" s="33"/>
      <c r="AU233" s="33"/>
      <c r="AV233" s="33"/>
      <c r="AW233" s="33"/>
      <c r="AX233" s="33"/>
      <c r="AY233" s="42"/>
      <c r="AZ233" s="43"/>
      <c r="BA233" s="143"/>
      <c r="BB233" s="51"/>
      <c r="BC233" s="52"/>
      <c r="BD233" s="33"/>
      <c r="BE233" s="33"/>
      <c r="BF233" s="33"/>
      <c r="BG233" s="33"/>
      <c r="BH233" s="33"/>
      <c r="BI233" s="33"/>
      <c r="BJ233" s="33"/>
      <c r="BK233" s="33"/>
      <c r="BL233" s="24"/>
      <c r="BM233" s="33"/>
      <c r="BN233" s="33"/>
      <c r="BO233" s="34"/>
      <c r="BP233" s="23"/>
      <c r="BQ233" s="24"/>
      <c r="BR233" s="25"/>
    </row>
    <row r="234" spans="1:70" s="22" customFormat="1" ht="408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42"/>
      <c r="O234" s="42"/>
      <c r="P234" s="42"/>
      <c r="Q234" s="42"/>
      <c r="R234" s="42"/>
      <c r="S234" s="42"/>
      <c r="T234" s="42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62"/>
      <c r="AJ234" s="33"/>
      <c r="AK234" s="33"/>
      <c r="AL234" s="33"/>
      <c r="AM234" s="33"/>
      <c r="AN234" s="33"/>
      <c r="AO234" s="33"/>
      <c r="AP234" s="33"/>
      <c r="AQ234" s="62"/>
      <c r="AR234" s="33"/>
      <c r="AS234" s="62"/>
      <c r="AT234" s="33"/>
      <c r="AU234" s="33"/>
      <c r="AV234" s="33"/>
      <c r="AW234" s="33"/>
      <c r="AX234" s="33"/>
      <c r="AY234" s="42"/>
      <c r="AZ234" s="43"/>
      <c r="BA234" s="143"/>
      <c r="BB234" s="42"/>
      <c r="BC234" s="42"/>
      <c r="BD234" s="33"/>
      <c r="BE234" s="33"/>
      <c r="BF234" s="33"/>
      <c r="BG234" s="33"/>
      <c r="BH234" s="33"/>
      <c r="BI234" s="33"/>
      <c r="BJ234" s="33"/>
      <c r="BK234" s="33"/>
      <c r="BL234" s="24"/>
      <c r="BM234" s="33"/>
      <c r="BN234" s="33"/>
      <c r="BO234" s="34"/>
      <c r="BP234" s="23"/>
      <c r="BQ234" s="24"/>
      <c r="BR234" s="25"/>
    </row>
    <row r="235" spans="1:70" s="22" customFormat="1" ht="146.2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2"/>
      <c r="O235" s="42"/>
      <c r="P235" s="42"/>
      <c r="Q235" s="42"/>
      <c r="R235" s="42"/>
      <c r="S235" s="42"/>
      <c r="T235" s="42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F235" s="33"/>
      <c r="AG235" s="33"/>
      <c r="AH235" s="33"/>
      <c r="AI235" s="62"/>
      <c r="AJ235" s="33"/>
      <c r="AK235" s="33"/>
      <c r="AL235" s="33"/>
      <c r="AM235" s="33"/>
      <c r="AN235" s="33"/>
      <c r="AO235" s="33"/>
      <c r="AP235" s="33"/>
      <c r="AQ235" s="62"/>
      <c r="AR235" s="33"/>
      <c r="AS235" s="62"/>
      <c r="AT235" s="33"/>
      <c r="AU235" s="33"/>
      <c r="AV235" s="33"/>
      <c r="AW235" s="33"/>
      <c r="AX235" s="33"/>
      <c r="AY235" s="42"/>
      <c r="AZ235" s="43"/>
      <c r="BA235" s="143"/>
      <c r="BB235" s="51"/>
      <c r="BC235" s="52"/>
      <c r="BD235" s="33"/>
      <c r="BE235" s="33"/>
      <c r="BF235" s="33"/>
      <c r="BG235" s="33"/>
      <c r="BH235" s="33"/>
      <c r="BI235" s="33"/>
      <c r="BJ235" s="33"/>
      <c r="BK235" s="33"/>
      <c r="BL235" s="24"/>
      <c r="BM235" s="33"/>
      <c r="BN235" s="33"/>
      <c r="BO235" s="34"/>
      <c r="BP235" s="23"/>
      <c r="BQ235" s="24"/>
      <c r="BR235" s="25"/>
    </row>
    <row r="236" spans="1:70" s="22" customFormat="1" ht="408.7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2"/>
      <c r="O236" s="42"/>
      <c r="P236" s="42"/>
      <c r="Q236" s="42"/>
      <c r="R236" s="42"/>
      <c r="S236" s="42"/>
      <c r="T236" s="42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62"/>
      <c r="AJ236" s="33"/>
      <c r="AK236" s="33"/>
      <c r="AL236" s="33"/>
      <c r="AM236" s="33"/>
      <c r="AN236" s="33"/>
      <c r="AO236" s="33"/>
      <c r="AP236" s="33"/>
      <c r="AQ236" s="62"/>
      <c r="AR236" s="33"/>
      <c r="AS236" s="62"/>
      <c r="AT236" s="33"/>
      <c r="AU236" s="33"/>
      <c r="AV236" s="33"/>
      <c r="AW236" s="33"/>
      <c r="AX236" s="33"/>
      <c r="AY236" s="42"/>
      <c r="AZ236" s="43"/>
      <c r="BA236" s="143"/>
      <c r="BB236" s="42"/>
      <c r="BC236" s="42"/>
      <c r="BD236" s="33"/>
      <c r="BE236" s="33"/>
      <c r="BF236" s="33"/>
      <c r="BG236" s="33"/>
      <c r="BH236" s="33"/>
      <c r="BI236" s="33"/>
      <c r="BJ236" s="33"/>
      <c r="BK236" s="33"/>
      <c r="BL236" s="24"/>
      <c r="BM236" s="33"/>
      <c r="BN236" s="33"/>
      <c r="BO236" s="34"/>
      <c r="BP236" s="23"/>
      <c r="BQ236" s="24"/>
      <c r="BR236" s="25"/>
    </row>
    <row r="237" spans="1:70" s="22" customFormat="1" ht="156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2"/>
      <c r="O237" s="42"/>
      <c r="P237" s="42"/>
      <c r="Q237" s="42"/>
      <c r="R237" s="42"/>
      <c r="S237" s="42"/>
      <c r="T237" s="42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62"/>
      <c r="AJ237" s="33"/>
      <c r="AK237" s="33"/>
      <c r="AL237" s="33"/>
      <c r="AM237" s="33"/>
      <c r="AN237" s="33"/>
      <c r="AO237" s="33"/>
      <c r="AP237" s="33"/>
      <c r="AQ237" s="62"/>
      <c r="AR237" s="33"/>
      <c r="AS237" s="62"/>
      <c r="AT237" s="33"/>
      <c r="AU237" s="33"/>
      <c r="AV237" s="33"/>
      <c r="AW237" s="33"/>
      <c r="AX237" s="33"/>
      <c r="AY237" s="42"/>
      <c r="AZ237" s="43"/>
      <c r="BA237" s="143"/>
      <c r="BB237" s="51"/>
      <c r="BC237" s="52"/>
      <c r="BD237" s="33"/>
      <c r="BE237" s="33"/>
      <c r="BF237" s="33"/>
      <c r="BG237" s="33"/>
      <c r="BH237" s="33"/>
      <c r="BI237" s="33"/>
      <c r="BJ237" s="33"/>
      <c r="BK237" s="33"/>
      <c r="BL237" s="24"/>
      <c r="BM237" s="33"/>
      <c r="BN237" s="33"/>
      <c r="BO237" s="34"/>
      <c r="BP237" s="23"/>
      <c r="BQ237" s="24"/>
      <c r="BR237" s="25"/>
    </row>
    <row r="238" spans="1:70" s="22" customFormat="1" ht="132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52"/>
      <c r="O238" s="52"/>
      <c r="P238" s="52"/>
      <c r="Q238" s="52"/>
      <c r="R238" s="52"/>
      <c r="S238" s="52"/>
      <c r="T238" s="52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62"/>
      <c r="AJ238" s="33"/>
      <c r="AK238" s="33"/>
      <c r="AL238" s="33"/>
      <c r="AM238" s="33"/>
      <c r="AN238" s="33"/>
      <c r="AO238" s="33"/>
      <c r="AP238" s="33"/>
      <c r="AQ238" s="62"/>
      <c r="AR238" s="33"/>
      <c r="AS238" s="62"/>
      <c r="AT238" s="33"/>
      <c r="AU238" s="33"/>
      <c r="AV238" s="33"/>
      <c r="AW238" s="33"/>
      <c r="AX238" s="33"/>
      <c r="AY238" s="42"/>
      <c r="AZ238" s="43"/>
      <c r="BA238" s="143"/>
      <c r="BB238" s="52"/>
      <c r="BC238" s="52"/>
      <c r="BD238" s="33"/>
      <c r="BE238" s="33"/>
      <c r="BF238" s="33"/>
      <c r="BG238" s="33"/>
      <c r="BH238" s="33"/>
      <c r="BI238" s="33"/>
      <c r="BJ238" s="33"/>
      <c r="BK238" s="33"/>
      <c r="BL238" s="24"/>
      <c r="BM238" s="33"/>
      <c r="BN238" s="33"/>
      <c r="BO238" s="34"/>
      <c r="BP238" s="23"/>
      <c r="BQ238" s="24"/>
      <c r="BR238" s="25"/>
    </row>
    <row r="239" spans="1:70" s="22" customFormat="1" ht="132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52"/>
      <c r="O239" s="52"/>
      <c r="P239" s="52"/>
      <c r="Q239" s="52"/>
      <c r="R239" s="52"/>
      <c r="S239" s="52"/>
      <c r="T239" s="52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62"/>
      <c r="AJ239" s="33"/>
      <c r="AK239" s="33"/>
      <c r="AL239" s="33"/>
      <c r="AM239" s="33"/>
      <c r="AN239" s="33"/>
      <c r="AO239" s="33"/>
      <c r="AP239" s="33"/>
      <c r="AQ239" s="62"/>
      <c r="AR239" s="33"/>
      <c r="AS239" s="62"/>
      <c r="AT239" s="33"/>
      <c r="AU239" s="33"/>
      <c r="AV239" s="33"/>
      <c r="AW239" s="33"/>
      <c r="AX239" s="33"/>
      <c r="AY239" s="42"/>
      <c r="AZ239" s="43"/>
      <c r="BA239" s="143"/>
      <c r="BB239" s="51"/>
      <c r="BC239" s="52"/>
      <c r="BD239" s="33"/>
      <c r="BE239" s="33"/>
      <c r="BF239" s="33"/>
      <c r="BG239" s="33"/>
      <c r="BH239" s="33"/>
      <c r="BI239" s="33"/>
      <c r="BJ239" s="33"/>
      <c r="BK239" s="33"/>
      <c r="BL239" s="24"/>
      <c r="BM239" s="33"/>
      <c r="BN239" s="33"/>
      <c r="BO239" s="34"/>
      <c r="BP239" s="23"/>
      <c r="BQ239" s="24"/>
      <c r="BR239" s="25"/>
    </row>
    <row r="240" spans="1:70" s="22" customFormat="1" ht="246.7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3"/>
      <c r="O240" s="42"/>
      <c r="P240" s="43"/>
      <c r="Q240" s="43"/>
      <c r="R240" s="43"/>
      <c r="S240" s="43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62"/>
      <c r="AJ240" s="33"/>
      <c r="AK240" s="33"/>
      <c r="AL240" s="33"/>
      <c r="AM240" s="33"/>
      <c r="AN240" s="33"/>
      <c r="AO240" s="33"/>
      <c r="AP240" s="33"/>
      <c r="AQ240" s="62"/>
      <c r="AR240" s="33"/>
      <c r="AS240" s="62"/>
      <c r="AT240" s="33"/>
      <c r="AU240" s="33"/>
      <c r="AV240" s="33"/>
      <c r="AW240" s="33"/>
      <c r="AX240" s="33"/>
      <c r="AY240" s="42"/>
      <c r="AZ240" s="43"/>
      <c r="BA240" s="143"/>
      <c r="BB240" s="43"/>
      <c r="BC240" s="43"/>
      <c r="BD240" s="33"/>
      <c r="BE240" s="33"/>
      <c r="BF240" s="33"/>
      <c r="BG240" s="33"/>
      <c r="BH240" s="33"/>
      <c r="BI240" s="33"/>
      <c r="BJ240" s="33"/>
      <c r="BK240" s="33"/>
      <c r="BL240" s="24"/>
      <c r="BM240" s="33"/>
      <c r="BN240" s="33"/>
      <c r="BO240" s="34"/>
      <c r="BP240" s="23"/>
      <c r="BQ240" s="24"/>
      <c r="BR240" s="25"/>
    </row>
    <row r="241" spans="1:70" s="22" customFormat="1" ht="184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34"/>
      <c r="O241" s="34"/>
      <c r="P241" s="34"/>
      <c r="Q241" s="34"/>
      <c r="R241" s="34"/>
      <c r="S241" s="34"/>
      <c r="T241" s="34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62"/>
      <c r="AJ241" s="33"/>
      <c r="AK241" s="33"/>
      <c r="AL241" s="33"/>
      <c r="AM241" s="33"/>
      <c r="AN241" s="33"/>
      <c r="AO241" s="33"/>
      <c r="AP241" s="33"/>
      <c r="AQ241" s="62"/>
      <c r="AR241" s="33"/>
      <c r="AS241" s="62"/>
      <c r="AT241" s="33"/>
      <c r="AU241" s="33"/>
      <c r="AV241" s="33"/>
      <c r="AW241" s="33"/>
      <c r="AX241" s="33"/>
      <c r="AY241" s="42"/>
      <c r="AZ241" s="43"/>
      <c r="BA241" s="56"/>
      <c r="BB241" s="59"/>
      <c r="BC241" s="52"/>
      <c r="BD241" s="33"/>
      <c r="BE241" s="33"/>
      <c r="BF241" s="33"/>
      <c r="BG241" s="33"/>
      <c r="BH241" s="33"/>
      <c r="BI241" s="33"/>
      <c r="BJ241" s="33"/>
      <c r="BK241" s="44"/>
      <c r="BL241" s="24"/>
      <c r="BM241" s="33"/>
      <c r="BN241" s="33"/>
      <c r="BO241" s="34"/>
      <c r="BP241" s="23"/>
      <c r="BQ241" s="24"/>
      <c r="BR241" s="25"/>
    </row>
    <row r="242" spans="1:70" s="22" customFormat="1" ht="184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143"/>
      <c r="N242" s="32"/>
      <c r="O242" s="31"/>
      <c r="P242" s="32"/>
      <c r="Q242" s="32"/>
      <c r="R242" s="32"/>
      <c r="S242" s="32"/>
      <c r="T242" s="32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62"/>
      <c r="AJ242" s="33"/>
      <c r="AK242" s="33"/>
      <c r="AL242" s="33"/>
      <c r="AM242" s="33"/>
      <c r="AN242" s="33"/>
      <c r="AO242" s="33"/>
      <c r="AP242" s="33"/>
      <c r="AQ242" s="62"/>
      <c r="AR242" s="33"/>
      <c r="AS242" s="62"/>
      <c r="AT242" s="33"/>
      <c r="AU242" s="33"/>
      <c r="AV242" s="33"/>
      <c r="AW242" s="33"/>
      <c r="AX242" s="33"/>
      <c r="AY242" s="42"/>
      <c r="AZ242" s="43"/>
      <c r="BA242" s="56"/>
      <c r="BB242" s="59"/>
      <c r="BC242" s="52"/>
      <c r="BD242" s="33"/>
      <c r="BE242" s="33"/>
      <c r="BF242" s="33"/>
      <c r="BG242" s="33"/>
      <c r="BH242" s="33"/>
      <c r="BI242" s="33"/>
      <c r="BJ242" s="33"/>
      <c r="BK242" s="44"/>
      <c r="BL242" s="24"/>
      <c r="BM242" s="33"/>
      <c r="BN242" s="33"/>
      <c r="BO242" s="34"/>
      <c r="BP242" s="23"/>
      <c r="BQ242" s="24"/>
      <c r="BR242" s="25"/>
    </row>
    <row r="243" spans="1:70" s="22" customFormat="1" ht="184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2"/>
      <c r="O243" s="42"/>
      <c r="P243" s="42"/>
      <c r="Q243" s="42"/>
      <c r="R243" s="42"/>
      <c r="S243" s="42"/>
      <c r="T243" s="42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62"/>
      <c r="AJ243" s="33"/>
      <c r="AK243" s="33"/>
      <c r="AL243" s="33"/>
      <c r="AM243" s="33"/>
      <c r="AN243" s="33"/>
      <c r="AO243" s="33"/>
      <c r="AP243" s="33"/>
      <c r="AQ243" s="62"/>
      <c r="AR243" s="33"/>
      <c r="AS243" s="62"/>
      <c r="AT243" s="33"/>
      <c r="AU243" s="33"/>
      <c r="AV243" s="33"/>
      <c r="AW243" s="33"/>
      <c r="AX243" s="33"/>
      <c r="AY243" s="42"/>
      <c r="AZ243" s="43"/>
      <c r="BA243" s="143"/>
      <c r="BB243" s="42"/>
      <c r="BC243" s="42"/>
      <c r="BD243" s="33"/>
      <c r="BE243" s="33"/>
      <c r="BF243" s="33"/>
      <c r="BG243" s="33"/>
      <c r="BH243" s="33"/>
      <c r="BI243" s="33"/>
      <c r="BJ243" s="33"/>
      <c r="BK243" s="33"/>
      <c r="BL243" s="24"/>
      <c r="BM243" s="33"/>
      <c r="BN243" s="33"/>
      <c r="BO243" s="34"/>
      <c r="BP243" s="23"/>
      <c r="BQ243" s="24"/>
      <c r="BR243" s="25"/>
    </row>
    <row r="244" spans="1:70" s="22" customFormat="1" ht="184.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2"/>
      <c r="O244" s="42"/>
      <c r="P244" s="42"/>
      <c r="Q244" s="42"/>
      <c r="R244" s="42"/>
      <c r="S244" s="42"/>
      <c r="T244" s="42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62"/>
      <c r="AT244" s="33"/>
      <c r="AU244" s="33"/>
      <c r="AV244" s="33"/>
      <c r="AW244" s="33"/>
      <c r="AX244" s="33"/>
      <c r="AY244" s="42"/>
      <c r="AZ244" s="43"/>
      <c r="BA244" s="56"/>
      <c r="BB244" s="59"/>
      <c r="BC244" s="42"/>
      <c r="BD244" s="33"/>
      <c r="BE244" s="33"/>
      <c r="BF244" s="33"/>
      <c r="BG244" s="33"/>
      <c r="BH244" s="33"/>
      <c r="BI244" s="33"/>
      <c r="BJ244" s="33"/>
      <c r="BK244" s="44"/>
      <c r="BL244" s="24"/>
      <c r="BM244" s="33"/>
      <c r="BN244" s="33"/>
      <c r="BO244" s="34"/>
      <c r="BP244" s="23"/>
      <c r="BQ244" s="24"/>
      <c r="BR244" s="25"/>
    </row>
    <row r="245" spans="1:70" s="22" customFormat="1" ht="189.75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51"/>
      <c r="O245" s="51"/>
      <c r="P245" s="51"/>
      <c r="Q245" s="51"/>
      <c r="R245" s="51"/>
      <c r="S245" s="51"/>
      <c r="T245" s="51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F245" s="33"/>
      <c r="AG245" s="33"/>
      <c r="AH245" s="33"/>
      <c r="AI245" s="62"/>
      <c r="AJ245" s="33"/>
      <c r="AK245" s="33"/>
      <c r="AL245" s="33"/>
      <c r="AM245" s="33"/>
      <c r="AN245" s="33"/>
      <c r="AO245" s="33"/>
      <c r="AP245" s="33"/>
      <c r="AQ245" s="62"/>
      <c r="AR245" s="33"/>
      <c r="AS245" s="62"/>
      <c r="AT245" s="33"/>
      <c r="AU245" s="33"/>
      <c r="AV245" s="33"/>
      <c r="AW245" s="33"/>
      <c r="AX245" s="33"/>
      <c r="AY245" s="42"/>
      <c r="AZ245" s="43"/>
      <c r="BA245" s="56"/>
      <c r="BB245" s="59"/>
      <c r="BC245" s="42"/>
      <c r="BD245" s="33"/>
      <c r="BE245" s="33"/>
      <c r="BF245" s="33"/>
      <c r="BG245" s="33"/>
      <c r="BH245" s="33"/>
      <c r="BI245" s="33"/>
      <c r="BJ245" s="33"/>
      <c r="BK245" s="44"/>
      <c r="BL245" s="24"/>
      <c r="BM245" s="33"/>
      <c r="BN245" s="33"/>
      <c r="BO245" s="34"/>
      <c r="BP245" s="23"/>
      <c r="BQ245" s="24"/>
      <c r="BR245" s="25"/>
    </row>
    <row r="246" spans="1:70" s="22" customFormat="1" ht="184.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2"/>
      <c r="O246" s="42"/>
      <c r="P246" s="42"/>
      <c r="Q246" s="42"/>
      <c r="R246" s="42"/>
      <c r="S246" s="42"/>
      <c r="T246" s="42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F246" s="33"/>
      <c r="AG246" s="33"/>
      <c r="AH246" s="33"/>
      <c r="AI246" s="62"/>
      <c r="AJ246" s="33"/>
      <c r="AK246" s="33"/>
      <c r="AL246" s="33"/>
      <c r="AM246" s="33"/>
      <c r="AN246" s="33"/>
      <c r="AO246" s="33"/>
      <c r="AP246" s="33"/>
      <c r="AQ246" s="62"/>
      <c r="AR246" s="33"/>
      <c r="AS246" s="62"/>
      <c r="AT246" s="33"/>
      <c r="AU246" s="33"/>
      <c r="AV246" s="33"/>
      <c r="AW246" s="33"/>
      <c r="AX246" s="33"/>
      <c r="AY246" s="42"/>
      <c r="AZ246" s="43"/>
      <c r="BA246" s="143"/>
      <c r="BB246" s="42"/>
      <c r="BC246" s="42"/>
      <c r="BD246" s="33"/>
      <c r="BE246" s="33"/>
      <c r="BF246" s="33"/>
      <c r="BG246" s="42"/>
      <c r="BH246" s="43"/>
      <c r="BI246" s="43"/>
      <c r="BJ246" s="33"/>
      <c r="BK246" s="33"/>
      <c r="BL246" s="24"/>
      <c r="BM246" s="33"/>
      <c r="BN246" s="33"/>
      <c r="BO246" s="34"/>
      <c r="BP246" s="23"/>
      <c r="BQ246" s="24"/>
      <c r="BR246" s="25"/>
    </row>
    <row r="247" spans="1:70" s="22" customFormat="1" ht="184.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2"/>
      <c r="O247" s="42"/>
      <c r="P247" s="42"/>
      <c r="Q247" s="42"/>
      <c r="R247" s="42"/>
      <c r="S247" s="42"/>
      <c r="T247" s="42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F247" s="33"/>
      <c r="AG247" s="33"/>
      <c r="AH247" s="33"/>
      <c r="AI247" s="62"/>
      <c r="AJ247" s="33"/>
      <c r="AK247" s="33"/>
      <c r="AL247" s="33"/>
      <c r="AM247" s="33"/>
      <c r="AN247" s="33"/>
      <c r="AO247" s="33"/>
      <c r="AP247" s="33"/>
      <c r="AQ247" s="62"/>
      <c r="AR247" s="33"/>
      <c r="AS247" s="62"/>
      <c r="AT247" s="33"/>
      <c r="AU247" s="33"/>
      <c r="AV247" s="33"/>
      <c r="AW247" s="33"/>
      <c r="AX247" s="33"/>
      <c r="AY247" s="42"/>
      <c r="AZ247" s="43"/>
      <c r="BA247" s="49"/>
      <c r="BB247" s="59"/>
      <c r="BC247" s="42"/>
      <c r="BD247" s="33"/>
      <c r="BE247" s="33"/>
      <c r="BF247" s="33"/>
      <c r="BG247" s="42"/>
      <c r="BH247" s="43"/>
      <c r="BI247" s="43"/>
      <c r="BJ247" s="33"/>
      <c r="BK247" s="44"/>
      <c r="BL247" s="24"/>
      <c r="BM247" s="33"/>
      <c r="BN247" s="33"/>
      <c r="BO247" s="34"/>
      <c r="BP247" s="23"/>
      <c r="BQ247" s="24"/>
      <c r="BR247" s="25"/>
    </row>
    <row r="248" spans="1:70" s="22" customFormat="1" ht="184.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52"/>
      <c r="O248" s="52"/>
      <c r="P248" s="52"/>
      <c r="Q248" s="52"/>
      <c r="R248" s="52"/>
      <c r="S248" s="52"/>
      <c r="T248" s="52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F248" s="33"/>
      <c r="AG248" s="33"/>
      <c r="AH248" s="33"/>
      <c r="AI248" s="62"/>
      <c r="AJ248" s="33"/>
      <c r="AK248" s="33"/>
      <c r="AL248" s="33"/>
      <c r="AM248" s="33"/>
      <c r="AN248" s="33"/>
      <c r="AO248" s="33"/>
      <c r="AP248" s="33"/>
      <c r="AQ248" s="62"/>
      <c r="AR248" s="33"/>
      <c r="AS248" s="62"/>
      <c r="AT248" s="33"/>
      <c r="AU248" s="33"/>
      <c r="AV248" s="33"/>
      <c r="AW248" s="33"/>
      <c r="AX248" s="33"/>
      <c r="AY248" s="42"/>
      <c r="AZ248" s="43"/>
      <c r="BA248" s="143"/>
      <c r="BB248" s="52"/>
      <c r="BC248" s="52"/>
      <c r="BD248" s="33"/>
      <c r="BE248" s="33"/>
      <c r="BF248" s="33"/>
      <c r="BG248" s="33"/>
      <c r="BH248" s="33"/>
      <c r="BI248" s="33"/>
      <c r="BJ248" s="33"/>
      <c r="BK248" s="33"/>
      <c r="BL248" s="24"/>
      <c r="BM248" s="33"/>
      <c r="BN248" s="33"/>
      <c r="BO248" s="34"/>
      <c r="BP248" s="23"/>
      <c r="BQ248" s="24"/>
      <c r="BR248" s="25"/>
    </row>
    <row r="249" spans="1:70" s="22" customFormat="1" ht="184.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52"/>
      <c r="O249" s="52"/>
      <c r="P249" s="52"/>
      <c r="Q249" s="52"/>
      <c r="R249" s="52"/>
      <c r="S249" s="52"/>
      <c r="T249" s="52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F249" s="33"/>
      <c r="AG249" s="33"/>
      <c r="AH249" s="33"/>
      <c r="AI249" s="62"/>
      <c r="AJ249" s="33"/>
      <c r="AK249" s="33"/>
      <c r="AL249" s="33"/>
      <c r="AM249" s="33"/>
      <c r="AN249" s="33"/>
      <c r="AO249" s="33"/>
      <c r="AP249" s="33"/>
      <c r="AQ249" s="62"/>
      <c r="AR249" s="33"/>
      <c r="AS249" s="62"/>
      <c r="AT249" s="33"/>
      <c r="AU249" s="33"/>
      <c r="AV249" s="33"/>
      <c r="AW249" s="33"/>
      <c r="AX249" s="33"/>
      <c r="AY249" s="42"/>
      <c r="AZ249" s="43"/>
      <c r="BA249" s="143"/>
      <c r="BB249" s="43"/>
      <c r="BC249" s="42"/>
      <c r="BD249" s="33"/>
      <c r="BE249" s="33"/>
      <c r="BF249" s="33"/>
      <c r="BG249" s="33"/>
      <c r="BH249" s="33"/>
      <c r="BI249" s="33"/>
      <c r="BJ249" s="33"/>
      <c r="BK249" s="33"/>
      <c r="BL249" s="24"/>
      <c r="BM249" s="33"/>
      <c r="BN249" s="33"/>
      <c r="BO249" s="34"/>
      <c r="BP249" s="23"/>
      <c r="BQ249" s="24"/>
      <c r="BR249" s="25"/>
    </row>
    <row r="250" spans="1:70" s="22" customFormat="1" ht="184.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52"/>
      <c r="O250" s="52"/>
      <c r="P250" s="52"/>
      <c r="Q250" s="52"/>
      <c r="R250" s="52"/>
      <c r="S250" s="52"/>
      <c r="T250" s="52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F250" s="33"/>
      <c r="AG250" s="33"/>
      <c r="AH250" s="33"/>
      <c r="AI250" s="62"/>
      <c r="AJ250" s="33"/>
      <c r="AK250" s="33"/>
      <c r="AL250" s="33"/>
      <c r="AM250" s="33"/>
      <c r="AN250" s="33"/>
      <c r="AO250" s="33"/>
      <c r="AP250" s="33"/>
      <c r="AQ250" s="62"/>
      <c r="AR250" s="33"/>
      <c r="AS250" s="62"/>
      <c r="AT250" s="33"/>
      <c r="AU250" s="33"/>
      <c r="AV250" s="33"/>
      <c r="AW250" s="33"/>
      <c r="AX250" s="33"/>
      <c r="AY250" s="42"/>
      <c r="AZ250" s="43"/>
      <c r="BA250" s="143"/>
      <c r="BB250" s="52"/>
      <c r="BC250" s="52"/>
      <c r="BD250" s="33"/>
      <c r="BE250" s="33"/>
      <c r="BF250" s="33"/>
      <c r="BG250" s="33"/>
      <c r="BH250" s="33"/>
      <c r="BI250" s="33"/>
      <c r="BJ250" s="33"/>
      <c r="BK250" s="33"/>
      <c r="BL250" s="24"/>
      <c r="BM250" s="33"/>
      <c r="BN250" s="33"/>
      <c r="BO250" s="34"/>
      <c r="BP250" s="23"/>
      <c r="BQ250" s="24"/>
      <c r="BR250" s="25"/>
    </row>
    <row r="251" spans="1:70" s="22" customFormat="1" ht="184.5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52"/>
      <c r="O251" s="52"/>
      <c r="P251" s="52"/>
      <c r="Q251" s="52"/>
      <c r="R251" s="52"/>
      <c r="S251" s="52"/>
      <c r="T251" s="52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F251" s="33"/>
      <c r="AG251" s="33"/>
      <c r="AH251" s="33"/>
      <c r="AI251" s="62"/>
      <c r="AJ251" s="33"/>
      <c r="AK251" s="33"/>
      <c r="AL251" s="33"/>
      <c r="AM251" s="33"/>
      <c r="AN251" s="33"/>
      <c r="AO251" s="33"/>
      <c r="AP251" s="33"/>
      <c r="AQ251" s="62"/>
      <c r="AR251" s="33"/>
      <c r="AS251" s="62"/>
      <c r="AT251" s="33"/>
      <c r="AU251" s="33"/>
      <c r="AV251" s="33"/>
      <c r="AW251" s="33"/>
      <c r="AX251" s="33"/>
      <c r="AY251" s="42"/>
      <c r="AZ251" s="43"/>
      <c r="BA251" s="143"/>
      <c r="BB251" s="43"/>
      <c r="BC251" s="42"/>
      <c r="BD251" s="33"/>
      <c r="BE251" s="33"/>
      <c r="BF251" s="33"/>
      <c r="BG251" s="33"/>
      <c r="BH251" s="33"/>
      <c r="BI251" s="33"/>
      <c r="BJ251" s="33"/>
      <c r="BK251" s="33"/>
      <c r="BL251" s="24"/>
      <c r="BM251" s="33"/>
      <c r="BN251" s="33"/>
      <c r="BO251" s="34"/>
      <c r="BP251" s="23"/>
      <c r="BQ251" s="24"/>
      <c r="BR251" s="25"/>
    </row>
    <row r="252" spans="1:70" s="22" customFormat="1" ht="212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143"/>
      <c r="BB252" s="43"/>
      <c r="BC252" s="43"/>
      <c r="BD252" s="33"/>
      <c r="BE252" s="33"/>
      <c r="BF252" s="33"/>
      <c r="BG252" s="33"/>
      <c r="BH252" s="33"/>
      <c r="BI252" s="33"/>
      <c r="BJ252" s="33"/>
      <c r="BK252" s="33"/>
      <c r="BL252" s="24"/>
      <c r="BM252" s="33"/>
      <c r="BN252" s="33"/>
      <c r="BO252" s="34"/>
      <c r="BP252" s="23"/>
      <c r="BQ252" s="24"/>
      <c r="BR252" s="25"/>
    </row>
    <row r="253" spans="1:70" s="22" customFormat="1" ht="409.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2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143"/>
      <c r="BB253" s="43"/>
      <c r="BC253" s="43"/>
      <c r="BD253" s="33"/>
      <c r="BE253" s="33"/>
      <c r="BF253" s="33"/>
      <c r="BG253" s="33"/>
      <c r="BH253" s="33"/>
      <c r="BI253" s="33"/>
      <c r="BJ253" s="33"/>
      <c r="BK253" s="33"/>
      <c r="BL253" s="24"/>
      <c r="BM253" s="33"/>
      <c r="BN253" s="33"/>
      <c r="BO253" s="34"/>
      <c r="BP253" s="23"/>
      <c r="BQ253" s="24"/>
      <c r="BR253" s="25"/>
    </row>
    <row r="254" spans="1:70" s="22" customFormat="1" ht="186.7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143"/>
      <c r="N254" s="32"/>
      <c r="O254" s="31"/>
      <c r="P254" s="32"/>
      <c r="Q254" s="32"/>
      <c r="R254" s="32"/>
      <c r="S254" s="32"/>
      <c r="T254" s="32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62"/>
      <c r="BB254" s="33"/>
      <c r="BC254" s="33"/>
      <c r="BD254" s="33"/>
      <c r="BE254" s="33"/>
      <c r="BF254" s="33"/>
      <c r="BG254" s="33"/>
      <c r="BH254" s="33"/>
      <c r="BI254" s="33"/>
      <c r="BJ254" s="33"/>
      <c r="BK254" s="33"/>
      <c r="BL254" s="24"/>
      <c r="BM254" s="33"/>
      <c r="BN254" s="33"/>
      <c r="BO254" s="34"/>
      <c r="BP254" s="23"/>
      <c r="BQ254" s="24"/>
      <c r="BR254" s="25"/>
    </row>
    <row r="255" spans="1:70" s="22" customFormat="1" ht="222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2"/>
      <c r="O255" s="42"/>
      <c r="P255" s="42"/>
      <c r="Q255" s="42"/>
      <c r="R255" s="42"/>
      <c r="S255" s="42"/>
      <c r="T255" s="42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143"/>
      <c r="BB255" s="43"/>
      <c r="BC255" s="43"/>
      <c r="BD255" s="33"/>
      <c r="BE255" s="33"/>
      <c r="BF255" s="33"/>
      <c r="BG255" s="33"/>
      <c r="BH255" s="33"/>
      <c r="BI255" s="42"/>
      <c r="BJ255" s="43"/>
      <c r="BK255" s="43"/>
      <c r="BL255" s="24"/>
      <c r="BM255" s="33"/>
      <c r="BN255" s="33"/>
      <c r="BO255" s="34"/>
      <c r="BP255" s="23"/>
      <c r="BQ255" s="24"/>
      <c r="BR255" s="25"/>
    </row>
    <row r="256" spans="1:70" s="22" customFormat="1" ht="222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2"/>
      <c r="O256" s="42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33"/>
      <c r="AH256" s="33"/>
      <c r="AI256" s="33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62"/>
      <c r="BB256" s="33"/>
      <c r="BC256" s="33"/>
      <c r="BD256" s="33"/>
      <c r="BE256" s="33"/>
      <c r="BF256" s="33"/>
      <c r="BG256" s="33"/>
      <c r="BH256" s="33"/>
      <c r="BI256" s="33"/>
      <c r="BJ256" s="33"/>
      <c r="BK256" s="33"/>
      <c r="BL256" s="24"/>
      <c r="BM256" s="33"/>
      <c r="BN256" s="33"/>
      <c r="BO256" s="34"/>
      <c r="BP256" s="23"/>
      <c r="BQ256" s="24"/>
      <c r="BR256" s="25"/>
    </row>
    <row r="257" spans="1:70" s="22" customFormat="1" ht="22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62"/>
      <c r="BB257" s="33"/>
      <c r="BC257" s="33"/>
      <c r="BD257" s="33"/>
      <c r="BE257" s="33"/>
      <c r="BF257" s="33"/>
      <c r="BG257" s="33"/>
      <c r="BH257" s="33"/>
      <c r="BI257" s="33"/>
      <c r="BJ257" s="33"/>
      <c r="BK257" s="33"/>
      <c r="BL257" s="24"/>
      <c r="BM257" s="33"/>
      <c r="BN257" s="33"/>
      <c r="BO257" s="34"/>
      <c r="BP257" s="23"/>
      <c r="BQ257" s="24"/>
      <c r="BR257" s="25"/>
    </row>
    <row r="258" spans="1:70" s="22" customFormat="1" ht="257.25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2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143"/>
      <c r="BB258" s="43"/>
      <c r="BC258" s="43"/>
      <c r="BD258" s="33"/>
      <c r="BE258" s="33"/>
      <c r="BF258" s="33"/>
      <c r="BG258" s="33"/>
      <c r="BH258" s="33"/>
      <c r="BI258" s="33"/>
      <c r="BJ258" s="33"/>
      <c r="BK258" s="33"/>
      <c r="BL258" s="24"/>
      <c r="BM258" s="33"/>
      <c r="BN258" s="33"/>
      <c r="BO258" s="34"/>
      <c r="BP258" s="23"/>
      <c r="BQ258" s="24"/>
      <c r="BR258" s="25"/>
    </row>
    <row r="259" spans="1:70" s="22" customFormat="1" ht="182.25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143"/>
      <c r="N259" s="32"/>
      <c r="O259" s="31"/>
      <c r="P259" s="32"/>
      <c r="Q259" s="32"/>
      <c r="R259" s="32"/>
      <c r="S259" s="32"/>
      <c r="T259" s="32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62"/>
      <c r="BB259" s="33"/>
      <c r="BC259" s="33"/>
      <c r="BD259" s="33"/>
      <c r="BE259" s="33"/>
      <c r="BF259" s="33"/>
      <c r="BG259" s="33"/>
      <c r="BH259" s="33"/>
      <c r="BI259" s="33"/>
      <c r="BJ259" s="33"/>
      <c r="BK259" s="33"/>
      <c r="BL259" s="24"/>
      <c r="BM259" s="33"/>
      <c r="BN259" s="33"/>
      <c r="BO259" s="34"/>
      <c r="BP259" s="23"/>
      <c r="BQ259" s="24"/>
      <c r="BR259" s="25"/>
    </row>
    <row r="260" spans="1:70" s="22" customFormat="1" ht="22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52"/>
      <c r="O260" s="52"/>
      <c r="P260" s="52"/>
      <c r="Q260" s="52"/>
      <c r="R260" s="52"/>
      <c r="S260" s="52"/>
      <c r="T260" s="52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62"/>
      <c r="BB260" s="33"/>
      <c r="BC260" s="33"/>
      <c r="BD260" s="33"/>
      <c r="BE260" s="33"/>
      <c r="BF260" s="33"/>
      <c r="BG260" s="33"/>
      <c r="BH260" s="33"/>
      <c r="BI260" s="33"/>
      <c r="BJ260" s="33"/>
      <c r="BK260" s="33"/>
      <c r="BL260" s="24"/>
      <c r="BM260" s="33"/>
      <c r="BN260" s="33"/>
      <c r="BO260" s="34"/>
      <c r="BP260" s="23"/>
      <c r="BQ260" s="24"/>
      <c r="BR260" s="25"/>
    </row>
    <row r="261" spans="1:70" s="22" customFormat="1" ht="409.5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2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42"/>
      <c r="AF261" s="43"/>
      <c r="AG261" s="43"/>
      <c r="AH261" s="43"/>
      <c r="AI261" s="143"/>
      <c r="AJ261" s="43"/>
      <c r="AK261" s="43"/>
      <c r="AL261" s="33"/>
      <c r="AM261" s="33"/>
      <c r="AN261" s="33"/>
      <c r="AO261" s="33"/>
      <c r="AP261" s="33"/>
      <c r="AQ261" s="143"/>
      <c r="AR261" s="43"/>
      <c r="AS261" s="143"/>
      <c r="AT261" s="43"/>
      <c r="AU261" s="33"/>
      <c r="AV261" s="33"/>
      <c r="AW261" s="33"/>
      <c r="AX261" s="33"/>
      <c r="AY261" s="42"/>
      <c r="AZ261" s="43"/>
      <c r="BA261" s="143"/>
      <c r="BB261" s="43"/>
      <c r="BC261" s="43"/>
      <c r="BD261" s="33"/>
      <c r="BE261" s="33"/>
      <c r="BF261" s="33"/>
      <c r="BG261" s="33"/>
      <c r="BH261" s="33"/>
      <c r="BI261" s="33"/>
      <c r="BJ261" s="33"/>
      <c r="BK261" s="33"/>
      <c r="BL261" s="24"/>
      <c r="BM261" s="33"/>
      <c r="BN261" s="33"/>
      <c r="BO261" s="34"/>
      <c r="BP261" s="23"/>
      <c r="BQ261" s="24"/>
      <c r="BR261" s="25"/>
    </row>
    <row r="262" spans="1:70" s="22" customFormat="1" ht="141.75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32"/>
      <c r="O262" s="31"/>
      <c r="P262" s="32"/>
      <c r="Q262" s="32"/>
      <c r="R262" s="32"/>
      <c r="S262" s="32"/>
      <c r="T262" s="32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42"/>
      <c r="AH262" s="43"/>
      <c r="AI262" s="4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42"/>
      <c r="AZ262" s="43"/>
      <c r="BA262" s="143"/>
      <c r="BB262" s="43"/>
      <c r="BC262" s="43"/>
      <c r="BD262" s="33"/>
      <c r="BE262" s="33"/>
      <c r="BF262" s="33"/>
      <c r="BG262" s="33"/>
      <c r="BH262" s="33"/>
      <c r="BI262" s="33"/>
      <c r="BJ262" s="33"/>
      <c r="BK262" s="33"/>
      <c r="BL262" s="24"/>
      <c r="BM262" s="33"/>
      <c r="BN262" s="33"/>
      <c r="BO262" s="34"/>
      <c r="BP262" s="23"/>
      <c r="BQ262" s="24"/>
      <c r="BR262" s="25"/>
    </row>
    <row r="263" spans="1:70" s="22" customFormat="1" ht="141.7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143"/>
      <c r="N263" s="32"/>
      <c r="O263" s="31"/>
      <c r="P263" s="32"/>
      <c r="Q263" s="32"/>
      <c r="R263" s="32"/>
      <c r="S263" s="32"/>
      <c r="T263" s="32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42"/>
      <c r="AH263" s="43"/>
      <c r="AI263" s="4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42"/>
      <c r="AZ263" s="43"/>
      <c r="BA263" s="143"/>
      <c r="BB263" s="43"/>
      <c r="BC263" s="43"/>
      <c r="BD263" s="33"/>
      <c r="BE263" s="33"/>
      <c r="BF263" s="33"/>
      <c r="BG263" s="33"/>
      <c r="BH263" s="33"/>
      <c r="BI263" s="33"/>
      <c r="BJ263" s="33"/>
      <c r="BK263" s="33"/>
      <c r="BL263" s="24"/>
      <c r="BM263" s="33"/>
      <c r="BN263" s="33"/>
      <c r="BO263" s="34"/>
      <c r="BP263" s="23"/>
      <c r="BQ263" s="24"/>
      <c r="BR263" s="25"/>
    </row>
    <row r="264" spans="1:70" s="22" customFormat="1" ht="141.7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143"/>
      <c r="N264" s="34"/>
      <c r="O264" s="34"/>
      <c r="P264" s="34"/>
      <c r="Q264" s="34"/>
      <c r="R264" s="34"/>
      <c r="S264" s="34"/>
      <c r="T264" s="32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42"/>
      <c r="AH264" s="43"/>
      <c r="AI264" s="4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42"/>
      <c r="AZ264" s="43"/>
      <c r="BA264" s="143"/>
      <c r="BB264" s="43"/>
      <c r="BC264" s="43"/>
      <c r="BD264" s="33"/>
      <c r="BE264" s="33"/>
      <c r="BF264" s="33"/>
      <c r="BG264" s="33"/>
      <c r="BH264" s="33"/>
      <c r="BI264" s="33"/>
      <c r="BJ264" s="33"/>
      <c r="BK264" s="33"/>
      <c r="BL264" s="24"/>
      <c r="BM264" s="33"/>
      <c r="BN264" s="33"/>
      <c r="BO264" s="34"/>
      <c r="BP264" s="23"/>
      <c r="BQ264" s="24"/>
      <c r="BR264" s="25"/>
    </row>
    <row r="265" spans="1:70" s="22" customFormat="1" ht="141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143"/>
      <c r="N265" s="32"/>
      <c r="O265" s="31"/>
      <c r="P265" s="32"/>
      <c r="Q265" s="32"/>
      <c r="R265" s="32"/>
      <c r="S265" s="32"/>
      <c r="T265" s="32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42"/>
      <c r="AH265" s="43"/>
      <c r="AI265" s="4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42"/>
      <c r="AZ265" s="43"/>
      <c r="BA265" s="143"/>
      <c r="BB265" s="43"/>
      <c r="BC265" s="43"/>
      <c r="BD265" s="33"/>
      <c r="BE265" s="33"/>
      <c r="BF265" s="33"/>
      <c r="BG265" s="33"/>
      <c r="BH265" s="33"/>
      <c r="BI265" s="33"/>
      <c r="BJ265" s="33"/>
      <c r="BK265" s="33"/>
      <c r="BL265" s="24"/>
      <c r="BM265" s="33"/>
      <c r="BN265" s="33"/>
      <c r="BO265" s="34"/>
      <c r="BP265" s="23"/>
      <c r="BQ265" s="24"/>
      <c r="BR265" s="25"/>
    </row>
    <row r="266" spans="1:70" s="22" customFormat="1" ht="141.75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143"/>
      <c r="N266" s="32"/>
      <c r="O266" s="31"/>
      <c r="P266" s="32"/>
      <c r="Q266" s="32"/>
      <c r="R266" s="32"/>
      <c r="S266" s="32"/>
      <c r="T266" s="32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42"/>
      <c r="AH266" s="43"/>
      <c r="AI266" s="4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42"/>
      <c r="AZ266" s="43"/>
      <c r="BA266" s="143"/>
      <c r="BB266" s="43"/>
      <c r="BC266" s="43"/>
      <c r="BD266" s="33"/>
      <c r="BE266" s="33"/>
      <c r="BF266" s="33"/>
      <c r="BG266" s="33"/>
      <c r="BH266" s="33"/>
      <c r="BI266" s="33"/>
      <c r="BJ266" s="33"/>
      <c r="BK266" s="33"/>
      <c r="BL266" s="24"/>
      <c r="BM266" s="33"/>
      <c r="BN266" s="33"/>
      <c r="BO266" s="34"/>
      <c r="BP266" s="23"/>
      <c r="BQ266" s="24"/>
      <c r="BR266" s="25"/>
    </row>
    <row r="267" spans="1:70" s="22" customFormat="1" ht="201.75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2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143"/>
      <c r="BB267" s="43"/>
      <c r="BC267" s="43"/>
      <c r="BD267" s="33"/>
      <c r="BE267" s="33"/>
      <c r="BF267" s="33"/>
      <c r="BG267" s="33"/>
      <c r="BH267" s="33"/>
      <c r="BI267" s="33"/>
      <c r="BJ267" s="33"/>
      <c r="BK267" s="33"/>
      <c r="BL267" s="24"/>
      <c r="BM267" s="33"/>
      <c r="BN267" s="33"/>
      <c r="BO267" s="34"/>
      <c r="BP267" s="23"/>
      <c r="BQ267" s="24"/>
      <c r="BR267" s="25"/>
    </row>
    <row r="268" spans="1:70" s="22" customFormat="1" ht="201.7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143"/>
      <c r="N268" s="32"/>
      <c r="O268" s="31"/>
      <c r="P268" s="32"/>
      <c r="Q268" s="32"/>
      <c r="R268" s="32"/>
      <c r="S268" s="32"/>
      <c r="T268" s="32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2"/>
      <c r="BB268" s="33"/>
      <c r="BC268" s="33"/>
      <c r="BD268" s="33"/>
      <c r="BE268" s="33"/>
      <c r="BF268" s="33"/>
      <c r="BG268" s="33"/>
      <c r="BH268" s="33"/>
      <c r="BI268" s="33"/>
      <c r="BJ268" s="33"/>
      <c r="BK268" s="33"/>
      <c r="BL268" s="24"/>
      <c r="BM268" s="33"/>
      <c r="BN268" s="33"/>
      <c r="BO268" s="34"/>
      <c r="BP268" s="23"/>
      <c r="BQ268" s="24"/>
      <c r="BR268" s="25"/>
    </row>
    <row r="269" spans="1:70" s="22" customFormat="1" ht="201.7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143"/>
      <c r="BB269" s="43"/>
      <c r="BC269" s="43"/>
      <c r="BD269" s="33"/>
      <c r="BE269" s="33"/>
      <c r="BF269" s="33"/>
      <c r="BG269" s="33"/>
      <c r="BH269" s="33"/>
      <c r="BI269" s="33"/>
      <c r="BJ269" s="33"/>
      <c r="BK269" s="33"/>
      <c r="BL269" s="24"/>
      <c r="BM269" s="33"/>
      <c r="BN269" s="33"/>
      <c r="BO269" s="34"/>
      <c r="BP269" s="23"/>
      <c r="BQ269" s="24"/>
      <c r="BR269" s="25"/>
    </row>
    <row r="270" spans="1:70" s="22" customFormat="1" ht="20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143"/>
      <c r="N270" s="32"/>
      <c r="O270" s="31"/>
      <c r="P270" s="32"/>
      <c r="Q270" s="32"/>
      <c r="R270" s="32"/>
      <c r="S270" s="32"/>
      <c r="T270" s="32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62"/>
      <c r="BB270" s="33"/>
      <c r="BC270" s="33"/>
      <c r="BD270" s="33"/>
      <c r="BE270" s="33"/>
      <c r="BF270" s="33"/>
      <c r="BG270" s="33"/>
      <c r="BH270" s="33"/>
      <c r="BI270" s="33"/>
      <c r="BJ270" s="33"/>
      <c r="BK270" s="33"/>
      <c r="BL270" s="24"/>
      <c r="BM270" s="33"/>
      <c r="BN270" s="33"/>
      <c r="BO270" s="34"/>
      <c r="BP270" s="23"/>
      <c r="BQ270" s="24"/>
      <c r="BR270" s="25"/>
    </row>
    <row r="271" spans="1:70" s="22" customFormat="1" ht="409.6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3"/>
      <c r="O271" s="42"/>
      <c r="P271" s="42"/>
      <c r="Q271" s="42"/>
      <c r="R271" s="42"/>
      <c r="S271" s="42"/>
      <c r="T271" s="43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33"/>
      <c r="AN271" s="33"/>
      <c r="AO271" s="33"/>
      <c r="AP271" s="33"/>
      <c r="AQ271" s="33"/>
      <c r="AR271" s="33"/>
      <c r="AS271" s="33"/>
      <c r="AT271" s="33"/>
      <c r="AU271" s="33"/>
      <c r="AV271" s="33"/>
      <c r="AW271" s="33"/>
      <c r="AX271" s="33"/>
      <c r="AY271" s="33"/>
      <c r="AZ271" s="33"/>
      <c r="BA271" s="62"/>
      <c r="BB271" s="33"/>
      <c r="BC271" s="33"/>
      <c r="BD271" s="33"/>
      <c r="BE271" s="33"/>
      <c r="BF271" s="33"/>
      <c r="BG271" s="33"/>
      <c r="BH271" s="33"/>
      <c r="BI271" s="33"/>
      <c r="BJ271" s="33"/>
      <c r="BK271" s="33"/>
      <c r="BL271" s="24"/>
      <c r="BM271" s="33"/>
      <c r="BN271" s="33"/>
      <c r="BO271" s="34"/>
      <c r="BP271" s="23"/>
      <c r="BQ271" s="24"/>
      <c r="BR271" s="25"/>
    </row>
    <row r="272" spans="1:70" s="22" customFormat="1" ht="201.75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3"/>
      <c r="O272" s="42"/>
      <c r="P272" s="42"/>
      <c r="Q272" s="42"/>
      <c r="R272" s="42"/>
      <c r="S272" s="42"/>
      <c r="T272" s="43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62"/>
      <c r="BB272" s="33"/>
      <c r="BC272" s="33"/>
      <c r="BD272" s="33"/>
      <c r="BE272" s="33"/>
      <c r="BF272" s="33"/>
      <c r="BG272" s="33"/>
      <c r="BH272" s="33"/>
      <c r="BI272" s="33"/>
      <c r="BJ272" s="33"/>
      <c r="BK272" s="33"/>
      <c r="BL272" s="24"/>
      <c r="BM272" s="33"/>
      <c r="BN272" s="33"/>
      <c r="BO272" s="34"/>
      <c r="BP272" s="23"/>
      <c r="BQ272" s="24"/>
      <c r="BR272" s="25"/>
    </row>
    <row r="273" spans="1:70" s="22" customFormat="1" ht="201.75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3"/>
      <c r="O273" s="42"/>
      <c r="P273" s="43"/>
      <c r="Q273" s="43"/>
      <c r="R273" s="43"/>
      <c r="S273" s="43"/>
      <c r="T273" s="43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42"/>
      <c r="AH273" s="43"/>
      <c r="AI273" s="4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42"/>
      <c r="AZ273" s="43"/>
      <c r="BA273" s="143"/>
      <c r="BB273" s="43"/>
      <c r="BC273" s="43"/>
      <c r="BD273" s="33"/>
      <c r="BE273" s="33"/>
      <c r="BF273" s="33"/>
      <c r="BG273" s="33"/>
      <c r="BH273" s="33"/>
      <c r="BI273" s="33"/>
      <c r="BJ273" s="33"/>
      <c r="BK273" s="33"/>
      <c r="BL273" s="24"/>
      <c r="BM273" s="33"/>
      <c r="BN273" s="33"/>
      <c r="BO273" s="34"/>
      <c r="BP273" s="23"/>
      <c r="BQ273" s="24"/>
      <c r="BR273" s="25"/>
    </row>
    <row r="274" spans="1:70" s="22" customFormat="1" ht="201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3"/>
      <c r="O274" s="42"/>
      <c r="P274" s="32"/>
      <c r="Q274" s="32"/>
      <c r="R274" s="32"/>
      <c r="S274" s="32"/>
      <c r="T274" s="3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F274" s="33"/>
      <c r="AG274" s="33"/>
      <c r="AH274" s="33"/>
      <c r="AI274" s="33"/>
      <c r="AJ274" s="33"/>
      <c r="AK274" s="33"/>
      <c r="AL274" s="33"/>
      <c r="AM274" s="33"/>
      <c r="AN274" s="33"/>
      <c r="AO274" s="33"/>
      <c r="AP274" s="33"/>
      <c r="AQ274" s="33"/>
      <c r="AR274" s="33"/>
      <c r="AS274" s="33"/>
      <c r="AT274" s="33"/>
      <c r="AU274" s="33"/>
      <c r="AV274" s="33"/>
      <c r="AW274" s="33"/>
      <c r="AX274" s="33"/>
      <c r="AY274" s="33"/>
      <c r="AZ274" s="33"/>
      <c r="BA274" s="62"/>
      <c r="BB274" s="33"/>
      <c r="BC274" s="33"/>
      <c r="BD274" s="33"/>
      <c r="BE274" s="33"/>
      <c r="BF274" s="33"/>
      <c r="BG274" s="33"/>
      <c r="BH274" s="33"/>
      <c r="BI274" s="33"/>
      <c r="BJ274" s="33"/>
      <c r="BK274" s="33"/>
      <c r="BL274" s="24"/>
      <c r="BM274" s="33"/>
      <c r="BN274" s="33"/>
      <c r="BO274" s="34"/>
      <c r="BP274" s="23"/>
      <c r="BQ274" s="24"/>
      <c r="BR274" s="25"/>
    </row>
    <row r="275" spans="1:70" s="22" customFormat="1" ht="201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3"/>
      <c r="O275" s="42"/>
      <c r="P275" s="42"/>
      <c r="Q275" s="42"/>
      <c r="R275" s="42"/>
      <c r="S275" s="42"/>
      <c r="T275" s="43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33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62"/>
      <c r="BB275" s="33"/>
      <c r="BC275" s="33"/>
      <c r="BD275" s="33"/>
      <c r="BE275" s="33"/>
      <c r="BF275" s="33"/>
      <c r="BG275" s="33"/>
      <c r="BH275" s="33"/>
      <c r="BI275" s="33"/>
      <c r="BJ275" s="33"/>
      <c r="BK275" s="33"/>
      <c r="BL275" s="24"/>
      <c r="BM275" s="33"/>
      <c r="BN275" s="33"/>
      <c r="BO275" s="34"/>
      <c r="BP275" s="23"/>
      <c r="BQ275" s="24"/>
      <c r="BR275" s="25"/>
    </row>
    <row r="276" spans="1:70" s="22" customFormat="1" ht="201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143"/>
      <c r="N276" s="32"/>
      <c r="O276" s="31"/>
      <c r="P276" s="32"/>
      <c r="Q276" s="32"/>
      <c r="R276" s="32"/>
      <c r="S276" s="32"/>
      <c r="T276" s="32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33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62"/>
      <c r="BB276" s="33"/>
      <c r="BC276" s="33"/>
      <c r="BD276" s="33"/>
      <c r="BE276" s="33"/>
      <c r="BF276" s="33"/>
      <c r="BG276" s="33"/>
      <c r="BH276" s="33"/>
      <c r="BI276" s="33"/>
      <c r="BJ276" s="33"/>
      <c r="BK276" s="33"/>
      <c r="BL276" s="24"/>
      <c r="BM276" s="33"/>
      <c r="BN276" s="33"/>
      <c r="BO276" s="34"/>
      <c r="BP276" s="23"/>
      <c r="BQ276" s="24"/>
      <c r="BR276" s="25"/>
    </row>
    <row r="277" spans="1:70" s="22" customFormat="1" ht="259.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52"/>
      <c r="O277" s="52"/>
      <c r="P277" s="52"/>
      <c r="Q277" s="52"/>
      <c r="R277" s="52"/>
      <c r="S277" s="52"/>
      <c r="T277" s="52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33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143"/>
      <c r="BB277" s="52"/>
      <c r="BC277" s="52"/>
      <c r="BD277" s="33"/>
      <c r="BE277" s="33"/>
      <c r="BF277" s="33"/>
      <c r="BG277" s="42"/>
      <c r="BH277" s="51"/>
      <c r="BI277" s="52"/>
      <c r="BJ277" s="33"/>
      <c r="BK277" s="44"/>
      <c r="BL277" s="24"/>
      <c r="BM277" s="33"/>
      <c r="BN277" s="33"/>
      <c r="BO277" s="34"/>
      <c r="BP277" s="23"/>
      <c r="BQ277" s="24"/>
      <c r="BR277" s="25"/>
    </row>
    <row r="278" spans="1:70" s="22" customFormat="1" ht="244.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42"/>
      <c r="O278" s="42"/>
      <c r="P278" s="52"/>
      <c r="Q278" s="52"/>
      <c r="R278" s="52"/>
      <c r="S278" s="52"/>
      <c r="T278" s="52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33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143"/>
      <c r="BB278" s="55"/>
      <c r="BC278" s="52"/>
      <c r="BD278" s="33"/>
      <c r="BE278" s="33"/>
      <c r="BF278" s="33"/>
      <c r="BG278" s="42"/>
      <c r="BH278" s="51"/>
      <c r="BI278" s="52"/>
      <c r="BJ278" s="33"/>
      <c r="BK278" s="44"/>
      <c r="BL278" s="24"/>
      <c r="BM278" s="33"/>
      <c r="BN278" s="33"/>
      <c r="BO278" s="34"/>
      <c r="BP278" s="23"/>
      <c r="BQ278" s="24"/>
      <c r="BR278" s="25"/>
    </row>
    <row r="279" spans="1:70" s="22" customFormat="1" ht="219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51"/>
      <c r="O279" s="51"/>
      <c r="P279" s="51"/>
      <c r="Q279" s="51"/>
      <c r="R279" s="51"/>
      <c r="S279" s="51"/>
      <c r="T279" s="51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33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49"/>
      <c r="BB279" s="50"/>
      <c r="BC279" s="47"/>
      <c r="BD279" s="33"/>
      <c r="BE279" s="33"/>
      <c r="BF279" s="33"/>
      <c r="BG279" s="33"/>
      <c r="BH279" s="33"/>
      <c r="BI279" s="33"/>
      <c r="BJ279" s="33"/>
      <c r="BK279" s="44"/>
      <c r="BL279" s="24"/>
      <c r="BM279" s="33"/>
      <c r="BN279" s="33"/>
      <c r="BO279" s="34"/>
      <c r="BP279" s="23"/>
      <c r="BQ279" s="24"/>
      <c r="BR279" s="25"/>
    </row>
    <row r="280" spans="1:70" s="22" customFormat="1" ht="219.75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52"/>
      <c r="O280" s="52"/>
      <c r="P280" s="52"/>
      <c r="Q280" s="52"/>
      <c r="R280" s="52"/>
      <c r="S280" s="52"/>
      <c r="T280" s="52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F280" s="33"/>
      <c r="AG280" s="33"/>
      <c r="AH280" s="33"/>
      <c r="AI280" s="33"/>
      <c r="AJ280" s="33"/>
      <c r="AK280" s="33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33"/>
      <c r="AZ280" s="33"/>
      <c r="BA280" s="143"/>
      <c r="BB280" s="52"/>
      <c r="BC280" s="52"/>
      <c r="BD280" s="33"/>
      <c r="BE280" s="33"/>
      <c r="BF280" s="33"/>
      <c r="BG280" s="33"/>
      <c r="BH280" s="33"/>
      <c r="BI280" s="33"/>
      <c r="BJ280" s="33"/>
      <c r="BK280" s="44"/>
      <c r="BL280" s="24"/>
      <c r="BM280" s="33"/>
      <c r="BN280" s="33"/>
      <c r="BO280" s="34"/>
      <c r="BP280" s="23"/>
      <c r="BQ280" s="24"/>
      <c r="BR280" s="25"/>
    </row>
    <row r="281" spans="1:70" s="22" customFormat="1" ht="219.7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52"/>
      <c r="O281" s="52"/>
      <c r="P281" s="52"/>
      <c r="Q281" s="52"/>
      <c r="R281" s="52"/>
      <c r="S281" s="52"/>
      <c r="T281" s="52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49"/>
      <c r="BB281" s="50"/>
      <c r="BC281" s="47"/>
      <c r="BD281" s="33"/>
      <c r="BE281" s="33"/>
      <c r="BF281" s="33"/>
      <c r="BG281" s="33"/>
      <c r="BH281" s="33"/>
      <c r="BI281" s="33"/>
      <c r="BJ281" s="33"/>
      <c r="BK281" s="44"/>
      <c r="BL281" s="24"/>
      <c r="BM281" s="33"/>
      <c r="BN281" s="33"/>
      <c r="BO281" s="34"/>
      <c r="BP281" s="23"/>
      <c r="BQ281" s="24"/>
      <c r="BR281" s="25"/>
    </row>
    <row r="282" spans="1:70" s="22" customFormat="1" ht="409.6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52"/>
      <c r="O282" s="52"/>
      <c r="P282" s="52"/>
      <c r="Q282" s="52"/>
      <c r="R282" s="52"/>
      <c r="S282" s="52"/>
      <c r="T282" s="52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143"/>
      <c r="BB282" s="52"/>
      <c r="BC282" s="42"/>
      <c r="BD282" s="33"/>
      <c r="BE282" s="33"/>
      <c r="BF282" s="33"/>
      <c r="BG282" s="33"/>
      <c r="BH282" s="33"/>
      <c r="BI282" s="33"/>
      <c r="BJ282" s="33"/>
      <c r="BK282" s="44"/>
      <c r="BL282" s="24"/>
      <c r="BM282" s="33"/>
      <c r="BN282" s="33"/>
      <c r="BO282" s="34"/>
      <c r="BP282" s="23"/>
      <c r="BQ282" s="24"/>
      <c r="BR282" s="25"/>
    </row>
    <row r="283" spans="1:70" s="22" customFormat="1" ht="409.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42"/>
      <c r="M283" s="42"/>
      <c r="N283" s="52"/>
      <c r="O283" s="52"/>
      <c r="P283" s="52"/>
      <c r="Q283" s="52"/>
      <c r="R283" s="52"/>
      <c r="S283" s="52"/>
      <c r="T283" s="5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42"/>
      <c r="AF283" s="52"/>
      <c r="AG283" s="52"/>
      <c r="AH283" s="33"/>
      <c r="AI283" s="143"/>
      <c r="AJ283" s="52"/>
      <c r="AK283" s="52"/>
      <c r="AL283" s="33"/>
      <c r="AM283" s="33"/>
      <c r="AN283" s="33"/>
      <c r="AO283" s="33"/>
      <c r="AP283" s="33"/>
      <c r="AQ283" s="143"/>
      <c r="AR283" s="52"/>
      <c r="AS283" s="143"/>
      <c r="AT283" s="52"/>
      <c r="AU283" s="33"/>
      <c r="AV283" s="33"/>
      <c r="AW283" s="33"/>
      <c r="AX283" s="33"/>
      <c r="AY283" s="33"/>
      <c r="AZ283" s="33"/>
      <c r="BA283" s="143"/>
      <c r="BB283" s="52"/>
      <c r="BC283" s="52"/>
      <c r="BD283" s="33"/>
      <c r="BE283" s="33"/>
      <c r="BF283" s="33"/>
      <c r="BG283" s="33"/>
      <c r="BH283" s="33"/>
      <c r="BI283" s="33"/>
      <c r="BJ283" s="33"/>
      <c r="BK283" s="44"/>
      <c r="BL283" s="24"/>
      <c r="BM283" s="33"/>
      <c r="BN283" s="33"/>
      <c r="BO283" s="34"/>
      <c r="BP283" s="23"/>
      <c r="BQ283" s="24"/>
      <c r="BR283" s="25"/>
    </row>
    <row r="284" spans="1:70" s="22" customFormat="1" ht="137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52"/>
      <c r="O284" s="52"/>
      <c r="P284" s="52"/>
      <c r="Q284" s="52"/>
      <c r="R284" s="52"/>
      <c r="S284" s="52"/>
      <c r="T284" s="52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49"/>
      <c r="BB284" s="50"/>
      <c r="BC284" s="47"/>
      <c r="BD284" s="33"/>
      <c r="BE284" s="33"/>
      <c r="BF284" s="33"/>
      <c r="BG284" s="33"/>
      <c r="BH284" s="33"/>
      <c r="BI284" s="33"/>
      <c r="BJ284" s="33"/>
      <c r="BK284" s="44"/>
      <c r="BL284" s="24"/>
      <c r="BM284" s="33"/>
      <c r="BN284" s="33"/>
      <c r="BO284" s="34"/>
      <c r="BP284" s="23"/>
      <c r="BQ284" s="24"/>
      <c r="BR284" s="25"/>
    </row>
    <row r="285" spans="1:70" s="22" customFormat="1" ht="137.2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52"/>
      <c r="O285" s="52"/>
      <c r="P285" s="52"/>
      <c r="Q285" s="52"/>
      <c r="R285" s="52"/>
      <c r="S285" s="52"/>
      <c r="T285" s="52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49"/>
      <c r="BB285" s="50"/>
      <c r="BC285" s="47"/>
      <c r="BD285" s="33"/>
      <c r="BE285" s="33"/>
      <c r="BF285" s="33"/>
      <c r="BG285" s="33"/>
      <c r="BH285" s="33"/>
      <c r="BI285" s="33"/>
      <c r="BJ285" s="33"/>
      <c r="BK285" s="44"/>
      <c r="BL285" s="24"/>
      <c r="BM285" s="33"/>
      <c r="BN285" s="33"/>
      <c r="BO285" s="34"/>
      <c r="BP285" s="23"/>
      <c r="BQ285" s="24"/>
      <c r="BR285" s="25"/>
    </row>
    <row r="286" spans="1:70" s="22" customFormat="1" ht="137.2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52"/>
      <c r="O286" s="52"/>
      <c r="P286" s="52"/>
      <c r="Q286" s="52"/>
      <c r="R286" s="52"/>
      <c r="S286" s="52"/>
      <c r="T286" s="52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49"/>
      <c r="BB286" s="50"/>
      <c r="BC286" s="47"/>
      <c r="BD286" s="33"/>
      <c r="BE286" s="33"/>
      <c r="BF286" s="33"/>
      <c r="BG286" s="33"/>
      <c r="BH286" s="33"/>
      <c r="BI286" s="33"/>
      <c r="BJ286" s="33"/>
      <c r="BK286" s="44"/>
      <c r="BL286" s="24"/>
      <c r="BM286" s="33"/>
      <c r="BN286" s="33"/>
      <c r="BO286" s="34"/>
      <c r="BP286" s="23"/>
      <c r="BQ286" s="24"/>
      <c r="BR286" s="25"/>
    </row>
    <row r="287" spans="1:70" s="22" customFormat="1" ht="137.25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52"/>
      <c r="O287" s="52"/>
      <c r="P287" s="52"/>
      <c r="Q287" s="52"/>
      <c r="R287" s="52"/>
      <c r="S287" s="52"/>
      <c r="T287" s="52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49"/>
      <c r="BB287" s="50"/>
      <c r="BC287" s="47"/>
      <c r="BD287" s="33"/>
      <c r="BE287" s="33"/>
      <c r="BF287" s="33"/>
      <c r="BG287" s="33"/>
      <c r="BH287" s="33"/>
      <c r="BI287" s="33"/>
      <c r="BJ287" s="33"/>
      <c r="BK287" s="44"/>
      <c r="BL287" s="24"/>
      <c r="BM287" s="33"/>
      <c r="BN287" s="33"/>
      <c r="BO287" s="34"/>
      <c r="BP287" s="23"/>
      <c r="BQ287" s="24"/>
      <c r="BR287" s="25"/>
    </row>
    <row r="288" spans="1:70" s="22" customFormat="1" ht="137.25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52"/>
      <c r="O288" s="52"/>
      <c r="P288" s="52"/>
      <c r="Q288" s="52"/>
      <c r="R288" s="52"/>
      <c r="S288" s="52"/>
      <c r="T288" s="52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49"/>
      <c r="BB288" s="50"/>
      <c r="BC288" s="47"/>
      <c r="BD288" s="33"/>
      <c r="BE288" s="33"/>
      <c r="BF288" s="33"/>
      <c r="BG288" s="33"/>
      <c r="BH288" s="33"/>
      <c r="BI288" s="33"/>
      <c r="BJ288" s="33"/>
      <c r="BK288" s="44"/>
      <c r="BL288" s="24"/>
      <c r="BM288" s="33"/>
      <c r="BN288" s="33"/>
      <c r="BO288" s="34"/>
      <c r="BP288" s="23"/>
      <c r="BQ288" s="24"/>
      <c r="BR288" s="25"/>
    </row>
    <row r="289" spans="1:72" s="22" customFormat="1" ht="29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52"/>
      <c r="O289" s="52"/>
      <c r="P289" s="52"/>
      <c r="Q289" s="52"/>
      <c r="R289" s="52"/>
      <c r="S289" s="52"/>
      <c r="T289" s="52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33"/>
      <c r="AJ289" s="33"/>
      <c r="AK289" s="33"/>
      <c r="AL289" s="33"/>
      <c r="AM289" s="33"/>
      <c r="AN289" s="33"/>
      <c r="AO289" s="33"/>
      <c r="AP289" s="33"/>
      <c r="AQ289" s="33"/>
      <c r="AR289" s="33"/>
      <c r="AS289" s="33"/>
      <c r="AT289" s="33"/>
      <c r="AU289" s="33"/>
      <c r="AV289" s="33"/>
      <c r="AW289" s="33"/>
      <c r="AX289" s="33"/>
      <c r="AY289" s="42"/>
      <c r="AZ289" s="38"/>
      <c r="BA289" s="143"/>
      <c r="BB289" s="52"/>
      <c r="BC289" s="42"/>
      <c r="BD289" s="43"/>
      <c r="BE289" s="33"/>
      <c r="BF289" s="33"/>
      <c r="BG289" s="33"/>
      <c r="BH289" s="33"/>
      <c r="BI289" s="3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2" s="22" customFormat="1" ht="291.7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52"/>
      <c r="O290" s="52"/>
      <c r="P290" s="52"/>
      <c r="Q290" s="52"/>
      <c r="R290" s="52"/>
      <c r="S290" s="52"/>
      <c r="T290" s="52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F290" s="33"/>
      <c r="AG290" s="33"/>
      <c r="AH290" s="33"/>
      <c r="AI290" s="33"/>
      <c r="AJ290" s="33"/>
      <c r="AK290" s="33"/>
      <c r="AL290" s="33"/>
      <c r="AM290" s="33"/>
      <c r="AN290" s="33"/>
      <c r="AO290" s="33"/>
      <c r="AP290" s="33"/>
      <c r="AQ290" s="33"/>
      <c r="AR290" s="33"/>
      <c r="AS290" s="33"/>
      <c r="AT290" s="33"/>
      <c r="AU290" s="33"/>
      <c r="AV290" s="33"/>
      <c r="AW290" s="33"/>
      <c r="AX290" s="33"/>
      <c r="AY290" s="42"/>
      <c r="AZ290" s="38"/>
      <c r="BA290" s="143"/>
      <c r="BB290" s="61"/>
      <c r="BC290" s="42"/>
      <c r="BD290" s="43"/>
      <c r="BE290" s="33"/>
      <c r="BF290" s="33"/>
      <c r="BG290" s="33"/>
      <c r="BH290" s="33"/>
      <c r="BI290" s="3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2" s="22" customFormat="1" ht="197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43"/>
      <c r="O291" s="43"/>
      <c r="P291" s="43"/>
      <c r="Q291" s="43"/>
      <c r="R291" s="43"/>
      <c r="S291" s="43"/>
      <c r="T291" s="42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33"/>
      <c r="AJ291" s="33"/>
      <c r="AK291" s="33"/>
      <c r="AL291" s="33"/>
      <c r="AM291" s="33"/>
      <c r="AN291" s="33"/>
      <c r="AO291" s="33"/>
      <c r="AP291" s="33"/>
      <c r="AQ291" s="33"/>
      <c r="AR291" s="33"/>
      <c r="AS291" s="33"/>
      <c r="AT291" s="33"/>
      <c r="AU291" s="33"/>
      <c r="AV291" s="33"/>
      <c r="AW291" s="33"/>
      <c r="AX291" s="33"/>
      <c r="AY291" s="33"/>
      <c r="AZ291" s="33"/>
      <c r="BA291" s="143"/>
      <c r="BB291" s="42"/>
      <c r="BC291" s="42"/>
      <c r="BD291" s="33"/>
      <c r="BE291" s="33"/>
      <c r="BF291" s="33"/>
      <c r="BG291" s="33"/>
      <c r="BH291" s="33"/>
      <c r="BI291" s="33"/>
      <c r="BJ291" s="33"/>
      <c r="BK291" s="44"/>
      <c r="BL291" s="24"/>
      <c r="BM291" s="33"/>
      <c r="BN291" s="33"/>
      <c r="BO291" s="34"/>
      <c r="BP291" s="23"/>
      <c r="BQ291" s="24"/>
      <c r="BR291" s="25"/>
    </row>
    <row r="292" spans="1:72" s="22" customFormat="1" ht="197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43"/>
      <c r="O292" s="43"/>
      <c r="P292" s="43"/>
      <c r="Q292" s="43"/>
      <c r="R292" s="43"/>
      <c r="S292" s="43"/>
      <c r="T292" s="42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33"/>
      <c r="AJ292" s="33"/>
      <c r="AK292" s="33"/>
      <c r="AL292" s="33"/>
      <c r="AM292" s="33"/>
      <c r="AN292" s="33"/>
      <c r="AO292" s="33"/>
      <c r="AP292" s="33"/>
      <c r="AQ292" s="33"/>
      <c r="AR292" s="33"/>
      <c r="AS292" s="33"/>
      <c r="AT292" s="33"/>
      <c r="AU292" s="33"/>
      <c r="AV292" s="33"/>
      <c r="AW292" s="33"/>
      <c r="AX292" s="33"/>
      <c r="AY292" s="33"/>
      <c r="AZ292" s="33"/>
      <c r="BA292" s="56"/>
      <c r="BB292" s="47"/>
      <c r="BC292" s="47"/>
      <c r="BD292" s="33"/>
      <c r="BE292" s="33"/>
      <c r="BF292" s="33"/>
      <c r="BG292" s="33"/>
      <c r="BH292" s="33"/>
      <c r="BI292" s="33"/>
      <c r="BJ292" s="33"/>
      <c r="BK292" s="44"/>
      <c r="BL292" s="24"/>
      <c r="BM292" s="33"/>
      <c r="BN292" s="33"/>
      <c r="BO292" s="34"/>
      <c r="BP292" s="23"/>
      <c r="BQ292" s="24"/>
      <c r="BR292" s="25"/>
    </row>
    <row r="293" spans="1:72" s="22" customFormat="1" ht="279.7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53"/>
      <c r="O293" s="53"/>
      <c r="P293" s="53"/>
      <c r="Q293" s="53"/>
      <c r="R293" s="53"/>
      <c r="S293" s="53"/>
      <c r="T293" s="53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33"/>
      <c r="AJ293" s="33"/>
      <c r="AK293" s="33"/>
      <c r="AL293" s="33"/>
      <c r="AM293" s="33"/>
      <c r="AN293" s="33"/>
      <c r="AO293" s="33"/>
      <c r="AP293" s="33"/>
      <c r="AQ293" s="33"/>
      <c r="AR293" s="33"/>
      <c r="AS293" s="33"/>
      <c r="AT293" s="33"/>
      <c r="AU293" s="33"/>
      <c r="AV293" s="33"/>
      <c r="AW293" s="33"/>
      <c r="AX293" s="33"/>
      <c r="AY293" s="33"/>
      <c r="AZ293" s="33"/>
      <c r="BA293" s="143"/>
      <c r="BB293" s="51"/>
      <c r="BC293" s="51"/>
      <c r="BD293" s="33"/>
      <c r="BE293" s="33"/>
      <c r="BF293" s="33"/>
      <c r="BG293" s="33"/>
      <c r="BH293" s="33"/>
      <c r="BI293" s="3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2" s="22" customFormat="1" ht="171.7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43"/>
      <c r="O294" s="43"/>
      <c r="P294" s="43"/>
      <c r="Q294" s="43"/>
      <c r="R294" s="43"/>
      <c r="S294" s="43"/>
      <c r="T294" s="43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33"/>
      <c r="AJ294" s="33"/>
      <c r="AK294" s="33"/>
      <c r="AL294" s="33"/>
      <c r="AM294" s="33"/>
      <c r="AN294" s="33"/>
      <c r="AO294" s="33"/>
      <c r="AP294" s="33"/>
      <c r="AQ294" s="33"/>
      <c r="AR294" s="33"/>
      <c r="AS294" s="33"/>
      <c r="AT294" s="33"/>
      <c r="AU294" s="33"/>
      <c r="AV294" s="33"/>
      <c r="AW294" s="33"/>
      <c r="AX294" s="33"/>
      <c r="AY294" s="33"/>
      <c r="AZ294" s="33"/>
      <c r="BA294" s="143"/>
      <c r="BB294" s="43"/>
      <c r="BC294" s="43"/>
      <c r="BD294" s="33"/>
      <c r="BE294" s="33"/>
      <c r="BF294" s="33"/>
      <c r="BG294" s="33"/>
      <c r="BH294" s="33"/>
      <c r="BI294" s="3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2" s="22" customFormat="1" ht="129.7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43"/>
      <c r="O295" s="43"/>
      <c r="P295" s="43"/>
      <c r="Q295" s="43"/>
      <c r="R295" s="43"/>
      <c r="S295" s="43"/>
      <c r="T295" s="43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33"/>
      <c r="AJ295" s="33"/>
      <c r="AK295" s="33"/>
      <c r="AL295" s="33"/>
      <c r="AM295" s="33"/>
      <c r="AN295" s="33"/>
      <c r="AO295" s="33"/>
      <c r="AP295" s="33"/>
      <c r="AQ295" s="33"/>
      <c r="AR295" s="33"/>
      <c r="AS295" s="33"/>
      <c r="AT295" s="33"/>
      <c r="AU295" s="33"/>
      <c r="AV295" s="33"/>
      <c r="AW295" s="33"/>
      <c r="AX295" s="33"/>
      <c r="AY295" s="33"/>
      <c r="AZ295" s="33"/>
      <c r="BA295" s="54"/>
      <c r="BB295" s="52"/>
      <c r="BC295" s="52"/>
      <c r="BD295" s="33"/>
      <c r="BE295" s="33"/>
      <c r="BF295" s="33"/>
      <c r="BG295" s="33"/>
      <c r="BH295" s="33"/>
      <c r="BI295" s="33"/>
      <c r="BJ295" s="33"/>
      <c r="BK295" s="44"/>
      <c r="BL295" s="24"/>
      <c r="BM295" s="33"/>
      <c r="BN295" s="33"/>
      <c r="BO295" s="34"/>
      <c r="BP295" s="23"/>
      <c r="BQ295" s="24"/>
      <c r="BR295" s="25"/>
    </row>
    <row r="296" spans="1:72" s="22" customFormat="1" ht="187.5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52"/>
      <c r="N296" s="52"/>
      <c r="O296" s="52"/>
      <c r="P296" s="52"/>
      <c r="Q296" s="52"/>
      <c r="R296" s="52"/>
      <c r="S296" s="52"/>
      <c r="T296" s="52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F296" s="33"/>
      <c r="AG296" s="33"/>
      <c r="AH296" s="33"/>
      <c r="AI296" s="33"/>
      <c r="AJ296" s="33"/>
      <c r="AK296" s="33"/>
      <c r="AL296" s="33"/>
      <c r="AM296" s="33"/>
      <c r="AN296" s="33"/>
      <c r="AO296" s="33"/>
      <c r="AP296" s="33"/>
      <c r="AQ296" s="33"/>
      <c r="AR296" s="33"/>
      <c r="AS296" s="33"/>
      <c r="AT296" s="33"/>
      <c r="AU296" s="33"/>
      <c r="AV296" s="33"/>
      <c r="AW296" s="33"/>
      <c r="AX296" s="33"/>
      <c r="AY296" s="33"/>
      <c r="AZ296" s="33"/>
      <c r="BA296" s="143"/>
      <c r="BB296" s="43"/>
      <c r="BC296" s="43"/>
      <c r="BD296" s="33"/>
      <c r="BE296" s="33"/>
      <c r="BF296" s="33"/>
      <c r="BG296" s="33"/>
      <c r="BH296" s="33"/>
      <c r="BI296" s="33"/>
      <c r="BJ296" s="34"/>
      <c r="BK296" s="34"/>
      <c r="BL296" s="24"/>
      <c r="BM296" s="21"/>
      <c r="BN296" s="21"/>
      <c r="BO296" s="21"/>
      <c r="BP296" s="21"/>
      <c r="BQ296" s="23"/>
      <c r="BR296" s="24"/>
      <c r="BS296" s="25"/>
      <c r="BT296" s="30"/>
    </row>
    <row r="297" spans="1:72" s="22" customFormat="1" ht="187.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143"/>
      <c r="N297" s="32"/>
      <c r="O297" s="31"/>
      <c r="P297" s="32"/>
      <c r="Q297" s="32"/>
      <c r="R297" s="32"/>
      <c r="S297" s="32"/>
      <c r="T297" s="32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F297" s="33"/>
      <c r="AG297" s="33"/>
      <c r="AH297" s="33"/>
      <c r="AI297" s="33"/>
      <c r="AJ297" s="33"/>
      <c r="AK297" s="33"/>
      <c r="AL297" s="33"/>
      <c r="AM297" s="33"/>
      <c r="AN297" s="33"/>
      <c r="AO297" s="33"/>
      <c r="AP297" s="33"/>
      <c r="AQ297" s="33"/>
      <c r="AR297" s="33"/>
      <c r="AS297" s="33"/>
      <c r="AT297" s="33"/>
      <c r="AU297" s="33"/>
      <c r="AV297" s="33"/>
      <c r="AW297" s="33"/>
      <c r="AX297" s="33"/>
      <c r="AY297" s="33"/>
      <c r="AZ297" s="33"/>
      <c r="BA297" s="33"/>
      <c r="BB297" s="33"/>
      <c r="BC297" s="33"/>
      <c r="BD297" s="33"/>
      <c r="BE297" s="33"/>
      <c r="BF297" s="33"/>
      <c r="BG297" s="33"/>
      <c r="BH297" s="33"/>
      <c r="BI297" s="33"/>
      <c r="BJ297" s="34"/>
      <c r="BK297" s="34"/>
      <c r="BL297" s="24"/>
      <c r="BM297" s="25"/>
      <c r="BN297" s="21"/>
      <c r="BO297" s="21"/>
      <c r="BP297" s="21"/>
      <c r="BQ297" s="23"/>
      <c r="BR297" s="24"/>
      <c r="BS297" s="25"/>
      <c r="BT297" s="30"/>
    </row>
    <row r="298" spans="1:72" s="22" customFormat="1" ht="409.6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43"/>
      <c r="O298" s="43"/>
      <c r="P298" s="43"/>
      <c r="Q298" s="43"/>
      <c r="R298" s="43"/>
      <c r="S298" s="43"/>
      <c r="T298" s="43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F298" s="33"/>
      <c r="AG298" s="33"/>
      <c r="AH298" s="33"/>
      <c r="AI298" s="33"/>
      <c r="AJ298" s="33"/>
      <c r="AK298" s="33"/>
      <c r="AL298" s="33"/>
      <c r="AM298" s="33"/>
      <c r="AN298" s="33"/>
      <c r="AO298" s="33"/>
      <c r="AP298" s="33"/>
      <c r="AQ298" s="33"/>
      <c r="AR298" s="34"/>
      <c r="AS298" s="33"/>
      <c r="AT298" s="34"/>
      <c r="AU298" s="33"/>
      <c r="AV298" s="33"/>
      <c r="AW298" s="33"/>
      <c r="AX298" s="33"/>
      <c r="AY298" s="33"/>
      <c r="AZ298" s="33"/>
      <c r="BA298" s="33"/>
      <c r="BB298" s="33"/>
      <c r="BC298" s="33"/>
      <c r="BD298" s="33"/>
      <c r="BE298" s="33"/>
      <c r="BF298" s="33"/>
      <c r="BG298" s="33"/>
      <c r="BH298" s="33"/>
      <c r="BI298" s="33"/>
      <c r="BJ298" s="34"/>
      <c r="BK298" s="34"/>
      <c r="BL298" s="24"/>
      <c r="BM298" s="25"/>
      <c r="BN298" s="21"/>
      <c r="BO298" s="21"/>
      <c r="BP298" s="21"/>
      <c r="BQ298" s="23"/>
      <c r="BR298" s="24"/>
      <c r="BS298" s="25"/>
      <c r="BT298" s="30"/>
    </row>
    <row r="299" spans="1:72" s="22" customFormat="1" ht="409.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43"/>
      <c r="O299" s="43"/>
      <c r="P299" s="43"/>
      <c r="Q299" s="43"/>
      <c r="R299" s="43"/>
      <c r="S299" s="43"/>
      <c r="T299" s="43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F299" s="33"/>
      <c r="AG299" s="33"/>
      <c r="AH299" s="33"/>
      <c r="AI299" s="33"/>
      <c r="AJ299" s="33"/>
      <c r="AK299" s="33"/>
      <c r="AL299" s="33"/>
      <c r="AM299" s="33"/>
      <c r="AN299" s="33"/>
      <c r="AO299" s="33"/>
      <c r="AP299" s="33"/>
      <c r="AQ299" s="33"/>
      <c r="AR299" s="33"/>
      <c r="AS299" s="33"/>
      <c r="AT299" s="33"/>
      <c r="AU299" s="33"/>
      <c r="AV299" s="33"/>
      <c r="AW299" s="33"/>
      <c r="AX299" s="33"/>
      <c r="AY299" s="33"/>
      <c r="AZ299" s="33"/>
      <c r="BA299" s="143"/>
      <c r="BB299" s="43"/>
      <c r="BC299" s="43"/>
      <c r="BD299" s="33"/>
      <c r="BE299" s="33"/>
      <c r="BF299" s="33"/>
      <c r="BG299" s="33"/>
      <c r="BH299" s="33"/>
      <c r="BI299" s="33"/>
      <c r="BJ299" s="34"/>
      <c r="BK299" s="34"/>
      <c r="BL299" s="24"/>
      <c r="BM299" s="25"/>
      <c r="BN299" s="21"/>
      <c r="BO299" s="21"/>
      <c r="BP299" s="21"/>
      <c r="BQ299" s="23"/>
      <c r="BR299" s="24"/>
      <c r="BS299" s="25"/>
      <c r="BT299" s="30"/>
    </row>
    <row r="300" spans="1:72" s="22" customFormat="1" ht="194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143"/>
      <c r="N300" s="32"/>
      <c r="O300" s="31"/>
      <c r="P300" s="32"/>
      <c r="Q300" s="32"/>
      <c r="R300" s="32"/>
      <c r="S300" s="32"/>
      <c r="T300" s="32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F300" s="33"/>
      <c r="AG300" s="33"/>
      <c r="AH300" s="33"/>
      <c r="AI300" s="33"/>
      <c r="AJ300" s="33"/>
      <c r="AK300" s="33"/>
      <c r="AL300" s="33"/>
      <c r="AM300" s="33"/>
      <c r="AN300" s="33"/>
      <c r="AO300" s="33"/>
      <c r="AP300" s="33"/>
      <c r="AQ300" s="33"/>
      <c r="AR300" s="33"/>
      <c r="AS300" s="33"/>
      <c r="AT300" s="33"/>
      <c r="AU300" s="33"/>
      <c r="AV300" s="33"/>
      <c r="AW300" s="33"/>
      <c r="AX300" s="33"/>
      <c r="AY300" s="33"/>
      <c r="AZ300" s="33"/>
      <c r="BA300" s="33"/>
      <c r="BB300" s="33"/>
      <c r="BC300" s="33"/>
      <c r="BD300" s="33"/>
      <c r="BE300" s="33"/>
      <c r="BF300" s="33"/>
      <c r="BG300" s="33"/>
      <c r="BH300" s="33"/>
      <c r="BI300" s="33"/>
      <c r="BJ300" s="34"/>
      <c r="BK300" s="34"/>
      <c r="BL300" s="24"/>
      <c r="BM300" s="25"/>
      <c r="BN300" s="36"/>
      <c r="BO300" s="36"/>
      <c r="BP300" s="36"/>
      <c r="BQ300" s="40"/>
      <c r="BR300" s="26"/>
      <c r="BS300" s="36"/>
      <c r="BT300" s="30"/>
    </row>
    <row r="301" spans="1:72" s="22" customFormat="1" ht="219.7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31"/>
      <c r="L301" s="31"/>
      <c r="M301" s="31"/>
      <c r="N301" s="31"/>
      <c r="O301" s="31"/>
      <c r="P301" s="31"/>
      <c r="Q301" s="31"/>
      <c r="R301" s="31"/>
      <c r="S301" s="31"/>
      <c r="T301" s="31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F301" s="33"/>
      <c r="AG301" s="33"/>
      <c r="AH301" s="33"/>
      <c r="AI301" s="33"/>
      <c r="AJ301" s="33"/>
      <c r="AK301" s="33"/>
      <c r="AL301" s="33"/>
      <c r="AM301" s="33"/>
      <c r="AN301" s="33"/>
      <c r="AO301" s="33"/>
      <c r="AP301" s="33"/>
      <c r="AQ301" s="33"/>
      <c r="AR301" s="33"/>
      <c r="AS301" s="33"/>
      <c r="AT301" s="33"/>
      <c r="AU301" s="33"/>
      <c r="AV301" s="33"/>
      <c r="AW301" s="33"/>
      <c r="AX301" s="33"/>
      <c r="AY301" s="33"/>
      <c r="AZ301" s="33"/>
      <c r="BA301" s="33"/>
      <c r="BB301" s="21"/>
      <c r="BC301" s="21"/>
      <c r="BD301" s="21"/>
      <c r="BE301" s="21"/>
      <c r="BF301" s="21"/>
      <c r="BG301" s="21"/>
      <c r="BH301" s="21"/>
      <c r="BI301" s="21"/>
      <c r="BJ301" s="21"/>
      <c r="BK301" s="23"/>
      <c r="BL301" s="24"/>
      <c r="BM301" s="25"/>
      <c r="BN301" s="36"/>
      <c r="BO301" s="36"/>
      <c r="BP301" s="36"/>
      <c r="BQ301" s="40"/>
      <c r="BR301" s="26"/>
      <c r="BS301" s="36"/>
      <c r="BT301" s="30"/>
    </row>
    <row r="302" spans="1:72" s="22" customFormat="1" ht="198.75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31"/>
      <c r="L302" s="6"/>
      <c r="M302" s="33"/>
      <c r="N302" s="41"/>
      <c r="O302" s="41"/>
      <c r="P302" s="41"/>
      <c r="Q302" s="41"/>
      <c r="R302" s="41"/>
      <c r="S302" s="41"/>
      <c r="T302" s="41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33"/>
      <c r="BB302" s="33"/>
      <c r="BC302" s="33"/>
      <c r="BD302" s="33"/>
      <c r="BE302" s="33"/>
      <c r="BF302" s="33"/>
      <c r="BG302" s="33"/>
      <c r="BH302" s="33"/>
      <c r="BI302" s="33"/>
      <c r="BJ302" s="34"/>
      <c r="BK302" s="29"/>
      <c r="BL302" s="24"/>
      <c r="BM302" s="25"/>
      <c r="BN302" s="21"/>
      <c r="BO302" s="21"/>
      <c r="BP302" s="21"/>
      <c r="BQ302" s="23"/>
      <c r="BR302" s="24"/>
      <c r="BS302" s="25"/>
      <c r="BT302" s="30"/>
    </row>
    <row r="303" spans="1:72" s="22" customFormat="1" ht="198.75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31"/>
      <c r="L303" s="6"/>
      <c r="M303" s="33"/>
      <c r="N303" s="34"/>
      <c r="O303" s="34"/>
      <c r="P303" s="34"/>
      <c r="Q303" s="34"/>
      <c r="R303" s="34"/>
      <c r="S303" s="34"/>
      <c r="T303" s="34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33"/>
      <c r="AZ303" s="33"/>
      <c r="BA303" s="33"/>
      <c r="BB303" s="33"/>
      <c r="BC303" s="33"/>
      <c r="BD303" s="33"/>
      <c r="BE303" s="33"/>
      <c r="BF303" s="33"/>
      <c r="BG303" s="33"/>
      <c r="BH303" s="33"/>
      <c r="BI303" s="33"/>
      <c r="BJ303" s="34"/>
      <c r="BK303" s="29"/>
      <c r="BL303" s="24"/>
      <c r="BM303" s="25"/>
      <c r="BN303" s="21"/>
      <c r="BO303" s="21"/>
      <c r="BP303" s="21"/>
      <c r="BQ303" s="23"/>
      <c r="BR303" s="24"/>
      <c r="BS303" s="25"/>
      <c r="BT303" s="30"/>
    </row>
    <row r="304" spans="1:72" s="22" customFormat="1" ht="198.75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31"/>
      <c r="L304" s="6"/>
      <c r="M304" s="33"/>
      <c r="N304" s="32"/>
      <c r="O304" s="31"/>
      <c r="P304" s="32"/>
      <c r="Q304" s="32"/>
      <c r="R304" s="32"/>
      <c r="S304" s="32"/>
      <c r="T304" s="32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33"/>
      <c r="BB304" s="33"/>
      <c r="BC304" s="33"/>
      <c r="BD304" s="33"/>
      <c r="BE304" s="33"/>
      <c r="BF304" s="33"/>
      <c r="BG304" s="33"/>
      <c r="BH304" s="33"/>
      <c r="BI304" s="33"/>
      <c r="BJ304" s="34"/>
      <c r="BK304" s="29"/>
      <c r="BL304" s="24"/>
      <c r="BM304" s="25"/>
      <c r="BN304" s="21"/>
      <c r="BO304" s="21"/>
      <c r="BP304" s="21"/>
      <c r="BQ304" s="23"/>
      <c r="BR304" s="24"/>
      <c r="BS304" s="25"/>
      <c r="BT304" s="30"/>
    </row>
    <row r="305" spans="1:72" s="22" customFormat="1" ht="146.25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31"/>
      <c r="L305" s="6"/>
      <c r="M305" s="33"/>
      <c r="N305" s="32"/>
      <c r="O305" s="31"/>
      <c r="P305" s="32"/>
      <c r="Q305" s="32"/>
      <c r="R305" s="32"/>
      <c r="S305" s="32"/>
      <c r="T305" s="32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33"/>
      <c r="BB305" s="33"/>
      <c r="BC305" s="33"/>
      <c r="BD305" s="33"/>
      <c r="BE305" s="33"/>
      <c r="BF305" s="33"/>
      <c r="BG305" s="33"/>
      <c r="BH305" s="33"/>
      <c r="BI305" s="33"/>
      <c r="BJ305" s="34"/>
      <c r="BK305" s="29"/>
      <c r="BL305" s="24"/>
      <c r="BM305" s="25"/>
      <c r="BN305" s="21"/>
      <c r="BO305" s="21"/>
      <c r="BP305" s="21"/>
      <c r="BQ305" s="23"/>
      <c r="BR305" s="24"/>
      <c r="BS305" s="25"/>
      <c r="BT305" s="30"/>
    </row>
    <row r="306" spans="1:72" s="22" customFormat="1" ht="227.25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31"/>
      <c r="L306" s="6"/>
      <c r="M306" s="33"/>
      <c r="N306" s="32"/>
      <c r="O306" s="31"/>
      <c r="P306" s="32"/>
      <c r="Q306" s="32"/>
      <c r="R306" s="32"/>
      <c r="S306" s="32"/>
      <c r="T306" s="32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33"/>
      <c r="BB306" s="33"/>
      <c r="BC306" s="33"/>
      <c r="BD306" s="33"/>
      <c r="BE306" s="33"/>
      <c r="BF306" s="33"/>
      <c r="BG306" s="33"/>
      <c r="BH306" s="33"/>
      <c r="BI306" s="33"/>
      <c r="BJ306" s="34"/>
      <c r="BK306" s="29"/>
      <c r="BL306" s="24"/>
      <c r="BM306" s="25"/>
      <c r="BN306" s="21"/>
      <c r="BO306" s="21"/>
      <c r="BP306" s="21"/>
      <c r="BQ306" s="23"/>
      <c r="BR306" s="24"/>
      <c r="BS306" s="25"/>
      <c r="BT306" s="30"/>
    </row>
    <row r="307" spans="1:72" s="22" customFormat="1" ht="154.5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31"/>
      <c r="L307" s="6"/>
      <c r="M307" s="33"/>
      <c r="N307" s="32"/>
      <c r="O307" s="32"/>
      <c r="P307" s="32"/>
      <c r="Q307" s="32"/>
      <c r="R307" s="32"/>
      <c r="S307" s="32"/>
      <c r="T307" s="32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33"/>
      <c r="BB307" s="33"/>
      <c r="BC307" s="33"/>
      <c r="BD307" s="33"/>
      <c r="BE307" s="33"/>
      <c r="BF307" s="33"/>
      <c r="BG307" s="33"/>
      <c r="BH307" s="33"/>
      <c r="BI307" s="33"/>
      <c r="BJ307" s="34"/>
      <c r="BK307" s="29"/>
      <c r="BL307" s="24"/>
      <c r="BM307" s="25"/>
      <c r="BN307" s="21"/>
      <c r="BO307" s="21"/>
      <c r="BP307" s="21"/>
      <c r="BQ307" s="23"/>
      <c r="BR307" s="24"/>
      <c r="BS307" s="25"/>
      <c r="BT307" s="30"/>
    </row>
    <row r="308" spans="1:72" s="22" customFormat="1" ht="154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31"/>
      <c r="L308" s="6"/>
      <c r="M308" s="33"/>
      <c r="N308" s="32"/>
      <c r="O308" s="31"/>
      <c r="P308" s="32"/>
      <c r="Q308" s="32"/>
      <c r="R308" s="32"/>
      <c r="S308" s="32"/>
      <c r="T308" s="32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33"/>
      <c r="BB308" s="33"/>
      <c r="BC308" s="33"/>
      <c r="BD308" s="33"/>
      <c r="BE308" s="33"/>
      <c r="BF308" s="33"/>
      <c r="BG308" s="33"/>
      <c r="BH308" s="33"/>
      <c r="BI308" s="33"/>
      <c r="BJ308" s="34"/>
      <c r="BK308" s="29"/>
      <c r="BL308" s="24"/>
      <c r="BM308" s="25"/>
      <c r="BN308" s="36"/>
      <c r="BO308" s="36"/>
      <c r="BP308" s="36"/>
      <c r="BQ308" s="40"/>
      <c r="BR308" s="26"/>
      <c r="BS308" s="36"/>
      <c r="BT308" s="30"/>
    </row>
    <row r="309" spans="1:72" s="22" customFormat="1" ht="182.2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31"/>
      <c r="L309" s="6"/>
      <c r="M309" s="33"/>
      <c r="N309" s="34"/>
      <c r="O309" s="34"/>
      <c r="P309" s="34"/>
      <c r="Q309" s="34"/>
      <c r="R309" s="34"/>
      <c r="S309" s="34"/>
      <c r="T309" s="34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33"/>
      <c r="BB309" s="21"/>
      <c r="BC309" s="21"/>
      <c r="BD309" s="21"/>
      <c r="BE309" s="21"/>
      <c r="BF309" s="21"/>
      <c r="BG309" s="33"/>
      <c r="BH309" s="33"/>
      <c r="BI309" s="34"/>
      <c r="BJ309" s="21"/>
      <c r="BK309" s="23"/>
      <c r="BL309" s="24"/>
      <c r="BM309" s="25"/>
      <c r="BN309" s="36"/>
      <c r="BO309" s="36"/>
      <c r="BP309" s="36"/>
      <c r="BQ309" s="40"/>
      <c r="BR309" s="26"/>
      <c r="BS309" s="36"/>
      <c r="BT309" s="30"/>
    </row>
    <row r="310" spans="1:72" s="22" customFormat="1" ht="182.2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31"/>
      <c r="L310" s="6"/>
      <c r="M310" s="33"/>
      <c r="N310" s="34"/>
      <c r="O310" s="34"/>
      <c r="P310" s="34"/>
      <c r="Q310" s="34"/>
      <c r="R310" s="34"/>
      <c r="S310" s="34"/>
      <c r="T310" s="32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33"/>
      <c r="BB310" s="21"/>
      <c r="BC310" s="21"/>
      <c r="BD310" s="21"/>
      <c r="BE310" s="21"/>
      <c r="BF310" s="21"/>
      <c r="BG310" s="21"/>
      <c r="BH310" s="21"/>
      <c r="BI310" s="21"/>
      <c r="BJ310" s="21"/>
      <c r="BK310" s="23"/>
      <c r="BL310" s="24"/>
      <c r="BM310" s="25"/>
      <c r="BN310" s="36"/>
      <c r="BO310" s="36"/>
      <c r="BP310" s="36"/>
      <c r="BQ310" s="40"/>
      <c r="BR310" s="26"/>
      <c r="BS310" s="36"/>
      <c r="BT310" s="30"/>
    </row>
    <row r="311" spans="1:72" s="22" customFormat="1" ht="312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31"/>
      <c r="L311" s="6"/>
      <c r="M311" s="33"/>
      <c r="N311" s="32"/>
      <c r="O311" s="32"/>
      <c r="P311" s="32"/>
      <c r="Q311" s="32"/>
      <c r="R311" s="32"/>
      <c r="S311" s="32"/>
      <c r="T311" s="3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33"/>
      <c r="AZ311" s="33"/>
      <c r="BA311" s="62"/>
      <c r="BB311" s="33"/>
      <c r="BC311" s="33"/>
      <c r="BD311" s="34"/>
      <c r="BE311" s="33"/>
      <c r="BF311" s="33"/>
      <c r="BG311" s="33"/>
      <c r="BH311" s="33"/>
      <c r="BI311" s="34"/>
      <c r="BJ311" s="33"/>
      <c r="BK311" s="29"/>
      <c r="BL311" s="24"/>
      <c r="BM311" s="25"/>
      <c r="BN311" s="26"/>
    </row>
    <row r="312" spans="1:72" s="22" customFormat="1" ht="174.7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31"/>
      <c r="L312" s="6"/>
      <c r="M312" s="33"/>
      <c r="N312" s="32"/>
      <c r="O312" s="31"/>
      <c r="P312" s="32"/>
      <c r="Q312" s="32"/>
      <c r="R312" s="32"/>
      <c r="S312" s="32"/>
      <c r="T312" s="3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33"/>
      <c r="BB312" s="33"/>
      <c r="BC312" s="33"/>
      <c r="BD312" s="34"/>
      <c r="BE312" s="33"/>
      <c r="BF312" s="33"/>
      <c r="BG312" s="33"/>
      <c r="BH312" s="33"/>
      <c r="BI312" s="34"/>
      <c r="BJ312" s="33"/>
      <c r="BK312" s="29"/>
      <c r="BL312" s="24"/>
      <c r="BM312" s="25"/>
      <c r="BN312" s="26"/>
    </row>
    <row r="313" spans="1:72" s="22" customFormat="1" ht="167.2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31"/>
      <c r="L313" s="6"/>
      <c r="M313" s="33"/>
      <c r="N313" s="34"/>
      <c r="O313" s="34"/>
      <c r="P313" s="34"/>
      <c r="Q313" s="34"/>
      <c r="R313" s="34"/>
      <c r="S313" s="34"/>
      <c r="T313" s="34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62"/>
      <c r="BB313" s="33"/>
      <c r="BC313" s="33"/>
      <c r="BD313" s="34"/>
      <c r="BE313" s="33"/>
      <c r="BF313" s="33"/>
      <c r="BG313" s="33"/>
      <c r="BH313" s="33"/>
      <c r="BI313" s="34"/>
      <c r="BJ313" s="33"/>
      <c r="BK313" s="29"/>
      <c r="BL313" s="24"/>
      <c r="BM313" s="25"/>
      <c r="BN313" s="26"/>
    </row>
    <row r="314" spans="1:72" s="22" customFormat="1" ht="167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31"/>
      <c r="L314" s="6"/>
      <c r="M314" s="33"/>
      <c r="N314" s="34"/>
      <c r="O314" s="34"/>
      <c r="P314" s="34"/>
      <c r="Q314" s="34"/>
      <c r="R314" s="34"/>
      <c r="S314" s="34"/>
      <c r="T314" s="34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33"/>
      <c r="AJ314" s="33"/>
      <c r="AK314" s="33"/>
      <c r="AL314" s="33"/>
      <c r="AM314" s="33"/>
      <c r="AN314" s="33"/>
      <c r="AO314" s="33"/>
      <c r="AP314" s="33"/>
      <c r="AQ314" s="33"/>
      <c r="AR314" s="33"/>
      <c r="AS314" s="33"/>
      <c r="AT314" s="33"/>
      <c r="AU314" s="33"/>
      <c r="AV314" s="33"/>
      <c r="AW314" s="33"/>
      <c r="AX314" s="33"/>
      <c r="AY314" s="33"/>
      <c r="AZ314" s="33"/>
      <c r="BA314" s="33"/>
      <c r="BB314" s="33"/>
      <c r="BC314" s="33"/>
      <c r="BD314" s="34"/>
      <c r="BE314" s="33"/>
      <c r="BF314" s="33"/>
      <c r="BG314" s="33"/>
      <c r="BH314" s="33"/>
      <c r="BI314" s="34"/>
      <c r="BJ314" s="33"/>
      <c r="BK314" s="29"/>
      <c r="BL314" s="24"/>
      <c r="BM314" s="25"/>
      <c r="BN314" s="26"/>
    </row>
    <row r="315" spans="1:72" s="22" customFormat="1" ht="167.2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31"/>
      <c r="L315" s="6"/>
      <c r="M315" s="33"/>
      <c r="N315" s="34"/>
      <c r="O315" s="34"/>
      <c r="P315" s="32"/>
      <c r="Q315" s="32"/>
      <c r="R315" s="32"/>
      <c r="S315" s="32"/>
      <c r="T315" s="32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F315" s="33"/>
      <c r="AG315" s="33"/>
      <c r="AH315" s="33"/>
      <c r="AI315" s="33"/>
      <c r="AJ315" s="33"/>
      <c r="AK315" s="33"/>
      <c r="AL315" s="33"/>
      <c r="AM315" s="33"/>
      <c r="AN315" s="33"/>
      <c r="AO315" s="33"/>
      <c r="AP315" s="33"/>
      <c r="AQ315" s="33"/>
      <c r="AR315" s="33"/>
      <c r="AS315" s="33"/>
      <c r="AT315" s="33"/>
      <c r="AU315" s="33"/>
      <c r="AV315" s="33"/>
      <c r="AW315" s="33"/>
      <c r="AX315" s="33"/>
      <c r="AY315" s="33"/>
      <c r="AZ315" s="33"/>
      <c r="BA315" s="33"/>
      <c r="BB315" s="33"/>
      <c r="BC315" s="33"/>
      <c r="BD315" s="34"/>
      <c r="BE315" s="33"/>
      <c r="BF315" s="33"/>
      <c r="BG315" s="33"/>
      <c r="BH315" s="33"/>
      <c r="BI315" s="34"/>
      <c r="BJ315" s="33"/>
      <c r="BK315" s="29"/>
      <c r="BL315" s="24"/>
      <c r="BM315" s="25"/>
      <c r="BN315" s="26"/>
    </row>
    <row r="316" spans="1:72" s="22" customFormat="1" ht="372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31"/>
      <c r="L316" s="6"/>
      <c r="M316" s="33"/>
      <c r="N316" s="31"/>
      <c r="O316" s="31"/>
      <c r="P316" s="31"/>
      <c r="Q316" s="31"/>
      <c r="R316" s="31"/>
      <c r="S316" s="31"/>
      <c r="T316" s="31"/>
      <c r="U316" s="21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21"/>
      <c r="AM316" s="21"/>
      <c r="AN316" s="21"/>
      <c r="AO316" s="21"/>
      <c r="AP316" s="21"/>
      <c r="AQ316" s="21"/>
      <c r="AR316" s="21"/>
      <c r="AS316" s="21"/>
      <c r="AT316" s="21"/>
      <c r="AU316" s="21"/>
      <c r="AV316" s="21"/>
      <c r="AW316" s="21"/>
      <c r="AX316" s="21"/>
      <c r="AY316" s="21"/>
      <c r="AZ316" s="21"/>
      <c r="BA316" s="21"/>
      <c r="BB316" s="21"/>
      <c r="BC316" s="21"/>
      <c r="BD316" s="21"/>
      <c r="BE316" s="21"/>
      <c r="BF316" s="21"/>
      <c r="BG316" s="21"/>
      <c r="BH316" s="21"/>
      <c r="BI316" s="21"/>
      <c r="BJ316" s="21"/>
      <c r="BK316" s="21"/>
      <c r="BL316" s="24"/>
      <c r="BM316" s="21"/>
      <c r="BN316" s="21"/>
      <c r="BO316" s="21"/>
      <c r="BP316" s="21"/>
    </row>
    <row r="317" spans="1:72" s="22" customFormat="1" ht="257.2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31"/>
      <c r="L317" s="6"/>
      <c r="M317" s="33"/>
      <c r="N317" s="31"/>
      <c r="O317" s="31"/>
      <c r="P317" s="39"/>
      <c r="Q317" s="39"/>
      <c r="R317" s="39"/>
      <c r="S317" s="39"/>
      <c r="T317" s="38"/>
      <c r="U317" s="21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21"/>
      <c r="AM317" s="21"/>
      <c r="AN317" s="21"/>
      <c r="AO317" s="21"/>
      <c r="AP317" s="21"/>
      <c r="AQ317" s="21"/>
      <c r="AR317" s="21"/>
      <c r="AS317" s="21"/>
      <c r="AT317" s="21"/>
      <c r="AU317" s="21"/>
      <c r="AV317" s="21"/>
      <c r="AW317" s="21"/>
      <c r="AX317" s="21"/>
      <c r="AY317" s="21"/>
      <c r="AZ317" s="21"/>
      <c r="BA317" s="21"/>
      <c r="BB317" s="21"/>
      <c r="BC317" s="21"/>
      <c r="BD317" s="21"/>
      <c r="BE317" s="21"/>
      <c r="BF317" s="21"/>
      <c r="BG317" s="21"/>
      <c r="BH317" s="21"/>
      <c r="BI317" s="21"/>
      <c r="BJ317" s="21"/>
      <c r="BK317" s="21"/>
      <c r="BL317" s="24"/>
      <c r="BM317" s="21"/>
      <c r="BN317" s="21"/>
      <c r="BO317" s="21"/>
      <c r="BP317" s="21"/>
    </row>
    <row r="318" spans="1:72" s="22" customFormat="1" ht="254.25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18"/>
      <c r="L318" s="20"/>
      <c r="M318" s="21"/>
      <c r="N318" s="18"/>
      <c r="O318" s="18"/>
      <c r="P318" s="27"/>
      <c r="Q318" s="27"/>
      <c r="R318" s="27"/>
      <c r="S318" s="27"/>
      <c r="T318" s="21"/>
      <c r="U318" s="21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21"/>
      <c r="AM318" s="21"/>
      <c r="AN318" s="21"/>
      <c r="AO318" s="21"/>
      <c r="AP318" s="21"/>
      <c r="AQ318" s="21"/>
      <c r="AR318" s="21"/>
      <c r="AS318" s="21"/>
      <c r="AT318" s="21"/>
      <c r="AU318" s="21"/>
      <c r="AV318" s="21"/>
      <c r="AW318" s="21"/>
      <c r="AX318" s="21"/>
      <c r="AY318" s="21"/>
      <c r="AZ318" s="21"/>
      <c r="BA318" s="21"/>
      <c r="BB318" s="21"/>
      <c r="BC318" s="21"/>
      <c r="BD318" s="21"/>
      <c r="BE318" s="21"/>
      <c r="BF318" s="21"/>
      <c r="BG318" s="21"/>
      <c r="BH318" s="21"/>
      <c r="BI318" s="21"/>
      <c r="BJ318" s="21"/>
      <c r="BK318" s="21"/>
      <c r="BL318" s="24"/>
      <c r="BM318" s="21"/>
      <c r="BN318" s="21"/>
      <c r="BO318" s="21"/>
      <c r="BP318" s="21"/>
    </row>
    <row r="319" spans="1:72" s="22" customFormat="1" ht="31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18"/>
      <c r="L319" s="20"/>
      <c r="M319" s="21"/>
      <c r="N319" s="23"/>
      <c r="O319" s="23"/>
      <c r="P319" s="23"/>
      <c r="Q319" s="23"/>
      <c r="R319" s="23"/>
      <c r="S319" s="23"/>
      <c r="T319" s="28"/>
      <c r="U319" s="21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21"/>
      <c r="AM319" s="21"/>
      <c r="AN319" s="21"/>
      <c r="AO319" s="21"/>
      <c r="AP319" s="21"/>
      <c r="AQ319" s="21"/>
      <c r="AR319" s="21"/>
      <c r="AS319" s="21"/>
      <c r="AT319" s="21"/>
      <c r="AU319" s="21"/>
      <c r="AV319" s="21"/>
      <c r="AW319" s="21"/>
      <c r="AX319" s="21"/>
      <c r="AY319" s="21"/>
      <c r="AZ319" s="21"/>
      <c r="BA319" s="21"/>
      <c r="BB319" s="21"/>
      <c r="BC319" s="21"/>
      <c r="BD319" s="21"/>
      <c r="BE319" s="21"/>
      <c r="BF319" s="21"/>
      <c r="BG319" s="21"/>
      <c r="BH319" s="21"/>
      <c r="BI319" s="21"/>
      <c r="BJ319" s="21"/>
      <c r="BK319" s="21"/>
      <c r="BL319" s="24"/>
      <c r="BM319" s="21"/>
      <c r="BN319" s="21"/>
      <c r="BO319" s="21"/>
      <c r="BP319" s="21"/>
    </row>
    <row r="320" spans="1:72" s="22" customFormat="1" ht="409.6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31"/>
      <c r="L320" s="31"/>
      <c r="M320" s="31"/>
      <c r="N320" s="32"/>
      <c r="O320" s="31"/>
      <c r="P320" s="32"/>
      <c r="Q320" s="32"/>
      <c r="R320" s="32"/>
      <c r="S320" s="32"/>
      <c r="T320" s="32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33"/>
      <c r="BB320" s="21"/>
      <c r="BC320" s="21"/>
      <c r="BD320" s="21"/>
      <c r="BE320" s="21"/>
      <c r="BF320" s="21"/>
      <c r="BG320" s="21"/>
      <c r="BH320" s="21"/>
      <c r="BI320" s="21"/>
      <c r="BJ320" s="21"/>
      <c r="BK320" s="21"/>
      <c r="BL320" s="24"/>
      <c r="BM320" s="21"/>
      <c r="BN320" s="21"/>
      <c r="BO320" s="21"/>
      <c r="BP320" s="21"/>
    </row>
    <row r="321" spans="1:70" s="22" customFormat="1" ht="141.7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31"/>
      <c r="L321" s="6"/>
      <c r="M321" s="33"/>
      <c r="N321" s="34"/>
      <c r="O321" s="34"/>
      <c r="P321" s="34"/>
      <c r="Q321" s="34"/>
      <c r="R321" s="34"/>
      <c r="S321" s="34"/>
      <c r="T321" s="35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33"/>
      <c r="BB321" s="21"/>
      <c r="BC321" s="21"/>
      <c r="BD321" s="21"/>
      <c r="BE321" s="21"/>
      <c r="BF321" s="21"/>
      <c r="BG321" s="21"/>
      <c r="BH321" s="21"/>
      <c r="BI321" s="21"/>
      <c r="BJ321" s="21"/>
      <c r="BK321" s="21"/>
      <c r="BL321" s="24"/>
      <c r="BM321" s="21"/>
      <c r="BN321" s="21"/>
      <c r="BO321" s="21"/>
      <c r="BP321" s="21"/>
    </row>
    <row r="322" spans="1:70" s="22" customFormat="1" ht="141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31"/>
      <c r="L322" s="6"/>
      <c r="M322" s="31"/>
      <c r="N322" s="34"/>
      <c r="O322" s="34"/>
      <c r="P322" s="34"/>
      <c r="Q322" s="34"/>
      <c r="R322" s="34"/>
      <c r="S322" s="34"/>
      <c r="T322" s="34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33"/>
      <c r="BB322" s="21"/>
      <c r="BC322" s="21"/>
      <c r="BD322" s="21"/>
      <c r="BE322" s="21"/>
      <c r="BF322" s="21"/>
      <c r="BG322" s="21"/>
      <c r="BH322" s="21"/>
      <c r="BI322" s="21"/>
      <c r="BJ322" s="21"/>
      <c r="BK322" s="21"/>
      <c r="BL322" s="24"/>
      <c r="BM322" s="21"/>
      <c r="BN322" s="21"/>
      <c r="BO322" s="21"/>
      <c r="BP322" s="21"/>
    </row>
    <row r="323" spans="1:70" s="22" customFormat="1" ht="292.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31"/>
      <c r="L323" s="6"/>
      <c r="M323" s="33"/>
      <c r="N323" s="37"/>
      <c r="O323" s="31"/>
      <c r="P323" s="37"/>
      <c r="Q323" s="37"/>
      <c r="R323" s="37"/>
      <c r="S323" s="37"/>
      <c r="T323" s="37"/>
      <c r="U323" s="21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21"/>
      <c r="AM323" s="21"/>
      <c r="AN323" s="21"/>
      <c r="AO323" s="21"/>
      <c r="AP323" s="21"/>
      <c r="AQ323" s="21"/>
      <c r="AR323" s="21"/>
      <c r="AS323" s="21"/>
      <c r="AT323" s="21"/>
      <c r="AU323" s="21"/>
      <c r="AV323" s="21"/>
      <c r="AW323" s="21"/>
      <c r="AX323" s="21"/>
      <c r="AY323" s="21"/>
      <c r="AZ323" s="21"/>
      <c r="BA323" s="21"/>
      <c r="BB323" s="21"/>
      <c r="BC323" s="21"/>
      <c r="BD323" s="21"/>
      <c r="BE323" s="21"/>
      <c r="BF323" s="21"/>
      <c r="BG323" s="21"/>
      <c r="BH323" s="21"/>
      <c r="BI323" s="21"/>
      <c r="BJ323" s="21"/>
      <c r="BK323" s="21"/>
      <c r="BL323" s="24"/>
      <c r="BM323" s="21"/>
      <c r="BN323" s="21"/>
      <c r="BO323" s="21"/>
      <c r="BP323" s="24"/>
      <c r="BQ323" s="25"/>
      <c r="BR323" s="26"/>
    </row>
    <row r="324" spans="1:70" s="22" customFormat="1" ht="177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31"/>
      <c r="L324" s="6"/>
      <c r="M324" s="33"/>
      <c r="N324" s="31"/>
      <c r="O324" s="31"/>
      <c r="P324" s="39"/>
      <c r="Q324" s="39"/>
      <c r="R324" s="39"/>
      <c r="S324" s="39"/>
      <c r="T324" s="38"/>
      <c r="U324" s="21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21"/>
      <c r="AL324" s="21"/>
      <c r="AM324" s="21"/>
      <c r="AN324" s="21"/>
      <c r="AO324" s="21"/>
      <c r="AP324" s="21"/>
      <c r="AQ324" s="21"/>
      <c r="AR324" s="21"/>
      <c r="AS324" s="21"/>
      <c r="AT324" s="21"/>
      <c r="AU324" s="21"/>
      <c r="AV324" s="21"/>
      <c r="AW324" s="21"/>
      <c r="AX324" s="21"/>
      <c r="AY324" s="21"/>
      <c r="AZ324" s="21"/>
      <c r="BA324" s="21"/>
      <c r="BB324" s="21"/>
      <c r="BC324" s="21"/>
      <c r="BD324" s="21"/>
      <c r="BE324" s="21"/>
      <c r="BF324" s="21"/>
      <c r="BG324" s="21"/>
      <c r="BH324" s="21"/>
      <c r="BI324" s="21"/>
      <c r="BJ324" s="21"/>
      <c r="BK324" s="21"/>
      <c r="BL324" s="21"/>
      <c r="BM324" s="21"/>
      <c r="BN324" s="21"/>
      <c r="BO324" s="21"/>
      <c r="BP324" s="24"/>
      <c r="BQ324" s="25"/>
      <c r="BR324" s="26"/>
    </row>
  </sheetData>
  <autoFilter ref="A2:BM296"/>
  <mergeCells count="1">
    <mergeCell ref="L56:L57"/>
  </mergeCells>
  <pageMargins left="0" right="0" top="0" bottom="0" header="0" footer="0"/>
  <pageSetup paperSize="9" scale="10" fitToHeight="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256"/>
  <sheetViews>
    <sheetView tabSelected="1" view="pageBreakPreview" zoomScale="30" zoomScaleNormal="70" zoomScaleSheetLayoutView="30" workbookViewId="0">
      <pane ySplit="2" topLeftCell="A3" activePane="bottomLeft" state="frozen"/>
      <selection pane="bottomLeft" activeCell="B36" sqref="B36"/>
    </sheetView>
  </sheetViews>
  <sheetFormatPr defaultColWidth="9.140625" defaultRowHeight="27.75" x14ac:dyDescent="0.4"/>
  <cols>
    <col min="1" max="1" width="32.140625" style="3" customWidth="1"/>
    <col min="2" max="2" width="27.5703125" style="3" customWidth="1"/>
    <col min="3" max="3" width="36" style="3" customWidth="1"/>
    <col min="4" max="4" width="24.42578125" style="3" customWidth="1"/>
    <col min="5" max="5" width="16.42578125" style="3" customWidth="1"/>
    <col min="6" max="6" width="36.140625" style="3" customWidth="1"/>
    <col min="7" max="7" width="21.7109375" style="3" customWidth="1"/>
    <col min="8" max="8" width="39.85546875" style="3" customWidth="1"/>
    <col min="9" max="9" width="106" style="2" customWidth="1"/>
    <col min="10" max="10" width="71.5703125" style="2" customWidth="1"/>
    <col min="11" max="11" width="23.85546875" style="2" customWidth="1"/>
    <col min="12" max="12" width="30.140625" style="14" customWidth="1"/>
    <col min="13" max="13" width="44.85546875" style="14" customWidth="1"/>
    <col min="14" max="14" width="41" style="14" customWidth="1"/>
    <col min="15" max="15" width="0.140625" style="14" customWidth="1"/>
    <col min="16" max="16" width="36.5703125" style="14" customWidth="1"/>
    <col min="17" max="17" width="33.28515625" style="14" customWidth="1"/>
    <col min="18" max="18" width="30.710937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20.5703125" style="1" hidden="1" customWidth="1"/>
    <col min="23" max="23" width="15" style="1" hidden="1" customWidth="1"/>
    <col min="24" max="24" width="21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34" style="1" customWidth="1"/>
    <col min="33" max="33" width="0.140625" style="1" customWidth="1"/>
    <col min="34" max="34" width="9" style="1" hidden="1" customWidth="1"/>
    <col min="35" max="35" width="14.85546875" style="1" customWidth="1"/>
    <col min="36" max="36" width="33.28515625" style="1" customWidth="1"/>
    <col min="37" max="37" width="26" style="1" hidden="1" customWidth="1"/>
    <col min="38" max="38" width="27.28515625" style="1" hidden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23" style="1" hidden="1" customWidth="1"/>
    <col min="43" max="43" width="32.42578125" style="1" customWidth="1"/>
    <col min="44" max="44" width="33" style="1" customWidth="1"/>
    <col min="45" max="45" width="21.42578125" style="1" hidden="1" customWidth="1"/>
    <col min="46" max="46" width="23.42578125" style="1" hidden="1" customWidth="1"/>
    <col min="47" max="47" width="9.140625" style="1" hidden="1" customWidth="1"/>
    <col min="48" max="48" width="17.7109375" style="1" hidden="1" customWidth="1"/>
    <col min="49" max="49" width="9.140625" style="1" hidden="1" customWidth="1"/>
    <col min="50" max="50" width="23" style="1" hidden="1" customWidth="1"/>
    <col min="51" max="51" width="51.140625" style="1" customWidth="1"/>
    <col min="52" max="52" width="24.28515625" style="1" customWidth="1"/>
    <col min="53" max="53" width="40.140625" style="1" customWidth="1"/>
    <col min="54" max="54" width="34.28515625" style="1" customWidth="1"/>
    <col min="55" max="55" width="61.85546875" style="1" customWidth="1"/>
    <col min="56" max="56" width="21.28515625" style="1" customWidth="1"/>
    <col min="57" max="57" width="12.28515625" style="1" hidden="1" customWidth="1"/>
    <col min="58" max="58" width="24.140625" style="1" hidden="1" customWidth="1"/>
    <col min="59" max="59" width="33.85546875" style="1" hidden="1" customWidth="1"/>
    <col min="60" max="60" width="28.5703125" style="1" hidden="1" customWidth="1"/>
    <col min="61" max="61" width="32.5703125" style="1" hidden="1" customWidth="1"/>
    <col min="62" max="62" width="33" style="1" hidden="1" customWidth="1"/>
    <col min="63" max="63" width="31.5703125" style="15" customWidth="1"/>
    <col min="64" max="64" width="37.28515625" style="11" customWidth="1"/>
    <col min="65" max="65" width="5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3.75" x14ac:dyDescent="0.9">
      <c r="A1" s="229" t="s">
        <v>709</v>
      </c>
      <c r="C1" s="10"/>
      <c r="D1" s="4"/>
      <c r="E1" s="4"/>
    </row>
    <row r="2" spans="1:70" s="22" customFormat="1" ht="409.6" customHeight="1" x14ac:dyDescent="0.25">
      <c r="A2" s="20" t="s">
        <v>0</v>
      </c>
      <c r="B2" s="20" t="s">
        <v>23</v>
      </c>
      <c r="C2" s="20" t="s">
        <v>24</v>
      </c>
      <c r="D2" s="20" t="s">
        <v>29</v>
      </c>
      <c r="E2" s="20" t="s">
        <v>26</v>
      </c>
      <c r="F2" s="20" t="s">
        <v>1</v>
      </c>
      <c r="G2" s="20" t="s">
        <v>2</v>
      </c>
      <c r="H2" s="20" t="s">
        <v>18</v>
      </c>
      <c r="I2" s="20" t="s">
        <v>22</v>
      </c>
      <c r="J2" s="20" t="s">
        <v>3</v>
      </c>
      <c r="K2" s="20" t="s">
        <v>27</v>
      </c>
      <c r="L2" s="20" t="s">
        <v>30</v>
      </c>
      <c r="M2" s="20" t="s">
        <v>31</v>
      </c>
      <c r="N2" s="20" t="s">
        <v>32</v>
      </c>
      <c r="O2" s="20"/>
      <c r="P2" s="20" t="s">
        <v>33</v>
      </c>
      <c r="Q2" s="20" t="s">
        <v>34</v>
      </c>
      <c r="R2" s="20" t="s">
        <v>35</v>
      </c>
      <c r="S2" s="20" t="s">
        <v>36</v>
      </c>
      <c r="T2" s="20" t="s">
        <v>37</v>
      </c>
      <c r="U2" s="20" t="s">
        <v>4</v>
      </c>
      <c r="V2" s="20"/>
      <c r="W2" s="20" t="s">
        <v>21</v>
      </c>
      <c r="X2" s="20"/>
      <c r="Y2" s="20" t="s">
        <v>28</v>
      </c>
      <c r="Z2" s="20"/>
      <c r="AA2" s="20" t="s">
        <v>5</v>
      </c>
      <c r="AB2" s="20"/>
      <c r="AC2" s="20" t="s">
        <v>6</v>
      </c>
      <c r="AD2" s="20"/>
      <c r="AE2" s="20" t="s">
        <v>690</v>
      </c>
      <c r="AF2" s="20"/>
      <c r="AG2" s="20" t="s">
        <v>700</v>
      </c>
      <c r="AH2" s="20"/>
      <c r="AI2" s="20" t="s">
        <v>689</v>
      </c>
      <c r="AJ2" s="20"/>
      <c r="AK2" s="20" t="s">
        <v>10</v>
      </c>
      <c r="AL2" s="20"/>
      <c r="AM2" s="20" t="s">
        <v>11</v>
      </c>
      <c r="AN2" s="20"/>
      <c r="AO2" s="20" t="s">
        <v>10</v>
      </c>
      <c r="AP2" s="20"/>
      <c r="AQ2" s="20" t="s">
        <v>12</v>
      </c>
      <c r="AR2" s="20"/>
      <c r="AS2" s="20" t="s">
        <v>25</v>
      </c>
      <c r="AT2" s="20"/>
      <c r="AU2" s="20" t="s">
        <v>13</v>
      </c>
      <c r="AV2" s="20"/>
      <c r="AW2" s="20" t="s">
        <v>14</v>
      </c>
      <c r="AX2" s="20"/>
      <c r="AY2" s="20" t="s">
        <v>15</v>
      </c>
      <c r="AZ2" s="20" t="s">
        <v>32</v>
      </c>
      <c r="BA2" s="20" t="s">
        <v>688</v>
      </c>
      <c r="BB2" s="20" t="s">
        <v>38</v>
      </c>
      <c r="BC2" s="20" t="s">
        <v>701</v>
      </c>
      <c r="BD2" s="20"/>
      <c r="BE2" s="20" t="s">
        <v>488</v>
      </c>
      <c r="BF2" s="20"/>
      <c r="BG2" s="20" t="s">
        <v>443</v>
      </c>
      <c r="BH2" s="20"/>
      <c r="BI2" s="20" t="s">
        <v>676</v>
      </c>
      <c r="BJ2" s="20"/>
      <c r="BK2" s="29" t="s">
        <v>20</v>
      </c>
      <c r="BL2" s="24" t="s">
        <v>19</v>
      </c>
      <c r="BM2" s="195" t="s">
        <v>17</v>
      </c>
      <c r="BN2" s="196"/>
    </row>
    <row r="3" spans="1:70" s="22" customFormat="1" ht="409.5" customHeight="1" x14ac:dyDescent="0.25">
      <c r="A3" s="17" t="s">
        <v>60</v>
      </c>
      <c r="B3" s="18" t="s">
        <v>128</v>
      </c>
      <c r="C3" s="19">
        <v>466.1</v>
      </c>
      <c r="D3" s="19"/>
      <c r="E3" s="20">
        <v>15</v>
      </c>
      <c r="F3" s="18" t="s">
        <v>187</v>
      </c>
      <c r="G3" s="18" t="s">
        <v>245</v>
      </c>
      <c r="H3" s="18" t="s">
        <v>264</v>
      </c>
      <c r="I3" s="239" t="s">
        <v>334</v>
      </c>
      <c r="J3" s="239" t="s">
        <v>335</v>
      </c>
      <c r="K3" s="20" t="s">
        <v>441</v>
      </c>
      <c r="L3" s="20"/>
      <c r="M3" s="20"/>
      <c r="N3" s="23">
        <f>SUM(N4)</f>
        <v>447.59999999999997</v>
      </c>
      <c r="O3" s="23">
        <f t="shared" ref="O3:T3" si="0">SUM(O4)</f>
        <v>0</v>
      </c>
      <c r="P3" s="23">
        <f t="shared" si="0"/>
        <v>35.808</v>
      </c>
      <c r="Q3" s="23">
        <f t="shared" si="0"/>
        <v>389.41199999999998</v>
      </c>
      <c r="R3" s="23">
        <f t="shared" si="0"/>
        <v>0</v>
      </c>
      <c r="S3" s="23">
        <f t="shared" si="0"/>
        <v>22.38</v>
      </c>
      <c r="T3" s="23">
        <f t="shared" si="0"/>
        <v>447.59999999999997</v>
      </c>
      <c r="U3" s="21"/>
      <c r="V3" s="21"/>
      <c r="W3" s="21"/>
      <c r="X3" s="21"/>
      <c r="Y3" s="21"/>
      <c r="Z3" s="21"/>
      <c r="AA3" s="21"/>
      <c r="AB3" s="21"/>
      <c r="AC3" s="21"/>
      <c r="AD3" s="21"/>
      <c r="AE3" s="20">
        <v>0.3</v>
      </c>
      <c r="AF3" s="20">
        <f>T4</f>
        <v>447.59999999999997</v>
      </c>
      <c r="AG3" s="20"/>
      <c r="AH3" s="21"/>
      <c r="AI3" s="193"/>
      <c r="AJ3" s="20"/>
      <c r="AK3" s="20"/>
      <c r="AL3" s="21"/>
      <c r="AM3" s="21"/>
      <c r="AN3" s="21"/>
      <c r="AO3" s="21"/>
      <c r="AP3" s="21"/>
      <c r="AQ3" s="197"/>
      <c r="AR3" s="21"/>
      <c r="AS3" s="21"/>
      <c r="AT3" s="21"/>
      <c r="AU3" s="21"/>
      <c r="AV3" s="21"/>
      <c r="AW3" s="21"/>
      <c r="AX3" s="21"/>
      <c r="AY3" s="21"/>
      <c r="AZ3" s="21"/>
      <c r="BA3" s="193"/>
      <c r="BB3" s="23"/>
      <c r="BC3" s="23"/>
      <c r="BD3" s="20"/>
      <c r="BE3" s="20"/>
      <c r="BF3" s="23"/>
      <c r="BG3" s="20"/>
      <c r="BH3" s="20"/>
      <c r="BI3" s="23"/>
      <c r="BJ3" s="21"/>
      <c r="BK3" s="197">
        <f>AF3</f>
        <v>447.59999999999997</v>
      </c>
      <c r="BL3" s="24">
        <v>42762</v>
      </c>
      <c r="BM3" s="21"/>
      <c r="BN3" s="21"/>
      <c r="BO3" s="23"/>
      <c r="BP3" s="23"/>
      <c r="BQ3" s="24"/>
      <c r="BR3" s="25"/>
    </row>
    <row r="4" spans="1:70" s="71" customFormat="1" ht="408.75" customHeight="1" x14ac:dyDescent="0.25">
      <c r="A4" s="17"/>
      <c r="B4" s="18"/>
      <c r="C4" s="19"/>
      <c r="D4" s="19"/>
      <c r="E4" s="66"/>
      <c r="F4" s="18"/>
      <c r="G4" s="18"/>
      <c r="H4" s="18"/>
      <c r="I4" s="241"/>
      <c r="J4" s="241"/>
      <c r="K4" s="66"/>
      <c r="L4" s="20" t="s">
        <v>7</v>
      </c>
      <c r="M4" s="66">
        <f>AE3</f>
        <v>0.3</v>
      </c>
      <c r="N4" s="27">
        <f>M4*1492</f>
        <v>447.59999999999997</v>
      </c>
      <c r="O4" s="27"/>
      <c r="P4" s="27">
        <f>N4*0.08</f>
        <v>35.808</v>
      </c>
      <c r="Q4" s="27">
        <f>N4*0.87</f>
        <v>389.41199999999998</v>
      </c>
      <c r="R4" s="27">
        <v>0</v>
      </c>
      <c r="S4" s="27">
        <f>N4*0.05</f>
        <v>22.38</v>
      </c>
      <c r="T4" s="27">
        <f>SUM(P4:S4)</f>
        <v>447.59999999999997</v>
      </c>
      <c r="U4" s="27"/>
      <c r="V4" s="27"/>
      <c r="W4" s="27"/>
      <c r="X4" s="27"/>
      <c r="Y4" s="27"/>
      <c r="Z4" s="27"/>
      <c r="AA4" s="27"/>
      <c r="AB4" s="27"/>
      <c r="AC4" s="27"/>
      <c r="AD4" s="27"/>
      <c r="AE4" s="66"/>
      <c r="AF4" s="66"/>
      <c r="AG4" s="66"/>
      <c r="AH4" s="27"/>
      <c r="AI4" s="233"/>
      <c r="AJ4" s="66"/>
      <c r="AK4" s="66"/>
      <c r="AL4" s="27"/>
      <c r="AM4" s="27"/>
      <c r="AN4" s="27"/>
      <c r="AO4" s="27"/>
      <c r="AP4" s="27"/>
      <c r="AQ4" s="234"/>
      <c r="AR4" s="27"/>
      <c r="AS4" s="27"/>
      <c r="AT4" s="27"/>
      <c r="AU4" s="27"/>
      <c r="AV4" s="27"/>
      <c r="AW4" s="27"/>
      <c r="AX4" s="27"/>
      <c r="AY4" s="27"/>
      <c r="AZ4" s="27"/>
      <c r="BA4" s="233"/>
      <c r="BB4" s="27"/>
      <c r="BC4" s="27"/>
      <c r="BD4" s="66"/>
      <c r="BE4" s="66"/>
      <c r="BF4" s="28"/>
      <c r="BG4" s="66"/>
      <c r="BH4" s="66"/>
      <c r="BI4" s="28"/>
      <c r="BJ4" s="27"/>
      <c r="BK4" s="234"/>
      <c r="BL4" s="17"/>
      <c r="BM4" s="27"/>
      <c r="BN4" s="27"/>
      <c r="BO4" s="28"/>
      <c r="BP4" s="28"/>
      <c r="BQ4" s="17"/>
      <c r="BR4" s="70"/>
    </row>
    <row r="5" spans="1:70" s="22" customFormat="1" ht="409.6" customHeight="1" x14ac:dyDescent="0.25">
      <c r="A5" s="17" t="s">
        <v>70</v>
      </c>
      <c r="B5" s="18">
        <v>41288798</v>
      </c>
      <c r="C5" s="19">
        <v>1031468.96</v>
      </c>
      <c r="D5" s="19"/>
      <c r="E5" s="20">
        <v>70</v>
      </c>
      <c r="F5" s="18" t="s">
        <v>197</v>
      </c>
      <c r="G5" s="18" t="s">
        <v>247</v>
      </c>
      <c r="H5" s="18" t="s">
        <v>274</v>
      </c>
      <c r="I5" s="239" t="s">
        <v>351</v>
      </c>
      <c r="J5" s="239" t="s">
        <v>352</v>
      </c>
      <c r="K5" s="20" t="s">
        <v>514</v>
      </c>
      <c r="L5" s="20"/>
      <c r="M5" s="20"/>
      <c r="N5" s="23">
        <f>SUM(N6:N9)</f>
        <v>789.51</v>
      </c>
      <c r="O5" s="23">
        <f t="shared" ref="O5:T5" si="1">SUM(O6:O9)</f>
        <v>0</v>
      </c>
      <c r="P5" s="23">
        <f t="shared" si="1"/>
        <v>37.599600000000009</v>
      </c>
      <c r="Q5" s="23">
        <f t="shared" si="1"/>
        <v>254.51240000000001</v>
      </c>
      <c r="R5" s="23">
        <f t="shared" si="1"/>
        <v>474.82</v>
      </c>
      <c r="S5" s="23">
        <f t="shared" si="1"/>
        <v>22.577999999999999</v>
      </c>
      <c r="T5" s="23">
        <f t="shared" si="1"/>
        <v>789.51</v>
      </c>
      <c r="U5" s="21"/>
      <c r="V5" s="21"/>
      <c r="W5" s="21"/>
      <c r="X5" s="21"/>
      <c r="Y5" s="21"/>
      <c r="Z5" s="21"/>
      <c r="AA5" s="21"/>
      <c r="AB5" s="21"/>
      <c r="AC5" s="21"/>
      <c r="AD5" s="21"/>
      <c r="AE5" s="20">
        <v>0.01</v>
      </c>
      <c r="AF5" s="23">
        <f>T6</f>
        <v>14.92</v>
      </c>
      <c r="AG5" s="23"/>
      <c r="AH5" s="21"/>
      <c r="AI5" s="193">
        <v>1</v>
      </c>
      <c r="AJ5" s="23">
        <f>T7</f>
        <v>60.52</v>
      </c>
      <c r="AK5" s="23"/>
      <c r="AL5" s="21"/>
      <c r="AM5" s="21"/>
      <c r="AN5" s="21"/>
      <c r="AO5" s="21"/>
      <c r="AP5" s="21"/>
      <c r="AQ5" s="193" t="s">
        <v>515</v>
      </c>
      <c r="AR5" s="23">
        <f>T8</f>
        <v>493.86999999999995</v>
      </c>
      <c r="AS5" s="21"/>
      <c r="AT5" s="21"/>
      <c r="AU5" s="21"/>
      <c r="AV5" s="21"/>
      <c r="AW5" s="21"/>
      <c r="AX5" s="21"/>
      <c r="AY5" s="21"/>
      <c r="AZ5" s="21"/>
      <c r="BA5" s="193">
        <v>0.2</v>
      </c>
      <c r="BB5" s="23">
        <f>T9</f>
        <v>220.20000000000002</v>
      </c>
      <c r="BC5" s="23"/>
      <c r="BD5" s="20"/>
      <c r="BE5" s="20"/>
      <c r="BF5" s="23"/>
      <c r="BG5" s="20"/>
      <c r="BH5" s="20"/>
      <c r="BI5" s="23"/>
      <c r="BJ5" s="21"/>
      <c r="BK5" s="197">
        <f>AF5+AJ5+AR5+BB5</f>
        <v>789.51</v>
      </c>
      <c r="BL5" s="24">
        <v>42769</v>
      </c>
      <c r="BM5" s="21"/>
      <c r="BN5" s="21"/>
      <c r="BO5" s="23"/>
      <c r="BP5" s="23"/>
      <c r="BQ5" s="24"/>
      <c r="BR5" s="25"/>
    </row>
    <row r="6" spans="1:70" s="22" customFormat="1" ht="246.75" customHeight="1" x14ac:dyDescent="0.25">
      <c r="A6" s="17"/>
      <c r="B6" s="18"/>
      <c r="C6" s="19"/>
      <c r="D6" s="19"/>
      <c r="E6" s="20"/>
      <c r="F6" s="18"/>
      <c r="G6" s="18"/>
      <c r="H6" s="18"/>
      <c r="I6" s="240"/>
      <c r="J6" s="240"/>
      <c r="K6" s="20"/>
      <c r="L6" s="20" t="s">
        <v>7</v>
      </c>
      <c r="M6" s="20">
        <f>AE5</f>
        <v>0.01</v>
      </c>
      <c r="N6" s="23">
        <f>M6*1492</f>
        <v>14.92</v>
      </c>
      <c r="O6" s="23"/>
      <c r="P6" s="23">
        <f>N6*0.08</f>
        <v>1.1936</v>
      </c>
      <c r="Q6" s="23">
        <f>N6*0.87</f>
        <v>12.980399999999999</v>
      </c>
      <c r="R6" s="23">
        <v>0</v>
      </c>
      <c r="S6" s="23">
        <f>N6*0.05</f>
        <v>0.746</v>
      </c>
      <c r="T6" s="23">
        <f>SUM(P6:S6)</f>
        <v>14.92</v>
      </c>
      <c r="U6" s="21"/>
      <c r="V6" s="21"/>
      <c r="W6" s="21"/>
      <c r="X6" s="21"/>
      <c r="Y6" s="21"/>
      <c r="Z6" s="21"/>
      <c r="AA6" s="21"/>
      <c r="AB6" s="21"/>
      <c r="AC6" s="21"/>
      <c r="AD6" s="21"/>
      <c r="AE6" s="20"/>
      <c r="AF6" s="23"/>
      <c r="AG6" s="20"/>
      <c r="AH6" s="21"/>
      <c r="AI6" s="193"/>
      <c r="AJ6" s="23"/>
      <c r="AK6" s="20"/>
      <c r="AL6" s="23"/>
      <c r="AM6" s="20"/>
      <c r="AN6" s="21"/>
      <c r="AO6" s="21"/>
      <c r="AP6" s="21"/>
      <c r="AQ6" s="193"/>
      <c r="AR6" s="23"/>
      <c r="AS6" s="21"/>
      <c r="AT6" s="21"/>
      <c r="AU6" s="21"/>
      <c r="AV6" s="21"/>
      <c r="AW6" s="21"/>
      <c r="AX6" s="21"/>
      <c r="AY6" s="21"/>
      <c r="AZ6" s="21"/>
      <c r="BA6" s="193"/>
      <c r="BB6" s="23"/>
      <c r="BC6" s="20"/>
      <c r="BD6" s="23"/>
      <c r="BE6" s="20"/>
      <c r="BF6" s="23"/>
      <c r="BG6" s="20"/>
      <c r="BH6" s="23"/>
      <c r="BI6" s="23"/>
      <c r="BJ6" s="21"/>
      <c r="BK6" s="197"/>
      <c r="BL6" s="24"/>
      <c r="BM6" s="21"/>
      <c r="BN6" s="21"/>
      <c r="BO6" s="23"/>
      <c r="BP6" s="23"/>
      <c r="BQ6" s="24"/>
      <c r="BR6" s="25"/>
    </row>
    <row r="7" spans="1:70" s="22" customFormat="1" ht="217.5" customHeight="1" x14ac:dyDescent="0.25">
      <c r="A7" s="17"/>
      <c r="B7" s="18"/>
      <c r="C7" s="19"/>
      <c r="D7" s="19"/>
      <c r="E7" s="20"/>
      <c r="F7" s="18"/>
      <c r="G7" s="18"/>
      <c r="H7" s="18"/>
      <c r="I7" s="240"/>
      <c r="J7" s="240"/>
      <c r="K7" s="20"/>
      <c r="L7" s="20" t="s">
        <v>9</v>
      </c>
      <c r="M7" s="20">
        <f>AI5</f>
        <v>1</v>
      </c>
      <c r="N7" s="23">
        <f>T7</f>
        <v>60.52</v>
      </c>
      <c r="O7" s="23"/>
      <c r="P7" s="23">
        <v>4.4800000000000004</v>
      </c>
      <c r="Q7" s="23">
        <v>8.76</v>
      </c>
      <c r="R7" s="23">
        <v>45.18</v>
      </c>
      <c r="S7" s="23">
        <v>2.1</v>
      </c>
      <c r="T7" s="23">
        <f t="shared" ref="T7:T9" si="2">SUM(P7:S7)</f>
        <v>60.52</v>
      </c>
      <c r="U7" s="21"/>
      <c r="V7" s="21"/>
      <c r="W7" s="21"/>
      <c r="X7" s="21"/>
      <c r="Y7" s="21"/>
      <c r="Z7" s="21"/>
      <c r="AA7" s="21"/>
      <c r="AB7" s="21"/>
      <c r="AC7" s="21"/>
      <c r="AD7" s="21"/>
      <c r="AE7" s="20"/>
      <c r="AF7" s="23"/>
      <c r="AG7" s="20"/>
      <c r="AH7" s="21"/>
      <c r="AI7" s="193"/>
      <c r="AJ7" s="23"/>
      <c r="AK7" s="20"/>
      <c r="AL7" s="23"/>
      <c r="AM7" s="20"/>
      <c r="AN7" s="21"/>
      <c r="AO7" s="21"/>
      <c r="AP7" s="21"/>
      <c r="AQ7" s="193"/>
      <c r="AR7" s="23"/>
      <c r="AS7" s="21"/>
      <c r="AT7" s="21"/>
      <c r="AU7" s="21"/>
      <c r="AV7" s="21"/>
      <c r="AW7" s="21"/>
      <c r="AX7" s="21"/>
      <c r="AY7" s="21"/>
      <c r="AZ7" s="21"/>
      <c r="BA7" s="193"/>
      <c r="BB7" s="23"/>
      <c r="BC7" s="20"/>
      <c r="BD7" s="23"/>
      <c r="BE7" s="20"/>
      <c r="BF7" s="23"/>
      <c r="BG7" s="20"/>
      <c r="BH7" s="23"/>
      <c r="BI7" s="23"/>
      <c r="BJ7" s="21"/>
      <c r="BK7" s="197"/>
      <c r="BL7" s="24"/>
      <c r="BM7" s="21"/>
      <c r="BN7" s="21"/>
      <c r="BO7" s="23"/>
      <c r="BP7" s="23"/>
      <c r="BQ7" s="24"/>
      <c r="BR7" s="25"/>
    </row>
    <row r="8" spans="1:70" s="22" customFormat="1" ht="225" customHeight="1" x14ac:dyDescent="0.25">
      <c r="A8" s="17"/>
      <c r="B8" s="18"/>
      <c r="C8" s="19"/>
      <c r="D8" s="19"/>
      <c r="E8" s="20"/>
      <c r="F8" s="18"/>
      <c r="G8" s="18"/>
      <c r="H8" s="18"/>
      <c r="I8" s="240"/>
      <c r="J8" s="240"/>
      <c r="K8" s="20"/>
      <c r="L8" s="20" t="s">
        <v>12</v>
      </c>
      <c r="M8" s="20" t="str">
        <f>AQ5</f>
        <v>КТП 100 кВА</v>
      </c>
      <c r="N8" s="23">
        <f>T8</f>
        <v>493.86999999999995</v>
      </c>
      <c r="O8" s="23"/>
      <c r="P8" s="23">
        <v>14.31</v>
      </c>
      <c r="Q8" s="23">
        <v>43.4</v>
      </c>
      <c r="R8" s="23">
        <v>429.64</v>
      </c>
      <c r="S8" s="23">
        <v>6.52</v>
      </c>
      <c r="T8" s="23">
        <f t="shared" si="2"/>
        <v>493.86999999999995</v>
      </c>
      <c r="U8" s="21"/>
      <c r="V8" s="21"/>
      <c r="W8" s="21"/>
      <c r="X8" s="21"/>
      <c r="Y8" s="21"/>
      <c r="Z8" s="21"/>
      <c r="AA8" s="21"/>
      <c r="AB8" s="21"/>
      <c r="AC8" s="21"/>
      <c r="AD8" s="21"/>
      <c r="AE8" s="20"/>
      <c r="AF8" s="23"/>
      <c r="AG8" s="20"/>
      <c r="AH8" s="21"/>
      <c r="AI8" s="193"/>
      <c r="AJ8" s="23"/>
      <c r="AK8" s="20"/>
      <c r="AL8" s="23"/>
      <c r="AM8" s="20"/>
      <c r="AN8" s="21"/>
      <c r="AO8" s="21"/>
      <c r="AP8" s="21"/>
      <c r="AQ8" s="193"/>
      <c r="AR8" s="23"/>
      <c r="AS8" s="21"/>
      <c r="AT8" s="21"/>
      <c r="AU8" s="21"/>
      <c r="AV8" s="21"/>
      <c r="AW8" s="21"/>
      <c r="AX8" s="21"/>
      <c r="AY8" s="21"/>
      <c r="AZ8" s="21"/>
      <c r="BA8" s="193"/>
      <c r="BB8" s="23"/>
      <c r="BC8" s="20"/>
      <c r="BD8" s="23"/>
      <c r="BE8" s="20"/>
      <c r="BF8" s="23"/>
      <c r="BG8" s="20"/>
      <c r="BH8" s="23"/>
      <c r="BI8" s="23"/>
      <c r="BJ8" s="21"/>
      <c r="BK8" s="197"/>
      <c r="BL8" s="24"/>
      <c r="BM8" s="21"/>
      <c r="BN8" s="21"/>
      <c r="BO8" s="23"/>
      <c r="BP8" s="23"/>
      <c r="BQ8" s="24"/>
      <c r="BR8" s="25"/>
    </row>
    <row r="9" spans="1:70" s="22" customFormat="1" ht="212.25" customHeight="1" x14ac:dyDescent="0.25">
      <c r="A9" s="17"/>
      <c r="B9" s="18"/>
      <c r="C9" s="19"/>
      <c r="D9" s="19"/>
      <c r="E9" s="20"/>
      <c r="F9" s="18"/>
      <c r="G9" s="18"/>
      <c r="H9" s="18"/>
      <c r="I9" s="241"/>
      <c r="J9" s="241"/>
      <c r="K9" s="20"/>
      <c r="L9" s="20" t="s">
        <v>16</v>
      </c>
      <c r="M9" s="20">
        <f>BA5</f>
        <v>0.2</v>
      </c>
      <c r="N9" s="23">
        <f>M9*1101</f>
        <v>220.20000000000002</v>
      </c>
      <c r="O9" s="23"/>
      <c r="P9" s="23">
        <f>N9*0.08</f>
        <v>17.616000000000003</v>
      </c>
      <c r="Q9" s="23">
        <f>N9*0.86</f>
        <v>189.37200000000001</v>
      </c>
      <c r="R9" s="23">
        <v>0</v>
      </c>
      <c r="S9" s="23">
        <f>N9*0.06</f>
        <v>13.212</v>
      </c>
      <c r="T9" s="23">
        <f t="shared" si="2"/>
        <v>220.20000000000002</v>
      </c>
      <c r="U9" s="21"/>
      <c r="V9" s="21"/>
      <c r="W9" s="21"/>
      <c r="X9" s="21"/>
      <c r="Y9" s="21"/>
      <c r="Z9" s="21"/>
      <c r="AA9" s="21"/>
      <c r="AB9" s="21"/>
      <c r="AC9" s="21"/>
      <c r="AD9" s="21"/>
      <c r="AE9" s="20"/>
      <c r="AF9" s="23"/>
      <c r="AG9" s="20"/>
      <c r="AH9" s="21"/>
      <c r="AI9" s="193"/>
      <c r="AJ9" s="23"/>
      <c r="AK9" s="20"/>
      <c r="AL9" s="23"/>
      <c r="AM9" s="20"/>
      <c r="AN9" s="21"/>
      <c r="AO9" s="21"/>
      <c r="AP9" s="21"/>
      <c r="AQ9" s="193"/>
      <c r="AR9" s="23"/>
      <c r="AS9" s="21"/>
      <c r="AT9" s="21"/>
      <c r="AU9" s="21"/>
      <c r="AV9" s="21"/>
      <c r="AW9" s="21"/>
      <c r="AX9" s="21"/>
      <c r="AY9" s="21"/>
      <c r="AZ9" s="21"/>
      <c r="BA9" s="193"/>
      <c r="BB9" s="23"/>
      <c r="BC9" s="20"/>
      <c r="BD9" s="23"/>
      <c r="BE9" s="20"/>
      <c r="BF9" s="23"/>
      <c r="BG9" s="20"/>
      <c r="BH9" s="23"/>
      <c r="BI9" s="23"/>
      <c r="BJ9" s="21"/>
      <c r="BK9" s="197"/>
      <c r="BL9" s="24"/>
      <c r="BM9" s="21"/>
      <c r="BN9" s="21"/>
      <c r="BO9" s="23"/>
      <c r="BP9" s="23"/>
      <c r="BQ9" s="24"/>
      <c r="BR9" s="25"/>
    </row>
    <row r="10" spans="1:70" s="22" customFormat="1" ht="409.5" customHeight="1" x14ac:dyDescent="0.25">
      <c r="A10" s="17" t="s">
        <v>83</v>
      </c>
      <c r="B10" s="18" t="s">
        <v>148</v>
      </c>
      <c r="C10" s="19">
        <v>466.1</v>
      </c>
      <c r="D10" s="19">
        <v>466.1</v>
      </c>
      <c r="E10" s="20">
        <v>10</v>
      </c>
      <c r="F10" s="18" t="s">
        <v>210</v>
      </c>
      <c r="G10" s="18" t="s">
        <v>247</v>
      </c>
      <c r="H10" s="18" t="s">
        <v>287</v>
      </c>
      <c r="I10" s="239" t="s">
        <v>653</v>
      </c>
      <c r="J10" s="239" t="s">
        <v>375</v>
      </c>
      <c r="K10" s="20" t="s">
        <v>654</v>
      </c>
      <c r="L10" s="20"/>
      <c r="M10" s="20"/>
      <c r="N10" s="21">
        <f>SUM(N11:N14)</f>
        <v>1107.1179999999999</v>
      </c>
      <c r="O10" s="21">
        <f t="shared" ref="O10:T10" si="3">SUM(O11:O14)</f>
        <v>0</v>
      </c>
      <c r="P10" s="21">
        <f t="shared" si="3"/>
        <v>73.539999999999992</v>
      </c>
      <c r="Q10" s="21">
        <f t="shared" si="3"/>
        <v>707.31</v>
      </c>
      <c r="R10" s="21">
        <f t="shared" si="3"/>
        <v>284.40800000000002</v>
      </c>
      <c r="S10" s="21">
        <f t="shared" si="3"/>
        <v>41.860000000000007</v>
      </c>
      <c r="T10" s="21">
        <f t="shared" si="3"/>
        <v>1107.1179999999999</v>
      </c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>
        <v>0.5</v>
      </c>
      <c r="AF10" s="21">
        <f>T11</f>
        <v>745.99999999999989</v>
      </c>
      <c r="AG10" s="21"/>
      <c r="AH10" s="21"/>
      <c r="AI10" s="235">
        <v>1</v>
      </c>
      <c r="AJ10" s="21">
        <f>T12</f>
        <v>60.52</v>
      </c>
      <c r="AK10" s="21"/>
      <c r="AL10" s="21"/>
      <c r="AM10" s="21"/>
      <c r="AN10" s="21"/>
      <c r="AO10" s="21"/>
      <c r="AP10" s="21"/>
      <c r="AQ10" s="21" t="s">
        <v>462</v>
      </c>
      <c r="AR10" s="21">
        <f>T13</f>
        <v>293.44799999999998</v>
      </c>
      <c r="AS10" s="21"/>
      <c r="AT10" s="21"/>
      <c r="AU10" s="21"/>
      <c r="AV10" s="21"/>
      <c r="AW10" s="21"/>
      <c r="AX10" s="21"/>
      <c r="AY10" s="21"/>
      <c r="AZ10" s="21"/>
      <c r="BA10" s="193"/>
      <c r="BB10" s="21"/>
      <c r="BC10" s="21" t="s">
        <v>655</v>
      </c>
      <c r="BD10" s="20">
        <f>T14</f>
        <v>7.15</v>
      </c>
      <c r="BE10" s="20"/>
      <c r="BF10" s="23"/>
      <c r="BG10" s="20"/>
      <c r="BH10" s="20"/>
      <c r="BI10" s="23"/>
      <c r="BJ10" s="21"/>
      <c r="BK10" s="21">
        <f>AF10+AJ10+AR10+BD10</f>
        <v>1107.1179999999999</v>
      </c>
      <c r="BL10" s="24">
        <v>42747</v>
      </c>
      <c r="BM10" s="21"/>
      <c r="BN10" s="21"/>
      <c r="BO10" s="23"/>
      <c r="BP10" s="23"/>
      <c r="BQ10" s="24"/>
      <c r="BR10" s="25"/>
    </row>
    <row r="11" spans="1:70" s="22" customFormat="1" ht="176.25" customHeight="1" x14ac:dyDescent="0.25">
      <c r="A11" s="17"/>
      <c r="B11" s="18"/>
      <c r="C11" s="19"/>
      <c r="D11" s="19"/>
      <c r="E11" s="20"/>
      <c r="F11" s="18"/>
      <c r="G11" s="18"/>
      <c r="H11" s="18"/>
      <c r="I11" s="240"/>
      <c r="J11" s="240"/>
      <c r="K11" s="20"/>
      <c r="L11" s="20" t="s">
        <v>7</v>
      </c>
      <c r="M11" s="20">
        <f>AE10</f>
        <v>0.5</v>
      </c>
      <c r="N11" s="21">
        <f>M11*1492</f>
        <v>746</v>
      </c>
      <c r="O11" s="21"/>
      <c r="P11" s="21">
        <f>N11*0.08</f>
        <v>59.68</v>
      </c>
      <c r="Q11" s="21">
        <f>N11*0.87</f>
        <v>649.02</v>
      </c>
      <c r="R11" s="21">
        <v>0</v>
      </c>
      <c r="S11" s="21">
        <f>N11*0.05</f>
        <v>37.300000000000004</v>
      </c>
      <c r="T11" s="21">
        <f>SUM(P11:S11)</f>
        <v>745.99999999999989</v>
      </c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0"/>
      <c r="AF11" s="23"/>
      <c r="AG11" s="23"/>
      <c r="AH11" s="21"/>
      <c r="AI11" s="193"/>
      <c r="AJ11" s="20"/>
      <c r="AK11" s="20"/>
      <c r="AL11" s="21"/>
      <c r="AM11" s="21"/>
      <c r="AN11" s="21"/>
      <c r="AO11" s="21"/>
      <c r="AP11" s="21"/>
      <c r="AQ11" s="193"/>
      <c r="AR11" s="23"/>
      <c r="AS11" s="193"/>
      <c r="AT11" s="20"/>
      <c r="AU11" s="21"/>
      <c r="AV11" s="21"/>
      <c r="AW11" s="21"/>
      <c r="AX11" s="21"/>
      <c r="AY11" s="21"/>
      <c r="AZ11" s="21"/>
      <c r="BA11" s="193"/>
      <c r="BB11" s="194"/>
      <c r="BC11" s="23"/>
      <c r="BD11" s="20"/>
      <c r="BE11" s="20"/>
      <c r="BF11" s="23"/>
      <c r="BG11" s="20"/>
      <c r="BH11" s="20"/>
      <c r="BI11" s="23"/>
      <c r="BJ11" s="21"/>
      <c r="BK11" s="21"/>
      <c r="BL11" s="24"/>
      <c r="BM11" s="21"/>
      <c r="BN11" s="21"/>
      <c r="BO11" s="23"/>
      <c r="BP11" s="23"/>
      <c r="BQ11" s="24"/>
      <c r="BR11" s="25"/>
    </row>
    <row r="12" spans="1:70" s="22" customFormat="1" ht="196.5" customHeight="1" x14ac:dyDescent="0.25">
      <c r="A12" s="17"/>
      <c r="B12" s="18"/>
      <c r="C12" s="19"/>
      <c r="D12" s="19"/>
      <c r="E12" s="20"/>
      <c r="F12" s="18"/>
      <c r="G12" s="18"/>
      <c r="H12" s="18"/>
      <c r="I12" s="240"/>
      <c r="J12" s="240"/>
      <c r="K12" s="20"/>
      <c r="L12" s="20" t="s">
        <v>9</v>
      </c>
      <c r="M12" s="20">
        <f>AI10</f>
        <v>1</v>
      </c>
      <c r="N12" s="21">
        <f>T12</f>
        <v>60.52</v>
      </c>
      <c r="O12" s="21"/>
      <c r="P12" s="21">
        <f>4.48</f>
        <v>4.4800000000000004</v>
      </c>
      <c r="Q12" s="21">
        <f>8.76</f>
        <v>8.76</v>
      </c>
      <c r="R12" s="21">
        <f>45.18</f>
        <v>45.18</v>
      </c>
      <c r="S12" s="21">
        <f>2.1</f>
        <v>2.1</v>
      </c>
      <c r="T12" s="21">
        <f>SUM(P12:S12)</f>
        <v>60.52</v>
      </c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0"/>
      <c r="AF12" s="23"/>
      <c r="AG12" s="23"/>
      <c r="AH12" s="21"/>
      <c r="AI12" s="193"/>
      <c r="AJ12" s="20"/>
      <c r="AK12" s="20"/>
      <c r="AL12" s="21"/>
      <c r="AM12" s="21"/>
      <c r="AN12" s="21"/>
      <c r="AO12" s="21"/>
      <c r="AP12" s="21"/>
      <c r="AQ12" s="193"/>
      <c r="AR12" s="23"/>
      <c r="AS12" s="193"/>
      <c r="AT12" s="20"/>
      <c r="AU12" s="21"/>
      <c r="AV12" s="21"/>
      <c r="AW12" s="21"/>
      <c r="AX12" s="21"/>
      <c r="AY12" s="21"/>
      <c r="AZ12" s="21"/>
      <c r="BA12" s="193"/>
      <c r="BB12" s="194"/>
      <c r="BC12" s="23"/>
      <c r="BD12" s="20"/>
      <c r="BE12" s="20"/>
      <c r="BF12" s="23"/>
      <c r="BG12" s="20"/>
      <c r="BH12" s="20"/>
      <c r="BI12" s="23"/>
      <c r="BJ12" s="21"/>
      <c r="BK12" s="21"/>
      <c r="BL12" s="24"/>
      <c r="BM12" s="21"/>
      <c r="BN12" s="21"/>
      <c r="BO12" s="23"/>
      <c r="BP12" s="23"/>
      <c r="BQ12" s="24"/>
      <c r="BR12" s="25"/>
    </row>
    <row r="13" spans="1:70" s="22" customFormat="1" ht="189" customHeight="1" x14ac:dyDescent="0.25">
      <c r="A13" s="17"/>
      <c r="B13" s="18"/>
      <c r="C13" s="19"/>
      <c r="D13" s="19"/>
      <c r="E13" s="20"/>
      <c r="F13" s="18"/>
      <c r="G13" s="18"/>
      <c r="H13" s="18"/>
      <c r="I13" s="240"/>
      <c r="J13" s="240"/>
      <c r="K13" s="20"/>
      <c r="L13" s="20" t="s">
        <v>12</v>
      </c>
      <c r="M13" s="20" t="str">
        <f>AQ10</f>
        <v>СТП 63 кВА</v>
      </c>
      <c r="N13" s="21">
        <f>T13</f>
        <v>293.44799999999998</v>
      </c>
      <c r="O13" s="21"/>
      <c r="P13" s="21">
        <v>8.85</v>
      </c>
      <c r="Q13" s="21">
        <v>42.91</v>
      </c>
      <c r="R13" s="21">
        <f>217.48*1.1</f>
        <v>239.22800000000001</v>
      </c>
      <c r="S13" s="21">
        <v>2.46</v>
      </c>
      <c r="T13" s="21">
        <f>SUM(P13:S13)</f>
        <v>293.44799999999998</v>
      </c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0"/>
      <c r="AF13" s="23"/>
      <c r="AG13" s="23"/>
      <c r="AH13" s="21"/>
      <c r="AI13" s="193"/>
      <c r="AJ13" s="20"/>
      <c r="AK13" s="20"/>
      <c r="AL13" s="21"/>
      <c r="AM13" s="21"/>
      <c r="AN13" s="21"/>
      <c r="AO13" s="21"/>
      <c r="AP13" s="21"/>
      <c r="AQ13" s="193"/>
      <c r="AR13" s="23"/>
      <c r="AS13" s="193"/>
      <c r="AT13" s="20"/>
      <c r="AU13" s="21"/>
      <c r="AV13" s="21"/>
      <c r="AW13" s="21"/>
      <c r="AX13" s="21"/>
      <c r="AY13" s="21"/>
      <c r="AZ13" s="21"/>
      <c r="BA13" s="193"/>
      <c r="BB13" s="194"/>
      <c r="BC13" s="23"/>
      <c r="BD13" s="20"/>
      <c r="BE13" s="20"/>
      <c r="BF13" s="23"/>
      <c r="BG13" s="20"/>
      <c r="BH13" s="20"/>
      <c r="BI13" s="23"/>
      <c r="BJ13" s="21"/>
      <c r="BK13" s="21"/>
      <c r="BL13" s="24"/>
      <c r="BM13" s="21"/>
      <c r="BN13" s="21"/>
      <c r="BO13" s="23"/>
      <c r="BP13" s="23"/>
      <c r="BQ13" s="24"/>
      <c r="BR13" s="25"/>
    </row>
    <row r="14" spans="1:70" s="22" customFormat="1" ht="409.6" customHeight="1" x14ac:dyDescent="0.25">
      <c r="A14" s="17"/>
      <c r="B14" s="18"/>
      <c r="C14" s="19"/>
      <c r="D14" s="19"/>
      <c r="E14" s="20"/>
      <c r="F14" s="18"/>
      <c r="G14" s="18"/>
      <c r="H14" s="18"/>
      <c r="I14" s="241"/>
      <c r="J14" s="241"/>
      <c r="K14" s="20"/>
      <c r="L14" s="20" t="s">
        <v>656</v>
      </c>
      <c r="M14" s="23" t="str">
        <f>BC10</f>
        <v>реконструкция существующей ВЛ-0,4 кВ № 1  (инв. № 1326)  в части переключения участка линии от опоры № 63 на питание от проектируемой ТП-10/0,4</v>
      </c>
      <c r="N14" s="23">
        <v>7.15</v>
      </c>
      <c r="O14" s="20"/>
      <c r="P14" s="23">
        <v>0.53</v>
      </c>
      <c r="Q14" s="23">
        <v>6.62</v>
      </c>
      <c r="R14" s="23">
        <v>0</v>
      </c>
      <c r="S14" s="23">
        <v>0</v>
      </c>
      <c r="T14" s="21">
        <f>SUM(P14:S14)</f>
        <v>7.15</v>
      </c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0"/>
      <c r="AF14" s="23"/>
      <c r="AG14" s="23"/>
      <c r="AH14" s="21"/>
      <c r="AI14" s="193"/>
      <c r="AJ14" s="20"/>
      <c r="AK14" s="20"/>
      <c r="AL14" s="21"/>
      <c r="AM14" s="21"/>
      <c r="AN14" s="21"/>
      <c r="AO14" s="21"/>
      <c r="AP14" s="21"/>
      <c r="AQ14" s="193"/>
      <c r="AR14" s="23"/>
      <c r="AS14" s="193"/>
      <c r="AT14" s="20"/>
      <c r="AU14" s="21"/>
      <c r="AV14" s="21"/>
      <c r="AW14" s="21"/>
      <c r="AX14" s="21"/>
      <c r="AY14" s="21"/>
      <c r="AZ14" s="21"/>
      <c r="BA14" s="193"/>
      <c r="BB14" s="194"/>
      <c r="BC14" s="23"/>
      <c r="BD14" s="20"/>
      <c r="BE14" s="20"/>
      <c r="BF14" s="23"/>
      <c r="BG14" s="20"/>
      <c r="BH14" s="20"/>
      <c r="BI14" s="23"/>
      <c r="BJ14" s="21"/>
      <c r="BK14" s="21"/>
      <c r="BL14" s="24"/>
      <c r="BM14" s="21"/>
      <c r="BN14" s="21"/>
      <c r="BO14" s="23"/>
      <c r="BP14" s="23"/>
      <c r="BQ14" s="24"/>
      <c r="BR14" s="25"/>
    </row>
    <row r="15" spans="1:70" s="22" customFormat="1" ht="336.75" customHeight="1" x14ac:dyDescent="0.25">
      <c r="A15" s="17" t="s">
        <v>112</v>
      </c>
      <c r="B15" s="18" t="s">
        <v>176</v>
      </c>
      <c r="C15" s="19">
        <v>466.1</v>
      </c>
      <c r="D15" s="19"/>
      <c r="E15" s="20">
        <v>15</v>
      </c>
      <c r="F15" s="18" t="s">
        <v>239</v>
      </c>
      <c r="G15" s="18" t="s">
        <v>45</v>
      </c>
      <c r="H15" s="18" t="s">
        <v>316</v>
      </c>
      <c r="I15" s="239" t="s">
        <v>425</v>
      </c>
      <c r="J15" s="239" t="s">
        <v>426</v>
      </c>
      <c r="K15" s="20" t="s">
        <v>682</v>
      </c>
      <c r="L15" s="20"/>
      <c r="M15" s="20"/>
      <c r="N15" s="23">
        <f>SUM(N16)</f>
        <v>552.04</v>
      </c>
      <c r="O15" s="20">
        <f t="shared" ref="O15:T15" si="4">SUM(O16)</f>
        <v>0</v>
      </c>
      <c r="P15" s="23">
        <f t="shared" si="4"/>
        <v>44.163199999999996</v>
      </c>
      <c r="Q15" s="23">
        <f t="shared" si="4"/>
        <v>480.27479999999997</v>
      </c>
      <c r="R15" s="23">
        <f t="shared" si="4"/>
        <v>0</v>
      </c>
      <c r="S15" s="23">
        <f t="shared" si="4"/>
        <v>27.602</v>
      </c>
      <c r="T15" s="23">
        <f t="shared" si="4"/>
        <v>552.04</v>
      </c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>
        <v>0.37</v>
      </c>
      <c r="AF15" s="21">
        <f>T16</f>
        <v>552.04</v>
      </c>
      <c r="AG15" s="21"/>
      <c r="AH15" s="21"/>
      <c r="AI15" s="197"/>
      <c r="AJ15" s="21"/>
      <c r="AK15" s="21"/>
      <c r="AL15" s="21"/>
      <c r="AM15" s="21"/>
      <c r="AN15" s="21"/>
      <c r="AO15" s="21"/>
      <c r="AP15" s="21"/>
      <c r="AQ15" s="197"/>
      <c r="AR15" s="21"/>
      <c r="AS15" s="21"/>
      <c r="AT15" s="21"/>
      <c r="AU15" s="21"/>
      <c r="AV15" s="21"/>
      <c r="AW15" s="21"/>
      <c r="AX15" s="21"/>
      <c r="AY15" s="21"/>
      <c r="AZ15" s="21"/>
      <c r="BA15" s="193"/>
      <c r="BB15" s="194"/>
      <c r="BC15" s="23"/>
      <c r="BD15" s="20"/>
      <c r="BE15" s="20"/>
      <c r="BF15" s="23"/>
      <c r="BG15" s="20"/>
      <c r="BH15" s="20"/>
      <c r="BI15" s="23"/>
      <c r="BJ15" s="21"/>
      <c r="BK15" s="21">
        <f>AF15</f>
        <v>552.04</v>
      </c>
      <c r="BL15" s="24">
        <v>42761</v>
      </c>
      <c r="BM15" s="21"/>
      <c r="BN15" s="21"/>
      <c r="BO15" s="23"/>
      <c r="BP15" s="23"/>
      <c r="BQ15" s="24"/>
      <c r="BR15" s="25"/>
    </row>
    <row r="16" spans="1:70" s="22" customFormat="1" ht="300.75" customHeight="1" x14ac:dyDescent="0.25">
      <c r="A16" s="17"/>
      <c r="B16" s="18"/>
      <c r="C16" s="19"/>
      <c r="D16" s="19"/>
      <c r="E16" s="20"/>
      <c r="F16" s="18"/>
      <c r="G16" s="18"/>
      <c r="H16" s="18"/>
      <c r="I16" s="241"/>
      <c r="J16" s="241"/>
      <c r="K16" s="20"/>
      <c r="L16" s="20" t="s">
        <v>7</v>
      </c>
      <c r="M16" s="21">
        <f>AE15</f>
        <v>0.37</v>
      </c>
      <c r="N16" s="23">
        <f>M16*1492</f>
        <v>552.04</v>
      </c>
      <c r="O16" s="23"/>
      <c r="P16" s="23">
        <f>N16*0.08</f>
        <v>44.163199999999996</v>
      </c>
      <c r="Q16" s="23">
        <f>N16*0.87</f>
        <v>480.27479999999997</v>
      </c>
      <c r="R16" s="23">
        <v>0</v>
      </c>
      <c r="S16" s="23">
        <f>N16*0.05</f>
        <v>27.602</v>
      </c>
      <c r="T16" s="23">
        <f>SUM(P16:S16)</f>
        <v>552.04</v>
      </c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197"/>
      <c r="AJ16" s="21"/>
      <c r="AK16" s="21"/>
      <c r="AL16" s="21"/>
      <c r="AM16" s="21"/>
      <c r="AN16" s="21"/>
      <c r="AO16" s="21"/>
      <c r="AP16" s="21"/>
      <c r="AQ16" s="197"/>
      <c r="AR16" s="21"/>
      <c r="AS16" s="21"/>
      <c r="AT16" s="21"/>
      <c r="AU16" s="21"/>
      <c r="AV16" s="21"/>
      <c r="AW16" s="21"/>
      <c r="AX16" s="21"/>
      <c r="AY16" s="21"/>
      <c r="AZ16" s="21"/>
      <c r="BA16" s="193"/>
      <c r="BB16" s="23"/>
      <c r="BC16" s="23"/>
      <c r="BD16" s="20"/>
      <c r="BE16" s="20"/>
      <c r="BF16" s="23"/>
      <c r="BG16" s="20"/>
      <c r="BH16" s="20"/>
      <c r="BI16" s="23"/>
      <c r="BJ16" s="21"/>
      <c r="BK16" s="21"/>
      <c r="BL16" s="24"/>
      <c r="BM16" s="21"/>
      <c r="BN16" s="21"/>
      <c r="BO16" s="23"/>
      <c r="BP16" s="23"/>
      <c r="BQ16" s="24"/>
      <c r="BR16" s="25"/>
    </row>
    <row r="17" spans="1:70" s="22" customFormat="1" ht="359.25" customHeight="1" x14ac:dyDescent="0.25">
      <c r="A17" s="17" t="s">
        <v>113</v>
      </c>
      <c r="B17" s="18" t="s">
        <v>177</v>
      </c>
      <c r="C17" s="19">
        <v>466.1</v>
      </c>
      <c r="D17" s="19"/>
      <c r="E17" s="20">
        <v>15</v>
      </c>
      <c r="F17" s="18" t="s">
        <v>240</v>
      </c>
      <c r="G17" s="18" t="s">
        <v>250</v>
      </c>
      <c r="H17" s="18" t="s">
        <v>317</v>
      </c>
      <c r="I17" s="239" t="s">
        <v>427</v>
      </c>
      <c r="J17" s="239" t="s">
        <v>428</v>
      </c>
      <c r="K17" s="20" t="s">
        <v>512</v>
      </c>
      <c r="L17" s="20"/>
      <c r="M17" s="20"/>
      <c r="N17" s="23">
        <f>SUM(N18:N21)</f>
        <v>379.89799999999997</v>
      </c>
      <c r="O17" s="20">
        <f t="shared" ref="O17:T17" si="5">SUM(O18:O21)</f>
        <v>0</v>
      </c>
      <c r="P17" s="23">
        <f t="shared" si="5"/>
        <v>15.404400000000001</v>
      </c>
      <c r="Q17" s="23">
        <f t="shared" si="5"/>
        <v>74.118999999999986</v>
      </c>
      <c r="R17" s="23">
        <f t="shared" si="5"/>
        <v>284.40800000000002</v>
      </c>
      <c r="S17" s="23">
        <f t="shared" si="5"/>
        <v>5.9665999999999997</v>
      </c>
      <c r="T17" s="23">
        <f t="shared" si="5"/>
        <v>379.89799999999997</v>
      </c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>
        <v>0.01</v>
      </c>
      <c r="AF17" s="21">
        <f>T18</f>
        <v>14.92</v>
      </c>
      <c r="AG17" s="21"/>
      <c r="AH17" s="21"/>
      <c r="AI17" s="236">
        <v>1</v>
      </c>
      <c r="AJ17" s="21">
        <f>T19</f>
        <v>60.52</v>
      </c>
      <c r="AK17" s="21"/>
      <c r="AL17" s="21"/>
      <c r="AM17" s="21"/>
      <c r="AN17" s="21"/>
      <c r="AO17" s="21"/>
      <c r="AP17" s="21"/>
      <c r="AQ17" s="197" t="s">
        <v>462</v>
      </c>
      <c r="AR17" s="21">
        <f>T20</f>
        <v>293.44799999999998</v>
      </c>
      <c r="AS17" s="21"/>
      <c r="AT17" s="21"/>
      <c r="AU17" s="21"/>
      <c r="AV17" s="21"/>
      <c r="AW17" s="21"/>
      <c r="AX17" s="21"/>
      <c r="AY17" s="21"/>
      <c r="AZ17" s="21"/>
      <c r="BA17" s="193">
        <v>0.01</v>
      </c>
      <c r="BB17" s="194">
        <f>T21</f>
        <v>11.010000000000002</v>
      </c>
      <c r="BC17" s="23"/>
      <c r="BD17" s="20"/>
      <c r="BE17" s="20"/>
      <c r="BF17" s="23"/>
      <c r="BG17" s="20"/>
      <c r="BH17" s="20"/>
      <c r="BI17" s="23"/>
      <c r="BJ17" s="21"/>
      <c r="BK17" s="21">
        <f>AF17+AJ17+AR17+BB17</f>
        <v>379.89799999999997</v>
      </c>
      <c r="BL17" s="24">
        <v>42746</v>
      </c>
      <c r="BM17" s="21"/>
      <c r="BN17" s="21"/>
      <c r="BO17" s="23"/>
      <c r="BP17" s="23"/>
      <c r="BQ17" s="24"/>
      <c r="BR17" s="25"/>
    </row>
    <row r="18" spans="1:70" s="22" customFormat="1" ht="241.5" customHeight="1" x14ac:dyDescent="0.25">
      <c r="A18" s="17"/>
      <c r="B18" s="18"/>
      <c r="C18" s="19"/>
      <c r="D18" s="19"/>
      <c r="E18" s="20"/>
      <c r="F18" s="18"/>
      <c r="G18" s="18"/>
      <c r="H18" s="18"/>
      <c r="I18" s="240"/>
      <c r="J18" s="240"/>
      <c r="K18" s="20"/>
      <c r="L18" s="20" t="s">
        <v>7</v>
      </c>
      <c r="M18" s="20">
        <f>AE17</f>
        <v>0.01</v>
      </c>
      <c r="N18" s="23">
        <f>M18*1492</f>
        <v>14.92</v>
      </c>
      <c r="O18" s="23"/>
      <c r="P18" s="23">
        <f>N18*0.08</f>
        <v>1.1936</v>
      </c>
      <c r="Q18" s="23">
        <f>N18*0.87</f>
        <v>12.980399999999999</v>
      </c>
      <c r="R18" s="23">
        <v>0</v>
      </c>
      <c r="S18" s="23">
        <f>N18*0.05</f>
        <v>0.746</v>
      </c>
      <c r="T18" s="23">
        <f>SUM(P18:S18)</f>
        <v>14.92</v>
      </c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193"/>
      <c r="BB18" s="194"/>
      <c r="BC18" s="23"/>
      <c r="BD18" s="20"/>
      <c r="BE18" s="20"/>
      <c r="BF18" s="23"/>
      <c r="BG18" s="20"/>
      <c r="BH18" s="20"/>
      <c r="BI18" s="23"/>
      <c r="BJ18" s="21"/>
      <c r="BK18" s="21"/>
      <c r="BL18" s="24"/>
      <c r="BM18" s="21"/>
      <c r="BN18" s="21"/>
      <c r="BO18" s="23"/>
      <c r="BP18" s="23"/>
      <c r="BQ18" s="24"/>
      <c r="BR18" s="25"/>
    </row>
    <row r="19" spans="1:70" s="22" customFormat="1" ht="249" customHeight="1" x14ac:dyDescent="0.25">
      <c r="A19" s="17"/>
      <c r="B19" s="18"/>
      <c r="C19" s="19"/>
      <c r="D19" s="19"/>
      <c r="E19" s="20"/>
      <c r="F19" s="18"/>
      <c r="G19" s="18"/>
      <c r="H19" s="18"/>
      <c r="I19" s="240"/>
      <c r="J19" s="240"/>
      <c r="K19" s="20"/>
      <c r="L19" s="20" t="s">
        <v>9</v>
      </c>
      <c r="M19" s="20">
        <f>AI17</f>
        <v>1</v>
      </c>
      <c r="N19" s="23">
        <f>T19</f>
        <v>60.52</v>
      </c>
      <c r="O19" s="23"/>
      <c r="P19" s="23">
        <v>4.4800000000000004</v>
      </c>
      <c r="Q19" s="23">
        <v>8.76</v>
      </c>
      <c r="R19" s="23">
        <v>45.18</v>
      </c>
      <c r="S19" s="23">
        <v>2.1</v>
      </c>
      <c r="T19" s="23">
        <f t="shared" ref="T19:T21" si="6">SUM(P19:S19)</f>
        <v>60.52</v>
      </c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193"/>
      <c r="BB19" s="194"/>
      <c r="BC19" s="23"/>
      <c r="BD19" s="20"/>
      <c r="BE19" s="20"/>
      <c r="BF19" s="23"/>
      <c r="BG19" s="20"/>
      <c r="BH19" s="20"/>
      <c r="BI19" s="23"/>
      <c r="BJ19" s="21"/>
      <c r="BK19" s="21"/>
      <c r="BL19" s="24"/>
      <c r="BM19" s="21"/>
      <c r="BN19" s="21"/>
      <c r="BO19" s="23"/>
      <c r="BP19" s="23"/>
      <c r="BQ19" s="24"/>
      <c r="BR19" s="25"/>
    </row>
    <row r="20" spans="1:70" s="22" customFormat="1" ht="239.25" customHeight="1" x14ac:dyDescent="0.25">
      <c r="A20" s="17"/>
      <c r="B20" s="18"/>
      <c r="C20" s="19"/>
      <c r="D20" s="19"/>
      <c r="E20" s="20"/>
      <c r="F20" s="18"/>
      <c r="G20" s="18"/>
      <c r="H20" s="18"/>
      <c r="I20" s="240"/>
      <c r="J20" s="240"/>
      <c r="K20" s="66"/>
      <c r="L20" s="66" t="s">
        <v>12</v>
      </c>
      <c r="M20" s="66" t="str">
        <f>AQ17</f>
        <v>СТП 63 кВА</v>
      </c>
      <c r="N20" s="21">
        <f>T20</f>
        <v>293.44799999999998</v>
      </c>
      <c r="O20" s="21"/>
      <c r="P20" s="21">
        <v>8.85</v>
      </c>
      <c r="Q20" s="21">
        <v>42.91</v>
      </c>
      <c r="R20" s="21">
        <f>217.48*1.1</f>
        <v>239.22800000000001</v>
      </c>
      <c r="S20" s="21">
        <v>2.46</v>
      </c>
      <c r="T20" s="21">
        <f>SUM(P20:S20)</f>
        <v>293.44799999999998</v>
      </c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193"/>
      <c r="BB20" s="194"/>
      <c r="BC20" s="23"/>
      <c r="BD20" s="20"/>
      <c r="BE20" s="20"/>
      <c r="BF20" s="23"/>
      <c r="BG20" s="20"/>
      <c r="BH20" s="20"/>
      <c r="BI20" s="23"/>
      <c r="BJ20" s="21"/>
      <c r="BK20" s="21"/>
      <c r="BL20" s="24"/>
      <c r="BM20" s="21"/>
      <c r="BN20" s="21"/>
      <c r="BO20" s="23"/>
      <c r="BP20" s="23"/>
      <c r="BQ20" s="24"/>
      <c r="BR20" s="25"/>
    </row>
    <row r="21" spans="1:70" s="22" customFormat="1" ht="204" customHeight="1" x14ac:dyDescent="0.25">
      <c r="A21" s="17"/>
      <c r="B21" s="18"/>
      <c r="C21" s="19"/>
      <c r="D21" s="19"/>
      <c r="E21" s="20"/>
      <c r="F21" s="18"/>
      <c r="G21" s="18"/>
      <c r="H21" s="18"/>
      <c r="I21" s="241"/>
      <c r="J21" s="241"/>
      <c r="K21" s="20"/>
      <c r="L21" s="20" t="s">
        <v>16</v>
      </c>
      <c r="M21" s="20">
        <f>BA17</f>
        <v>0.01</v>
      </c>
      <c r="N21" s="23">
        <f>M21*1101</f>
        <v>11.01</v>
      </c>
      <c r="O21" s="23"/>
      <c r="P21" s="23">
        <f>N21*0.08</f>
        <v>0.88080000000000003</v>
      </c>
      <c r="Q21" s="23">
        <f>N21*0.86</f>
        <v>9.4686000000000003</v>
      </c>
      <c r="R21" s="23">
        <v>0</v>
      </c>
      <c r="S21" s="23">
        <f>N21*0.06</f>
        <v>0.66059999999999997</v>
      </c>
      <c r="T21" s="23">
        <f t="shared" si="6"/>
        <v>11.010000000000002</v>
      </c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193"/>
      <c r="BB21" s="194"/>
      <c r="BC21" s="23"/>
      <c r="BD21" s="20"/>
      <c r="BE21" s="20"/>
      <c r="BF21" s="23"/>
      <c r="BG21" s="20"/>
      <c r="BH21" s="20"/>
      <c r="BI21" s="23"/>
      <c r="BJ21" s="21"/>
      <c r="BK21" s="21"/>
      <c r="BL21" s="24"/>
      <c r="BM21" s="21"/>
      <c r="BN21" s="21"/>
      <c r="BO21" s="23"/>
      <c r="BP21" s="23"/>
      <c r="BQ21" s="24"/>
      <c r="BR21" s="25"/>
    </row>
    <row r="22" spans="1:70" s="22" customFormat="1" ht="409.6" customHeight="1" x14ac:dyDescent="0.25">
      <c r="A22" s="17" t="s">
        <v>117</v>
      </c>
      <c r="B22" s="18" t="s">
        <v>181</v>
      </c>
      <c r="C22" s="19">
        <v>466.1</v>
      </c>
      <c r="D22" s="19"/>
      <c r="E22" s="20">
        <v>12</v>
      </c>
      <c r="F22" s="18" t="s">
        <v>244</v>
      </c>
      <c r="G22" s="18" t="s">
        <v>45</v>
      </c>
      <c r="H22" s="18" t="s">
        <v>321</v>
      </c>
      <c r="I22" s="239" t="s">
        <v>434</v>
      </c>
      <c r="J22" s="239" t="s">
        <v>435</v>
      </c>
      <c r="K22" s="20"/>
      <c r="L22" s="20"/>
      <c r="M22" s="20"/>
      <c r="N22" s="21">
        <f>SUM(N23:N26)</f>
        <v>722.49800000000005</v>
      </c>
      <c r="O22" s="21">
        <f t="shared" ref="O22:T22" si="7">SUM(O23:O26)</f>
        <v>0</v>
      </c>
      <c r="P22" s="21">
        <f t="shared" si="7"/>
        <v>42.486800000000002</v>
      </c>
      <c r="Q22" s="21">
        <f t="shared" si="7"/>
        <v>368.08960000000002</v>
      </c>
      <c r="R22" s="21">
        <f t="shared" si="7"/>
        <v>284.40800000000002</v>
      </c>
      <c r="S22" s="21">
        <f t="shared" si="7"/>
        <v>27.513600000000004</v>
      </c>
      <c r="T22" s="21">
        <f t="shared" si="7"/>
        <v>722.49800000000005</v>
      </c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0">
        <v>0.2</v>
      </c>
      <c r="AF22" s="21">
        <f>T23</f>
        <v>298.40000000000003</v>
      </c>
      <c r="AG22" s="21"/>
      <c r="AH22" s="21"/>
      <c r="AI22" s="193">
        <v>1</v>
      </c>
      <c r="AJ22" s="21">
        <f>T24</f>
        <v>60.52</v>
      </c>
      <c r="AK22" s="21"/>
      <c r="AL22" s="21"/>
      <c r="AM22" s="21"/>
      <c r="AN22" s="21"/>
      <c r="AO22" s="21"/>
      <c r="AP22" s="21"/>
      <c r="AQ22" s="193" t="s">
        <v>462</v>
      </c>
      <c r="AR22" s="21">
        <f>T25</f>
        <v>297.51799999999997</v>
      </c>
      <c r="AS22" s="21"/>
      <c r="AT22" s="21"/>
      <c r="AU22" s="21"/>
      <c r="AV22" s="21"/>
      <c r="AW22" s="21"/>
      <c r="AX22" s="21"/>
      <c r="AY22" s="21"/>
      <c r="AZ22" s="21"/>
      <c r="BA22" s="193">
        <v>0.06</v>
      </c>
      <c r="BB22" s="21">
        <f>T26</f>
        <v>66.06</v>
      </c>
      <c r="BC22" s="21"/>
      <c r="BD22" s="20"/>
      <c r="BE22" s="20"/>
      <c r="BF22" s="23"/>
      <c r="BG22" s="20"/>
      <c r="BH22" s="20"/>
      <c r="BI22" s="23"/>
      <c r="BJ22" s="21"/>
      <c r="BK22" s="21">
        <f>AF22+AJ22+AR22+BB22</f>
        <v>722.49800000000005</v>
      </c>
      <c r="BL22" s="24">
        <v>42767</v>
      </c>
      <c r="BM22" s="21"/>
      <c r="BN22" s="21"/>
      <c r="BO22" s="23"/>
      <c r="BP22" s="23"/>
      <c r="BQ22" s="24"/>
      <c r="BR22" s="25"/>
    </row>
    <row r="23" spans="1:70" s="22" customFormat="1" ht="267" customHeight="1" x14ac:dyDescent="0.25">
      <c r="A23" s="17"/>
      <c r="B23" s="18"/>
      <c r="C23" s="19"/>
      <c r="D23" s="19"/>
      <c r="E23" s="20"/>
      <c r="F23" s="18"/>
      <c r="G23" s="18"/>
      <c r="H23" s="18"/>
      <c r="I23" s="240"/>
      <c r="J23" s="240"/>
      <c r="K23" s="20"/>
      <c r="L23" s="20" t="s">
        <v>7</v>
      </c>
      <c r="M23" s="20">
        <f>AE22</f>
        <v>0.2</v>
      </c>
      <c r="N23" s="21">
        <f>M23*1492</f>
        <v>298.40000000000003</v>
      </c>
      <c r="O23" s="21"/>
      <c r="P23" s="21">
        <f>N23*0.08</f>
        <v>23.872000000000003</v>
      </c>
      <c r="Q23" s="21">
        <f>N23*0.87</f>
        <v>259.608</v>
      </c>
      <c r="R23" s="21">
        <v>0</v>
      </c>
      <c r="S23" s="21">
        <f>N23*0.05</f>
        <v>14.920000000000002</v>
      </c>
      <c r="T23" s="21">
        <f>SUM(P23:S23)</f>
        <v>298.40000000000003</v>
      </c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193"/>
      <c r="BB23" s="23"/>
      <c r="BC23" s="23"/>
      <c r="BD23" s="20"/>
      <c r="BE23" s="20"/>
      <c r="BF23" s="23"/>
      <c r="BG23" s="20"/>
      <c r="BH23" s="20"/>
      <c r="BI23" s="23"/>
      <c r="BJ23" s="21"/>
      <c r="BK23" s="21"/>
      <c r="BL23" s="24"/>
      <c r="BM23" s="21"/>
      <c r="BN23" s="21"/>
      <c r="BO23" s="23"/>
      <c r="BP23" s="23"/>
      <c r="BQ23" s="24"/>
      <c r="BR23" s="25"/>
    </row>
    <row r="24" spans="1:70" s="22" customFormat="1" ht="231" customHeight="1" x14ac:dyDescent="0.25">
      <c r="A24" s="17"/>
      <c r="B24" s="18"/>
      <c r="C24" s="19"/>
      <c r="D24" s="19"/>
      <c r="E24" s="20"/>
      <c r="F24" s="18"/>
      <c r="G24" s="18"/>
      <c r="H24" s="18"/>
      <c r="I24" s="240"/>
      <c r="J24" s="240"/>
      <c r="K24" s="20"/>
      <c r="L24" s="20" t="s">
        <v>9</v>
      </c>
      <c r="M24" s="20">
        <f>AI22</f>
        <v>1</v>
      </c>
      <c r="N24" s="21">
        <f>T24</f>
        <v>60.52</v>
      </c>
      <c r="O24" s="21"/>
      <c r="P24" s="21">
        <f>4.48</f>
        <v>4.4800000000000004</v>
      </c>
      <c r="Q24" s="21">
        <f>8.76</f>
        <v>8.76</v>
      </c>
      <c r="R24" s="21">
        <f>45.18</f>
        <v>45.18</v>
      </c>
      <c r="S24" s="21">
        <f>2.1</f>
        <v>2.1</v>
      </c>
      <c r="T24" s="21">
        <f>SUM(P24:S24)</f>
        <v>60.52</v>
      </c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193"/>
      <c r="BB24" s="194"/>
      <c r="BC24" s="23"/>
      <c r="BD24" s="20"/>
      <c r="BE24" s="20"/>
      <c r="BF24" s="23"/>
      <c r="BG24" s="20"/>
      <c r="BH24" s="20"/>
      <c r="BI24" s="23"/>
      <c r="BJ24" s="21"/>
      <c r="BK24" s="21"/>
      <c r="BL24" s="24"/>
      <c r="BM24" s="21"/>
      <c r="BN24" s="21"/>
      <c r="BO24" s="23"/>
      <c r="BP24" s="23"/>
      <c r="BQ24" s="24"/>
      <c r="BR24" s="25"/>
    </row>
    <row r="25" spans="1:70" s="22" customFormat="1" ht="216.75" customHeight="1" x14ac:dyDescent="0.25">
      <c r="A25" s="17"/>
      <c r="B25" s="18"/>
      <c r="C25" s="19"/>
      <c r="D25" s="19"/>
      <c r="E25" s="20"/>
      <c r="F25" s="18"/>
      <c r="G25" s="18"/>
      <c r="H25" s="18"/>
      <c r="I25" s="240"/>
      <c r="J25" s="240"/>
      <c r="K25" s="20"/>
      <c r="L25" s="20" t="s">
        <v>12</v>
      </c>
      <c r="M25" s="20" t="str">
        <f>AQ22</f>
        <v>СТП 63 кВА</v>
      </c>
      <c r="N25" s="21">
        <f>T25</f>
        <v>297.51799999999997</v>
      </c>
      <c r="O25" s="21"/>
      <c r="P25" s="21">
        <v>8.85</v>
      </c>
      <c r="Q25" s="21">
        <v>42.91</v>
      </c>
      <c r="R25" s="21">
        <f>217.48*1.1</f>
        <v>239.22800000000001</v>
      </c>
      <c r="S25" s="21">
        <v>6.53</v>
      </c>
      <c r="T25" s="21">
        <f>SUM(P25:S25)</f>
        <v>297.51799999999997</v>
      </c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193"/>
      <c r="BB25" s="23"/>
      <c r="BC25" s="23"/>
      <c r="BD25" s="20"/>
      <c r="BE25" s="20"/>
      <c r="BF25" s="23"/>
      <c r="BG25" s="20"/>
      <c r="BH25" s="23"/>
      <c r="BI25" s="23"/>
      <c r="BJ25" s="21"/>
      <c r="BK25" s="21"/>
      <c r="BL25" s="24"/>
      <c r="BM25" s="21"/>
      <c r="BN25" s="21"/>
      <c r="BO25" s="23"/>
      <c r="BP25" s="23"/>
      <c r="BQ25" s="24"/>
      <c r="BR25" s="25"/>
    </row>
    <row r="26" spans="1:70" s="22" customFormat="1" ht="227.25" customHeight="1" x14ac:dyDescent="0.25">
      <c r="A26" s="17"/>
      <c r="B26" s="18"/>
      <c r="C26" s="19"/>
      <c r="D26" s="19"/>
      <c r="E26" s="20"/>
      <c r="F26" s="18"/>
      <c r="G26" s="18"/>
      <c r="H26" s="18"/>
      <c r="I26" s="241"/>
      <c r="J26" s="241"/>
      <c r="K26" s="20"/>
      <c r="L26" s="20" t="s">
        <v>16</v>
      </c>
      <c r="M26" s="20">
        <f>BA22</f>
        <v>0.06</v>
      </c>
      <c r="N26" s="21">
        <f>M26*1101</f>
        <v>66.06</v>
      </c>
      <c r="O26" s="21"/>
      <c r="P26" s="21">
        <f>N26*0.08</f>
        <v>5.2848000000000006</v>
      </c>
      <c r="Q26" s="21">
        <f>N26*0.86</f>
        <v>56.811599999999999</v>
      </c>
      <c r="R26" s="21">
        <v>0</v>
      </c>
      <c r="S26" s="21">
        <f>N26*0.06</f>
        <v>3.9636</v>
      </c>
      <c r="T26" s="21">
        <f>SUM(P26:S26)</f>
        <v>66.06</v>
      </c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193"/>
      <c r="BB26" s="194"/>
      <c r="BC26" s="23"/>
      <c r="BD26" s="20"/>
      <c r="BE26" s="20"/>
      <c r="BF26" s="23"/>
      <c r="BG26" s="20"/>
      <c r="BH26" s="20"/>
      <c r="BI26" s="23"/>
      <c r="BJ26" s="21"/>
      <c r="BK26" s="21"/>
      <c r="BL26" s="24"/>
      <c r="BM26" s="21"/>
      <c r="BN26" s="21"/>
      <c r="BO26" s="23"/>
      <c r="BP26" s="23"/>
      <c r="BQ26" s="24"/>
      <c r="BR26" s="25"/>
    </row>
    <row r="27" spans="1:70" s="22" customFormat="1" ht="409.6" customHeight="1" x14ac:dyDescent="0.25">
      <c r="A27" s="17" t="s">
        <v>578</v>
      </c>
      <c r="B27" s="18">
        <v>41290217</v>
      </c>
      <c r="C27" s="19">
        <v>466.1</v>
      </c>
      <c r="D27" s="19">
        <v>466.1</v>
      </c>
      <c r="E27" s="20">
        <v>15</v>
      </c>
      <c r="F27" s="18" t="s">
        <v>574</v>
      </c>
      <c r="G27" s="18" t="s">
        <v>45</v>
      </c>
      <c r="H27" s="18" t="s">
        <v>582</v>
      </c>
      <c r="I27" s="239" t="s">
        <v>702</v>
      </c>
      <c r="J27" s="239" t="s">
        <v>589</v>
      </c>
      <c r="K27" s="20"/>
      <c r="L27" s="20"/>
      <c r="M27" s="20"/>
      <c r="N27" s="21">
        <f>SUM(N28:N29)</f>
        <v>664.14</v>
      </c>
      <c r="O27" s="21">
        <f t="shared" ref="O27:T27" si="8">SUM(O28:O29)</f>
        <v>0</v>
      </c>
      <c r="P27" s="21">
        <f t="shared" si="8"/>
        <v>53.108000000000004</v>
      </c>
      <c r="Q27" s="21">
        <f t="shared" si="8"/>
        <v>568.69600000000003</v>
      </c>
      <c r="R27" s="21">
        <f t="shared" si="8"/>
        <v>2.7</v>
      </c>
      <c r="S27" s="21">
        <f t="shared" si="8"/>
        <v>39.636000000000003</v>
      </c>
      <c r="T27" s="21">
        <f t="shared" si="8"/>
        <v>664.13999999999987</v>
      </c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 t="s">
        <v>645</v>
      </c>
      <c r="AZ27" s="21">
        <f>T28</f>
        <v>3.54</v>
      </c>
      <c r="BA27" s="193">
        <v>0.6</v>
      </c>
      <c r="BB27" s="194">
        <f>T29</f>
        <v>660.59999999999991</v>
      </c>
      <c r="BC27" s="23"/>
      <c r="BD27" s="20"/>
      <c r="BE27" s="20"/>
      <c r="BF27" s="23"/>
      <c r="BG27" s="20"/>
      <c r="BH27" s="21"/>
      <c r="BI27" s="20"/>
      <c r="BJ27" s="21"/>
      <c r="BK27" s="21">
        <f>AZ27+BB27</f>
        <v>664.13999999999987</v>
      </c>
      <c r="BL27" s="24">
        <v>42736</v>
      </c>
      <c r="BM27" s="21" t="s">
        <v>646</v>
      </c>
      <c r="BN27" s="21"/>
      <c r="BO27" s="23"/>
      <c r="BP27" s="23"/>
      <c r="BQ27" s="24"/>
      <c r="BR27" s="25"/>
    </row>
    <row r="28" spans="1:70" s="22" customFormat="1" ht="409.6" customHeight="1" x14ac:dyDescent="0.25">
      <c r="A28" s="17"/>
      <c r="B28" s="18"/>
      <c r="C28" s="19"/>
      <c r="D28" s="19"/>
      <c r="E28" s="20"/>
      <c r="F28" s="18"/>
      <c r="G28" s="18"/>
      <c r="H28" s="18"/>
      <c r="I28" s="240"/>
      <c r="J28" s="240"/>
      <c r="K28" s="20"/>
      <c r="L28" s="20" t="s">
        <v>15</v>
      </c>
      <c r="M28" s="193" t="str">
        <f>AY27</f>
        <v>Монтаж АВ-0,4 кВ (63 А)</v>
      </c>
      <c r="N28" s="23">
        <f>T28</f>
        <v>3.54</v>
      </c>
      <c r="O28" s="20"/>
      <c r="P28" s="23">
        <v>0.26</v>
      </c>
      <c r="Q28" s="23">
        <v>0.57999999999999996</v>
      </c>
      <c r="R28" s="23">
        <v>2.7</v>
      </c>
      <c r="S28" s="23">
        <v>0</v>
      </c>
      <c r="T28" s="23">
        <f>SUM(P28:S28)</f>
        <v>3.54</v>
      </c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0"/>
      <c r="AZ28" s="21"/>
      <c r="BA28" s="193"/>
      <c r="BB28" s="194"/>
      <c r="BC28" s="23"/>
      <c r="BD28" s="20"/>
      <c r="BE28" s="20"/>
      <c r="BF28" s="23"/>
      <c r="BG28" s="20"/>
      <c r="BH28" s="20"/>
      <c r="BI28" s="23"/>
      <c r="BJ28" s="21"/>
      <c r="BK28" s="21"/>
      <c r="BL28" s="24"/>
      <c r="BM28" s="21"/>
      <c r="BN28" s="21"/>
      <c r="BO28" s="23"/>
      <c r="BP28" s="23"/>
      <c r="BQ28" s="24"/>
      <c r="BR28" s="25"/>
    </row>
    <row r="29" spans="1:70" s="22" customFormat="1" ht="409.5" customHeight="1" x14ac:dyDescent="0.25">
      <c r="A29" s="17"/>
      <c r="B29" s="18"/>
      <c r="C29" s="19"/>
      <c r="D29" s="19"/>
      <c r="E29" s="20"/>
      <c r="F29" s="18"/>
      <c r="G29" s="18"/>
      <c r="H29" s="18"/>
      <c r="I29" s="241"/>
      <c r="J29" s="241"/>
      <c r="K29" s="20"/>
      <c r="L29" s="20" t="s">
        <v>16</v>
      </c>
      <c r="M29" s="20">
        <f>BA27</f>
        <v>0.6</v>
      </c>
      <c r="N29" s="21">
        <f>M29*1101</f>
        <v>660.6</v>
      </c>
      <c r="O29" s="21"/>
      <c r="P29" s="21">
        <f>N29*0.08</f>
        <v>52.848000000000006</v>
      </c>
      <c r="Q29" s="21">
        <f>N29*0.86</f>
        <v>568.11599999999999</v>
      </c>
      <c r="R29" s="21">
        <v>0</v>
      </c>
      <c r="S29" s="21">
        <f>N29*0.06</f>
        <v>39.636000000000003</v>
      </c>
      <c r="T29" s="21">
        <f>SUM(P29:S29)</f>
        <v>660.59999999999991</v>
      </c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0"/>
      <c r="AZ29" s="21"/>
      <c r="BA29" s="193"/>
      <c r="BB29" s="194"/>
      <c r="BC29" s="23"/>
      <c r="BD29" s="20"/>
      <c r="BE29" s="20"/>
      <c r="BF29" s="23"/>
      <c r="BG29" s="20"/>
      <c r="BH29" s="20"/>
      <c r="BI29" s="23"/>
      <c r="BJ29" s="21"/>
      <c r="BK29" s="21"/>
      <c r="BL29" s="24"/>
      <c r="BM29" s="21"/>
      <c r="BN29" s="21"/>
      <c r="BO29" s="23"/>
      <c r="BP29" s="23"/>
      <c r="BQ29" s="24"/>
      <c r="BR29" s="25"/>
    </row>
    <row r="30" spans="1:70" s="22" customFormat="1" ht="409.5" customHeight="1" x14ac:dyDescent="0.25">
      <c r="A30" s="17" t="s">
        <v>115</v>
      </c>
      <c r="B30" s="18" t="s">
        <v>179</v>
      </c>
      <c r="C30" s="19">
        <v>466.1</v>
      </c>
      <c r="D30" s="19">
        <v>466.1</v>
      </c>
      <c r="E30" s="20">
        <v>15</v>
      </c>
      <c r="F30" s="18" t="s">
        <v>242</v>
      </c>
      <c r="G30" s="18" t="s">
        <v>45</v>
      </c>
      <c r="H30" s="18" t="s">
        <v>319</v>
      </c>
      <c r="I30" s="18" t="s">
        <v>430</v>
      </c>
      <c r="J30" s="18" t="s">
        <v>703</v>
      </c>
      <c r="K30" s="20"/>
      <c r="L30" s="20"/>
      <c r="M30" s="20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193"/>
      <c r="BB30" s="194"/>
      <c r="BC30" s="23"/>
      <c r="BD30" s="20"/>
      <c r="BE30" s="20"/>
      <c r="BF30" s="23"/>
      <c r="BG30" s="20"/>
      <c r="BH30" s="21"/>
      <c r="BI30" s="20"/>
      <c r="BJ30" s="21"/>
      <c r="BK30" s="21">
        <v>0</v>
      </c>
      <c r="BL30" s="24">
        <v>42749</v>
      </c>
      <c r="BM30" s="21" t="s">
        <v>684</v>
      </c>
      <c r="BN30" s="21"/>
      <c r="BO30" s="23"/>
      <c r="BP30" s="23"/>
      <c r="BQ30" s="24"/>
      <c r="BR30" s="25"/>
    </row>
    <row r="31" spans="1:70" s="22" customFormat="1" ht="409.5" customHeight="1" x14ac:dyDescent="0.25">
      <c r="A31" s="17" t="s">
        <v>116</v>
      </c>
      <c r="B31" s="18" t="s">
        <v>180</v>
      </c>
      <c r="C31" s="19">
        <v>466.1</v>
      </c>
      <c r="D31" s="19">
        <v>466.1</v>
      </c>
      <c r="E31" s="20">
        <v>15</v>
      </c>
      <c r="F31" s="18" t="s">
        <v>243</v>
      </c>
      <c r="G31" s="18" t="s">
        <v>45</v>
      </c>
      <c r="H31" s="18" t="s">
        <v>320</v>
      </c>
      <c r="I31" s="18" t="s">
        <v>432</v>
      </c>
      <c r="J31" s="18" t="s">
        <v>704</v>
      </c>
      <c r="K31" s="20"/>
      <c r="L31" s="20"/>
      <c r="M31" s="20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193"/>
      <c r="BB31" s="194"/>
      <c r="BC31" s="23"/>
      <c r="BD31" s="20"/>
      <c r="BE31" s="20"/>
      <c r="BF31" s="23"/>
      <c r="BG31" s="20"/>
      <c r="BH31" s="21"/>
      <c r="BI31" s="20"/>
      <c r="BJ31" s="21"/>
      <c r="BK31" s="21">
        <v>0</v>
      </c>
      <c r="BL31" s="24">
        <v>42749</v>
      </c>
      <c r="BM31" s="21" t="s">
        <v>684</v>
      </c>
      <c r="BN31" s="21"/>
      <c r="BO31" s="23"/>
      <c r="BP31" s="23"/>
      <c r="BQ31" s="24"/>
      <c r="BR31" s="25"/>
    </row>
    <row r="32" spans="1:70" s="22" customFormat="1" ht="409.6" customHeight="1" x14ac:dyDescent="0.25">
      <c r="A32" s="17" t="s">
        <v>579</v>
      </c>
      <c r="B32" s="18">
        <v>41291520</v>
      </c>
      <c r="C32" s="19">
        <v>466.1</v>
      </c>
      <c r="D32" s="19">
        <v>466.1</v>
      </c>
      <c r="E32" s="20">
        <v>15</v>
      </c>
      <c r="F32" s="18" t="s">
        <v>575</v>
      </c>
      <c r="G32" s="18" t="s">
        <v>45</v>
      </c>
      <c r="H32" s="18" t="s">
        <v>583</v>
      </c>
      <c r="I32" s="239" t="s">
        <v>705</v>
      </c>
      <c r="J32" s="239" t="s">
        <v>589</v>
      </c>
      <c r="K32" s="20"/>
      <c r="L32" s="20"/>
      <c r="M32" s="20"/>
      <c r="N32" s="21">
        <f>SUM(N33)</f>
        <v>572.52</v>
      </c>
      <c r="O32" s="21">
        <f t="shared" ref="O32:T32" si="9">SUM(O33)</f>
        <v>0</v>
      </c>
      <c r="P32" s="21">
        <f t="shared" si="9"/>
        <v>45.801600000000001</v>
      </c>
      <c r="Q32" s="21">
        <f t="shared" si="9"/>
        <v>492.36719999999997</v>
      </c>
      <c r="R32" s="21">
        <f t="shared" si="9"/>
        <v>0</v>
      </c>
      <c r="S32" s="21">
        <f t="shared" si="9"/>
        <v>34.351199999999999</v>
      </c>
      <c r="T32" s="21">
        <f t="shared" si="9"/>
        <v>572.51999999999987</v>
      </c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193">
        <v>0.52</v>
      </c>
      <c r="BB32" s="194">
        <f>T33</f>
        <v>572.51999999999987</v>
      </c>
      <c r="BC32" s="23"/>
      <c r="BD32" s="20"/>
      <c r="BE32" s="20"/>
      <c r="BF32" s="23"/>
      <c r="BG32" s="20"/>
      <c r="BH32" s="21"/>
      <c r="BI32" s="20"/>
      <c r="BJ32" s="21"/>
      <c r="BK32" s="21">
        <f>BB32</f>
        <v>572.51999999999987</v>
      </c>
      <c r="BL32" s="24">
        <v>42736</v>
      </c>
      <c r="BM32" s="21" t="s">
        <v>646</v>
      </c>
      <c r="BN32" s="21"/>
      <c r="BO32" s="23"/>
      <c r="BP32" s="23"/>
      <c r="BQ32" s="24"/>
      <c r="BR32" s="25"/>
    </row>
    <row r="33" spans="1:70" s="22" customFormat="1" ht="408.75" customHeight="1" x14ac:dyDescent="0.25">
      <c r="A33" s="17"/>
      <c r="B33" s="18"/>
      <c r="C33" s="19"/>
      <c r="D33" s="19"/>
      <c r="E33" s="20"/>
      <c r="F33" s="18"/>
      <c r="G33" s="18"/>
      <c r="H33" s="18"/>
      <c r="I33" s="241"/>
      <c r="J33" s="241"/>
      <c r="K33" s="20"/>
      <c r="L33" s="20" t="s">
        <v>16</v>
      </c>
      <c r="M33" s="20">
        <f>BA32</f>
        <v>0.52</v>
      </c>
      <c r="N33" s="21">
        <f>M33*1101</f>
        <v>572.52</v>
      </c>
      <c r="O33" s="21"/>
      <c r="P33" s="21">
        <f>N33*0.08</f>
        <v>45.801600000000001</v>
      </c>
      <c r="Q33" s="21">
        <f>N33*0.86</f>
        <v>492.36719999999997</v>
      </c>
      <c r="R33" s="21">
        <v>0</v>
      </c>
      <c r="S33" s="21">
        <f>N33*0.06</f>
        <v>34.351199999999999</v>
      </c>
      <c r="T33" s="21">
        <f>SUM(P33:S33)</f>
        <v>572.51999999999987</v>
      </c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AX33" s="21"/>
      <c r="AY33" s="36"/>
      <c r="AZ33" s="21"/>
      <c r="BA33" s="193"/>
      <c r="BB33" s="194"/>
      <c r="BC33" s="23"/>
      <c r="BD33" s="20"/>
      <c r="BE33" s="20"/>
      <c r="BF33" s="23"/>
      <c r="BG33" s="20"/>
      <c r="BH33" s="20"/>
      <c r="BI33" s="23"/>
      <c r="BJ33" s="21"/>
      <c r="BK33" s="21"/>
      <c r="BL33" s="24"/>
      <c r="BM33" s="21"/>
      <c r="BN33" s="21"/>
      <c r="BO33" s="23"/>
      <c r="BP33" s="23"/>
      <c r="BQ33" s="24"/>
      <c r="BR33" s="25"/>
    </row>
    <row r="34" spans="1:70" s="22" customFormat="1" ht="409.6" customHeight="1" x14ac:dyDescent="0.25">
      <c r="A34" s="17" t="s">
        <v>580</v>
      </c>
      <c r="B34" s="18">
        <v>41295405</v>
      </c>
      <c r="C34" s="19">
        <v>466.1</v>
      </c>
      <c r="D34" s="19">
        <v>466.1</v>
      </c>
      <c r="E34" s="20">
        <v>15</v>
      </c>
      <c r="F34" s="18" t="s">
        <v>576</v>
      </c>
      <c r="G34" s="18" t="s">
        <v>45</v>
      </c>
      <c r="H34" s="18" t="s">
        <v>584</v>
      </c>
      <c r="I34" s="239" t="s">
        <v>706</v>
      </c>
      <c r="J34" s="239" t="s">
        <v>590</v>
      </c>
      <c r="K34" s="20" t="s">
        <v>644</v>
      </c>
      <c r="L34" s="20"/>
      <c r="M34" s="20"/>
      <c r="N34" s="21">
        <f>SUM(N35)</f>
        <v>11.01</v>
      </c>
      <c r="O34" s="21">
        <f t="shared" ref="O34:T34" si="10">SUM(O35)</f>
        <v>0</v>
      </c>
      <c r="P34" s="21">
        <f t="shared" si="10"/>
        <v>0.88080000000000003</v>
      </c>
      <c r="Q34" s="21">
        <f t="shared" si="10"/>
        <v>9.4686000000000003</v>
      </c>
      <c r="R34" s="21">
        <f t="shared" si="10"/>
        <v>0</v>
      </c>
      <c r="S34" s="21">
        <f t="shared" si="10"/>
        <v>0.66059999999999997</v>
      </c>
      <c r="T34" s="21">
        <f t="shared" si="10"/>
        <v>11.010000000000002</v>
      </c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1"/>
      <c r="AT34" s="21"/>
      <c r="AU34" s="21"/>
      <c r="AV34" s="21"/>
      <c r="AW34" s="21"/>
      <c r="AX34" s="21"/>
      <c r="AY34" s="21"/>
      <c r="AZ34" s="21"/>
      <c r="BA34" s="193">
        <v>0.01</v>
      </c>
      <c r="BB34" s="194">
        <f>T35</f>
        <v>11.010000000000002</v>
      </c>
      <c r="BC34" s="23"/>
      <c r="BD34" s="20"/>
      <c r="BE34" s="20"/>
      <c r="BF34" s="23"/>
      <c r="BG34" s="20"/>
      <c r="BH34" s="21"/>
      <c r="BI34" s="20"/>
      <c r="BJ34" s="21"/>
      <c r="BK34" s="21">
        <f>BB34</f>
        <v>11.010000000000002</v>
      </c>
      <c r="BL34" s="24">
        <v>42741</v>
      </c>
      <c r="BM34" s="21" t="s">
        <v>685</v>
      </c>
      <c r="BN34" s="21"/>
      <c r="BO34" s="23"/>
      <c r="BP34" s="23"/>
      <c r="BQ34" s="24"/>
      <c r="BR34" s="25"/>
    </row>
    <row r="35" spans="1:70" s="22" customFormat="1" ht="409.6" customHeight="1" x14ac:dyDescent="0.25">
      <c r="A35" s="17"/>
      <c r="B35" s="18"/>
      <c r="C35" s="19"/>
      <c r="D35" s="19"/>
      <c r="E35" s="20"/>
      <c r="F35" s="18"/>
      <c r="G35" s="18"/>
      <c r="H35" s="18"/>
      <c r="I35" s="241"/>
      <c r="J35" s="241"/>
      <c r="K35" s="20"/>
      <c r="L35" s="20" t="s">
        <v>16</v>
      </c>
      <c r="M35" s="20">
        <f>BA34</f>
        <v>0.01</v>
      </c>
      <c r="N35" s="21">
        <f>M35*1101</f>
        <v>11.01</v>
      </c>
      <c r="O35" s="21"/>
      <c r="P35" s="21">
        <f>N35*0.08</f>
        <v>0.88080000000000003</v>
      </c>
      <c r="Q35" s="21">
        <f>N35*0.86</f>
        <v>9.4686000000000003</v>
      </c>
      <c r="R35" s="21">
        <v>0</v>
      </c>
      <c r="S35" s="21">
        <f>N35*0.06</f>
        <v>0.66059999999999997</v>
      </c>
      <c r="T35" s="21">
        <f>SUM(P35:S35)</f>
        <v>11.010000000000002</v>
      </c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Z35" s="20"/>
      <c r="BA35" s="193"/>
      <c r="BB35" s="194"/>
      <c r="BC35" s="23"/>
      <c r="BD35" s="20"/>
      <c r="BE35" s="20"/>
      <c r="BF35" s="23"/>
      <c r="BG35" s="20"/>
      <c r="BH35" s="20"/>
      <c r="BI35" s="23"/>
      <c r="BJ35" s="21"/>
      <c r="BK35" s="21"/>
      <c r="BL35" s="24"/>
      <c r="BM35" s="21"/>
      <c r="BN35" s="21"/>
      <c r="BO35" s="23"/>
      <c r="BP35" s="23"/>
      <c r="BQ35" s="24"/>
      <c r="BR35" s="25"/>
    </row>
    <row r="36" spans="1:70" s="201" customFormat="1" ht="409.5" customHeight="1" x14ac:dyDescent="0.25">
      <c r="A36" s="203"/>
      <c r="B36" s="204"/>
      <c r="C36" s="205"/>
      <c r="D36" s="205"/>
      <c r="E36" s="206"/>
      <c r="F36" s="204"/>
      <c r="G36" s="204"/>
      <c r="H36" s="204"/>
      <c r="I36" s="204"/>
      <c r="J36" s="204"/>
      <c r="K36" s="206"/>
      <c r="L36" s="206"/>
      <c r="M36" s="206" t="s">
        <v>687</v>
      </c>
      <c r="N36" s="207">
        <f>N3+N5+N10+N15+N17+N22+N27+N32+N34</f>
        <v>5246.3340000000007</v>
      </c>
      <c r="O36" s="207">
        <f t="shared" ref="O36:BK36" si="11">O3+O5+O10+O15+O17+O22+O27+O32+O34</f>
        <v>0</v>
      </c>
      <c r="P36" s="207">
        <f t="shared" si="11"/>
        <v>348.79240000000004</v>
      </c>
      <c r="Q36" s="207">
        <f t="shared" si="11"/>
        <v>3344.2495999999996</v>
      </c>
      <c r="R36" s="207">
        <f t="shared" si="11"/>
        <v>1330.7439999999999</v>
      </c>
      <c r="S36" s="207">
        <f t="shared" si="11"/>
        <v>222.548</v>
      </c>
      <c r="T36" s="207">
        <f t="shared" si="11"/>
        <v>5246.3339999999998</v>
      </c>
      <c r="U36" s="207">
        <f t="shared" si="11"/>
        <v>0</v>
      </c>
      <c r="V36" s="207">
        <f t="shared" si="11"/>
        <v>0</v>
      </c>
      <c r="W36" s="207">
        <f t="shared" si="11"/>
        <v>0</v>
      </c>
      <c r="X36" s="207">
        <f t="shared" si="11"/>
        <v>0</v>
      </c>
      <c r="Y36" s="207">
        <f t="shared" si="11"/>
        <v>0</v>
      </c>
      <c r="Z36" s="207">
        <f t="shared" si="11"/>
        <v>0</v>
      </c>
      <c r="AA36" s="207">
        <f t="shared" si="11"/>
        <v>0</v>
      </c>
      <c r="AB36" s="207">
        <f t="shared" si="11"/>
        <v>0</v>
      </c>
      <c r="AC36" s="207">
        <f t="shared" si="11"/>
        <v>0</v>
      </c>
      <c r="AD36" s="207">
        <f t="shared" si="11"/>
        <v>0</v>
      </c>
      <c r="AE36" s="207">
        <v>1.39</v>
      </c>
      <c r="AF36" s="207">
        <f t="shared" si="11"/>
        <v>2073.88</v>
      </c>
      <c r="AG36" s="207"/>
      <c r="AH36" s="207">
        <f t="shared" si="11"/>
        <v>0</v>
      </c>
      <c r="AI36" s="208">
        <v>4</v>
      </c>
      <c r="AJ36" s="207">
        <f t="shared" si="11"/>
        <v>242.08</v>
      </c>
      <c r="AK36" s="207"/>
      <c r="AL36" s="207">
        <f t="shared" si="11"/>
        <v>0</v>
      </c>
      <c r="AM36" s="207"/>
      <c r="AN36" s="207">
        <f t="shared" si="11"/>
        <v>0</v>
      </c>
      <c r="AO36" s="207">
        <f t="shared" si="11"/>
        <v>0</v>
      </c>
      <c r="AP36" s="207">
        <f t="shared" si="11"/>
        <v>0</v>
      </c>
      <c r="AQ36" s="207" t="s">
        <v>707</v>
      </c>
      <c r="AR36" s="207">
        <f t="shared" si="11"/>
        <v>1378.2840000000001</v>
      </c>
      <c r="AS36" s="207">
        <f t="shared" si="11"/>
        <v>0</v>
      </c>
      <c r="AT36" s="207">
        <f t="shared" si="11"/>
        <v>0</v>
      </c>
      <c r="AU36" s="207">
        <f t="shared" si="11"/>
        <v>0</v>
      </c>
      <c r="AV36" s="207">
        <f t="shared" si="11"/>
        <v>0</v>
      </c>
      <c r="AW36" s="207">
        <f t="shared" si="11"/>
        <v>0</v>
      </c>
      <c r="AX36" s="207">
        <f t="shared" si="11"/>
        <v>0</v>
      </c>
      <c r="AY36" s="207" t="s">
        <v>708</v>
      </c>
      <c r="AZ36" s="207">
        <f t="shared" si="11"/>
        <v>3.54</v>
      </c>
      <c r="BA36" s="207">
        <v>1.4</v>
      </c>
      <c r="BB36" s="207">
        <f t="shared" si="11"/>
        <v>1541.3999999999999</v>
      </c>
      <c r="BC36" s="207" t="s">
        <v>710</v>
      </c>
      <c r="BD36" s="207">
        <f t="shared" si="11"/>
        <v>7.15</v>
      </c>
      <c r="BE36" s="207"/>
      <c r="BF36" s="207">
        <f t="shared" si="11"/>
        <v>0</v>
      </c>
      <c r="BG36" s="207"/>
      <c r="BH36" s="207">
        <f t="shared" si="11"/>
        <v>0</v>
      </c>
      <c r="BI36" s="207"/>
      <c r="BJ36" s="207">
        <f t="shared" si="11"/>
        <v>0</v>
      </c>
      <c r="BK36" s="207">
        <f t="shared" si="11"/>
        <v>5246.3339999999998</v>
      </c>
      <c r="BL36" s="209"/>
      <c r="BM36" s="230"/>
      <c r="BN36" s="231"/>
      <c r="BO36" s="232"/>
      <c r="BP36" s="199"/>
      <c r="BQ36" s="198"/>
      <c r="BR36" s="200"/>
    </row>
    <row r="37" spans="1:70" s="22" customFormat="1" ht="89.25" customHeight="1" x14ac:dyDescent="0.25">
      <c r="A37" s="218"/>
      <c r="B37" s="219"/>
      <c r="C37" s="220"/>
      <c r="D37" s="220"/>
      <c r="E37" s="221"/>
      <c r="F37" s="219"/>
      <c r="G37" s="219"/>
      <c r="H37" s="219"/>
      <c r="I37" s="219"/>
      <c r="J37" s="219"/>
      <c r="K37" s="222"/>
      <c r="L37" s="222"/>
      <c r="M37" s="222"/>
      <c r="N37" s="222"/>
      <c r="O37" s="222"/>
      <c r="P37" s="222"/>
      <c r="Q37" s="222"/>
      <c r="R37" s="222"/>
      <c r="S37" s="222"/>
      <c r="T37" s="222"/>
      <c r="U37" s="223"/>
      <c r="V37" s="223"/>
      <c r="W37" s="223"/>
      <c r="X37" s="223"/>
      <c r="Y37" s="223"/>
      <c r="Z37" s="223"/>
      <c r="AA37" s="223"/>
      <c r="AB37" s="223"/>
      <c r="AC37" s="223"/>
      <c r="AD37" s="223"/>
      <c r="AE37" s="223"/>
      <c r="AF37" s="223"/>
      <c r="AG37" s="223"/>
      <c r="AH37" s="223"/>
      <c r="AI37" s="223"/>
      <c r="AJ37" s="223"/>
      <c r="AK37" s="223"/>
      <c r="AL37" s="223"/>
      <c r="AM37" s="223"/>
      <c r="AN37" s="223"/>
      <c r="AO37" s="223"/>
      <c r="AP37" s="223"/>
      <c r="AQ37" s="223"/>
      <c r="AR37" s="223"/>
      <c r="AS37" s="223"/>
      <c r="AT37" s="223"/>
      <c r="AU37" s="223"/>
      <c r="AV37" s="223"/>
      <c r="AW37" s="223"/>
      <c r="AX37" s="223"/>
      <c r="AY37" s="222"/>
      <c r="AZ37" s="222"/>
      <c r="BA37" s="222"/>
      <c r="BB37" s="224"/>
      <c r="BC37" s="224"/>
      <c r="BD37" s="222"/>
      <c r="BE37" s="222"/>
      <c r="BF37" s="225"/>
      <c r="BG37" s="222"/>
      <c r="BH37" s="225"/>
      <c r="BI37" s="222"/>
      <c r="BJ37" s="222"/>
      <c r="BK37" s="223"/>
      <c r="BL37" s="226"/>
      <c r="BM37" s="223"/>
      <c r="BN37" s="202"/>
      <c r="BO37" s="34"/>
      <c r="BP37" s="23"/>
      <c r="BQ37" s="24"/>
      <c r="BR37" s="25"/>
    </row>
    <row r="38" spans="1:70" s="22" customFormat="1" ht="207.75" customHeight="1" x14ac:dyDescent="0.25">
      <c r="A38" s="227" t="s">
        <v>691</v>
      </c>
      <c r="B38" s="213"/>
      <c r="C38" s="214"/>
      <c r="D38" s="214"/>
      <c r="E38" s="196"/>
      <c r="F38" s="213"/>
      <c r="G38" s="213"/>
      <c r="H38" s="213"/>
      <c r="I38" s="227" t="s">
        <v>695</v>
      </c>
      <c r="J38" s="213"/>
      <c r="K38" s="215"/>
      <c r="L38" s="227" t="s">
        <v>696</v>
      </c>
      <c r="M38" s="215"/>
      <c r="N38" s="215"/>
      <c r="O38" s="215"/>
      <c r="P38" s="215"/>
      <c r="Q38" s="215"/>
      <c r="R38" s="215"/>
      <c r="S38" s="215"/>
      <c r="T38" s="215"/>
      <c r="U38" s="99"/>
      <c r="V38" s="99"/>
      <c r="W38" s="99"/>
      <c r="X38" s="99"/>
      <c r="Y38" s="99"/>
      <c r="Z38" s="99"/>
      <c r="AA38" s="99"/>
      <c r="AB38" s="99"/>
      <c r="AC38" s="99"/>
      <c r="AD38" s="99"/>
      <c r="AE38" s="99"/>
      <c r="AF38" s="99"/>
      <c r="AG38" s="99"/>
      <c r="AH38" s="99"/>
      <c r="AI38" s="99"/>
      <c r="AJ38" s="99"/>
      <c r="AK38" s="99"/>
      <c r="AL38" s="99"/>
      <c r="AM38" s="99"/>
      <c r="AN38" s="99"/>
      <c r="AO38" s="99"/>
      <c r="AP38" s="99"/>
      <c r="AQ38" s="99"/>
      <c r="AR38" s="99"/>
      <c r="AS38" s="99"/>
      <c r="AT38" s="99"/>
      <c r="AU38" s="99"/>
      <c r="AV38" s="99"/>
      <c r="AW38" s="99"/>
      <c r="AX38" s="99"/>
      <c r="AY38" s="99"/>
      <c r="AZ38" s="99"/>
      <c r="BA38" s="215"/>
      <c r="BB38" s="216"/>
      <c r="BC38" s="216"/>
      <c r="BD38" s="215"/>
      <c r="BE38" s="215"/>
      <c r="BF38" s="217"/>
      <c r="BG38" s="215"/>
      <c r="BH38" s="217"/>
      <c r="BI38" s="215"/>
      <c r="BJ38" s="215"/>
      <c r="BK38" s="99"/>
      <c r="BL38" s="26"/>
      <c r="BM38" s="99"/>
      <c r="BN38" s="202"/>
      <c r="BO38" s="34"/>
      <c r="BP38" s="23"/>
      <c r="BQ38" s="24"/>
      <c r="BR38" s="25"/>
    </row>
    <row r="39" spans="1:70" s="22" customFormat="1" ht="207.75" customHeight="1" x14ac:dyDescent="0.25">
      <c r="A39" s="227" t="s">
        <v>692</v>
      </c>
      <c r="B39" s="213"/>
      <c r="C39" s="214"/>
      <c r="D39" s="214"/>
      <c r="E39" s="196"/>
      <c r="F39" s="213"/>
      <c r="G39" s="213"/>
      <c r="H39" s="213"/>
      <c r="I39" s="227" t="s">
        <v>695</v>
      </c>
      <c r="J39" s="213"/>
      <c r="K39" s="215"/>
      <c r="L39" s="227" t="s">
        <v>697</v>
      </c>
      <c r="M39" s="215"/>
      <c r="N39" s="216"/>
      <c r="O39" s="216"/>
      <c r="P39" s="216"/>
      <c r="Q39" s="216"/>
      <c r="R39" s="216"/>
      <c r="S39" s="216"/>
      <c r="T39" s="216"/>
      <c r="U39" s="99"/>
      <c r="V39" s="99"/>
      <c r="W39" s="99"/>
      <c r="X39" s="99"/>
      <c r="Y39" s="99"/>
      <c r="Z39" s="99"/>
      <c r="AA39" s="99"/>
      <c r="AB39" s="99"/>
      <c r="AC39" s="99"/>
      <c r="AD39" s="99"/>
      <c r="AE39" s="99"/>
      <c r="AF39" s="99"/>
      <c r="AG39" s="99"/>
      <c r="AH39" s="99"/>
      <c r="AI39" s="99"/>
      <c r="AJ39" s="99"/>
      <c r="AK39" s="99"/>
      <c r="AL39" s="99"/>
      <c r="AM39" s="99"/>
      <c r="AN39" s="99"/>
      <c r="AO39" s="99"/>
      <c r="AP39" s="99"/>
      <c r="AQ39" s="99"/>
      <c r="AR39" s="99"/>
      <c r="AS39" s="99"/>
      <c r="AT39" s="99"/>
      <c r="AU39" s="99"/>
      <c r="AV39" s="99"/>
      <c r="AW39" s="99"/>
      <c r="AX39" s="99"/>
      <c r="AY39" s="215"/>
      <c r="AZ39" s="215"/>
      <c r="BA39" s="215"/>
      <c r="BB39" s="216"/>
      <c r="BC39" s="216"/>
      <c r="BD39" s="215"/>
      <c r="BE39" s="215"/>
      <c r="BF39" s="216"/>
      <c r="BG39" s="215"/>
      <c r="BH39" s="215"/>
      <c r="BI39" s="216"/>
      <c r="BJ39" s="99"/>
      <c r="BK39" s="99"/>
      <c r="BL39" s="26"/>
      <c r="BM39" s="99"/>
      <c r="BN39" s="202"/>
      <c r="BO39" s="34"/>
      <c r="BP39" s="23"/>
      <c r="BQ39" s="24"/>
      <c r="BR39" s="25"/>
    </row>
    <row r="40" spans="1:70" s="22" customFormat="1" ht="207.75" customHeight="1" x14ac:dyDescent="0.25">
      <c r="A40" s="227" t="s">
        <v>693</v>
      </c>
      <c r="B40" s="213"/>
      <c r="C40" s="214"/>
      <c r="D40" s="214"/>
      <c r="E40" s="196"/>
      <c r="F40" s="213"/>
      <c r="G40" s="213"/>
      <c r="H40" s="213"/>
      <c r="I40" s="227" t="s">
        <v>695</v>
      </c>
      <c r="J40" s="213"/>
      <c r="K40" s="215"/>
      <c r="L40" s="227" t="s">
        <v>698</v>
      </c>
      <c r="M40" s="215"/>
      <c r="N40" s="216"/>
      <c r="O40" s="216"/>
      <c r="P40" s="216"/>
      <c r="Q40" s="216"/>
      <c r="R40" s="216"/>
      <c r="S40" s="216"/>
      <c r="T40" s="216"/>
      <c r="U40" s="99"/>
      <c r="V40" s="99"/>
      <c r="W40" s="99"/>
      <c r="X40" s="99"/>
      <c r="Y40" s="99"/>
      <c r="Z40" s="99"/>
      <c r="AA40" s="99"/>
      <c r="AB40" s="99"/>
      <c r="AC40" s="99"/>
      <c r="AD40" s="99"/>
      <c r="AE40" s="99"/>
      <c r="AF40" s="99"/>
      <c r="AG40" s="99"/>
      <c r="AH40" s="99"/>
      <c r="AI40" s="99"/>
      <c r="AJ40" s="99"/>
      <c r="AK40" s="99"/>
      <c r="AL40" s="99"/>
      <c r="AM40" s="99"/>
      <c r="AN40" s="99"/>
      <c r="AO40" s="99"/>
      <c r="AP40" s="99"/>
      <c r="AQ40" s="99"/>
      <c r="AR40" s="99"/>
      <c r="AS40" s="99"/>
      <c r="AT40" s="99"/>
      <c r="AU40" s="99"/>
      <c r="AV40" s="99"/>
      <c r="AW40" s="99"/>
      <c r="AX40" s="99"/>
      <c r="AY40" s="215"/>
      <c r="AZ40" s="215"/>
      <c r="BA40" s="215"/>
      <c r="BB40" s="216"/>
      <c r="BC40" s="216"/>
      <c r="BD40" s="215"/>
      <c r="BE40" s="215"/>
      <c r="BF40" s="216"/>
      <c r="BG40" s="215"/>
      <c r="BH40" s="215"/>
      <c r="BI40" s="216"/>
      <c r="BJ40" s="99"/>
      <c r="BK40" s="99"/>
      <c r="BL40" s="26"/>
      <c r="BM40" s="99"/>
      <c r="BN40" s="202"/>
      <c r="BO40" s="34"/>
      <c r="BP40" s="23"/>
      <c r="BQ40" s="24"/>
      <c r="BR40" s="25"/>
    </row>
    <row r="41" spans="1:70" s="22" customFormat="1" ht="207.75" customHeight="1" x14ac:dyDescent="0.25">
      <c r="A41" s="227" t="s">
        <v>694</v>
      </c>
      <c r="B41" s="213"/>
      <c r="C41" s="214"/>
      <c r="D41" s="214"/>
      <c r="E41" s="196"/>
      <c r="F41" s="213"/>
      <c r="G41" s="213"/>
      <c r="H41" s="213"/>
      <c r="I41" s="227" t="s">
        <v>695</v>
      </c>
      <c r="J41" s="213"/>
      <c r="K41" s="215"/>
      <c r="L41" s="227" t="s">
        <v>699</v>
      </c>
      <c r="M41" s="215"/>
      <c r="N41" s="216"/>
      <c r="O41" s="216"/>
      <c r="P41" s="216"/>
      <c r="Q41" s="216"/>
      <c r="R41" s="216"/>
      <c r="S41" s="216"/>
      <c r="T41" s="216"/>
      <c r="U41" s="99"/>
      <c r="V41" s="99"/>
      <c r="W41" s="99"/>
      <c r="X41" s="99"/>
      <c r="Y41" s="99"/>
      <c r="Z41" s="99"/>
      <c r="AA41" s="99"/>
      <c r="AB41" s="99"/>
      <c r="AC41" s="99"/>
      <c r="AD41" s="99"/>
      <c r="AE41" s="99"/>
      <c r="AF41" s="99"/>
      <c r="AG41" s="99"/>
      <c r="AH41" s="99"/>
      <c r="AI41" s="99"/>
      <c r="AJ41" s="99"/>
      <c r="AK41" s="99"/>
      <c r="AL41" s="99"/>
      <c r="AM41" s="99"/>
      <c r="AN41" s="99"/>
      <c r="AO41" s="99"/>
      <c r="AP41" s="99"/>
      <c r="AQ41" s="99"/>
      <c r="AR41" s="99"/>
      <c r="AS41" s="99"/>
      <c r="AT41" s="99"/>
      <c r="AU41" s="99"/>
      <c r="AV41" s="99"/>
      <c r="AW41" s="99"/>
      <c r="AX41" s="99"/>
      <c r="AY41" s="215"/>
      <c r="AZ41" s="215"/>
      <c r="BA41" s="215"/>
      <c r="BB41" s="216"/>
      <c r="BC41" s="216"/>
      <c r="BD41" s="215"/>
      <c r="BE41" s="215"/>
      <c r="BF41" s="216"/>
      <c r="BG41" s="215"/>
      <c r="BH41" s="215"/>
      <c r="BI41" s="216"/>
      <c r="BJ41" s="99"/>
      <c r="BK41" s="99"/>
      <c r="BL41" s="26"/>
      <c r="BM41" s="99"/>
      <c r="BN41" s="202"/>
      <c r="BO41" s="34"/>
      <c r="BP41" s="23"/>
      <c r="BQ41" s="24"/>
      <c r="BR41" s="25"/>
    </row>
    <row r="42" spans="1:70" s="22" customFormat="1" ht="177" customHeight="1" x14ac:dyDescent="0.25">
      <c r="A42" s="210"/>
      <c r="B42" s="228"/>
      <c r="C42" s="211"/>
      <c r="D42" s="211"/>
      <c r="E42" s="193"/>
      <c r="F42" s="228"/>
      <c r="G42" s="228"/>
      <c r="H42" s="228"/>
      <c r="I42" s="228"/>
      <c r="J42" s="228"/>
      <c r="K42" s="192"/>
      <c r="L42" s="192"/>
      <c r="M42" s="192"/>
      <c r="N42" s="192"/>
      <c r="O42" s="192"/>
      <c r="P42" s="192"/>
      <c r="Q42" s="192"/>
      <c r="R42" s="192"/>
      <c r="S42" s="192"/>
      <c r="T42" s="192"/>
      <c r="U42" s="62"/>
      <c r="V42" s="62"/>
      <c r="W42" s="62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62"/>
      <c r="AM42" s="62"/>
      <c r="AN42" s="62"/>
      <c r="AO42" s="62"/>
      <c r="AP42" s="62"/>
      <c r="AQ42" s="62"/>
      <c r="AR42" s="62"/>
      <c r="AS42" s="62"/>
      <c r="AT42" s="62"/>
      <c r="AU42" s="62"/>
      <c r="AV42" s="62"/>
      <c r="AW42" s="62"/>
      <c r="AX42" s="62"/>
      <c r="AY42" s="62"/>
      <c r="AZ42" s="62"/>
      <c r="BA42" s="192"/>
      <c r="BB42" s="61"/>
      <c r="BC42" s="61"/>
      <c r="BD42" s="192"/>
      <c r="BE42" s="192"/>
      <c r="BF42" s="61"/>
      <c r="BG42" s="192"/>
      <c r="BH42" s="192"/>
      <c r="BI42" s="61"/>
      <c r="BJ42" s="62"/>
      <c r="BK42" s="62"/>
      <c r="BL42" s="212"/>
      <c r="BM42" s="62"/>
      <c r="BN42" s="33"/>
      <c r="BO42" s="34"/>
      <c r="BP42" s="23"/>
      <c r="BQ42" s="24"/>
      <c r="BR42" s="25"/>
    </row>
    <row r="43" spans="1:70" s="22" customFormat="1" ht="177" customHeight="1" x14ac:dyDescent="0.25">
      <c r="A43" s="17"/>
      <c r="B43" s="18"/>
      <c r="C43" s="19"/>
      <c r="D43" s="19"/>
      <c r="E43" s="20"/>
      <c r="F43" s="18"/>
      <c r="G43" s="18"/>
      <c r="H43" s="18"/>
      <c r="I43" s="18"/>
      <c r="J43" s="18"/>
      <c r="K43" s="42"/>
      <c r="L43" s="42"/>
      <c r="M43" s="42"/>
      <c r="N43" s="43"/>
      <c r="O43" s="43"/>
      <c r="P43" s="43"/>
      <c r="Q43" s="43"/>
      <c r="R43" s="43"/>
      <c r="S43" s="43"/>
      <c r="T43" s="4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62"/>
      <c r="AJ43" s="33"/>
      <c r="AK43" s="33"/>
      <c r="AL43" s="33"/>
      <c r="AM43" s="33"/>
      <c r="AN43" s="33"/>
      <c r="AO43" s="33"/>
      <c r="AP43" s="33"/>
      <c r="AQ43" s="33"/>
      <c r="AR43" s="33"/>
      <c r="AS43" s="33"/>
      <c r="AT43" s="33"/>
      <c r="AU43" s="33"/>
      <c r="AV43" s="33"/>
      <c r="AW43" s="33"/>
      <c r="AX43" s="33"/>
      <c r="AY43" s="33"/>
      <c r="AZ43" s="33"/>
      <c r="BA43" s="192"/>
      <c r="BB43" s="61"/>
      <c r="BC43" s="43"/>
      <c r="BD43" s="42"/>
      <c r="BE43" s="42"/>
      <c r="BF43" s="43"/>
      <c r="BG43" s="42"/>
      <c r="BH43" s="42"/>
      <c r="BI43" s="43"/>
      <c r="BJ43" s="33"/>
      <c r="BK43" s="33"/>
      <c r="BL43" s="24"/>
      <c r="BM43" s="33"/>
      <c r="BN43" s="33"/>
      <c r="BO43" s="34"/>
      <c r="BP43" s="23"/>
      <c r="BQ43" s="24"/>
      <c r="BR43" s="25"/>
    </row>
    <row r="44" spans="1:70" s="22" customFormat="1" ht="167.2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/>
      <c r="M44" s="42"/>
      <c r="N44" s="43"/>
      <c r="O44" s="43"/>
      <c r="P44" s="43"/>
      <c r="Q44" s="43"/>
      <c r="R44" s="43"/>
      <c r="S44" s="43"/>
      <c r="T44" s="4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  <c r="AF44" s="33"/>
      <c r="AG44" s="33"/>
      <c r="AH44" s="33"/>
      <c r="AI44" s="62"/>
      <c r="AJ44" s="33"/>
      <c r="AK44" s="33"/>
      <c r="AL44" s="33"/>
      <c r="AM44" s="33"/>
      <c r="AN44" s="33"/>
      <c r="AO44" s="33"/>
      <c r="AP44" s="33"/>
      <c r="AQ44" s="33"/>
      <c r="AR44" s="33"/>
      <c r="AS44" s="33"/>
      <c r="AT44" s="33"/>
      <c r="AU44" s="33"/>
      <c r="AV44" s="33"/>
      <c r="AW44" s="33"/>
      <c r="AX44" s="33"/>
      <c r="AY44" s="42"/>
      <c r="AZ44" s="42"/>
      <c r="BA44" s="192"/>
      <c r="BB44" s="43"/>
      <c r="BC44" s="43"/>
      <c r="BD44" s="42"/>
      <c r="BE44" s="42"/>
      <c r="BF44" s="43"/>
      <c r="BG44" s="42"/>
      <c r="BH44" s="42"/>
      <c r="BI44" s="43"/>
      <c r="BJ44" s="33"/>
      <c r="BK44" s="33"/>
      <c r="BL44" s="24"/>
      <c r="BM44" s="33"/>
      <c r="BN44" s="33"/>
      <c r="BO44" s="34"/>
      <c r="BP44" s="23"/>
      <c r="BQ44" s="24"/>
      <c r="BR44" s="25"/>
    </row>
    <row r="45" spans="1:70" s="22" customFormat="1" ht="167.25" customHeight="1" x14ac:dyDescent="0.25">
      <c r="A45" s="17"/>
      <c r="B45" s="18"/>
      <c r="C45" s="19"/>
      <c r="D45" s="19"/>
      <c r="E45" s="20"/>
      <c r="F45" s="18"/>
      <c r="G45" s="18"/>
      <c r="H45" s="18"/>
      <c r="I45" s="18"/>
      <c r="J45" s="18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  <c r="AF45" s="33"/>
      <c r="AG45" s="33"/>
      <c r="AH45" s="33"/>
      <c r="AI45" s="62"/>
      <c r="AJ45" s="33"/>
      <c r="AK45" s="33"/>
      <c r="AL45" s="33"/>
      <c r="AM45" s="33"/>
      <c r="AN45" s="33"/>
      <c r="AO45" s="33"/>
      <c r="AP45" s="33"/>
      <c r="AQ45" s="33"/>
      <c r="AR45" s="33"/>
      <c r="AS45" s="33"/>
      <c r="AT45" s="33"/>
      <c r="AU45" s="33"/>
      <c r="AV45" s="33"/>
      <c r="AW45" s="33"/>
      <c r="AX45" s="33"/>
      <c r="AY45" s="33"/>
      <c r="AZ45" s="33"/>
      <c r="BA45" s="192"/>
      <c r="BB45" s="61"/>
      <c r="BC45" s="43"/>
      <c r="BD45" s="42"/>
      <c r="BE45" s="42"/>
      <c r="BF45" s="43"/>
      <c r="BG45" s="42"/>
      <c r="BH45" s="42"/>
      <c r="BI45" s="43"/>
      <c r="BJ45" s="33"/>
      <c r="BK45" s="33"/>
      <c r="BL45" s="24"/>
      <c r="BM45" s="33"/>
      <c r="BN45" s="33"/>
      <c r="BO45" s="34"/>
      <c r="BP45" s="23"/>
      <c r="BQ45" s="24"/>
      <c r="BR45" s="25"/>
    </row>
    <row r="46" spans="1:70" s="22" customFormat="1" ht="167.25" customHeight="1" x14ac:dyDescent="0.25">
      <c r="A46" s="17"/>
      <c r="B46" s="18"/>
      <c r="C46" s="19"/>
      <c r="D46" s="19"/>
      <c r="E46" s="20"/>
      <c r="F46" s="18"/>
      <c r="G46" s="18"/>
      <c r="H46" s="18"/>
      <c r="I46" s="18"/>
      <c r="J46" s="18"/>
      <c r="K46" s="42"/>
      <c r="L46" s="42"/>
      <c r="M46" s="42"/>
      <c r="N46" s="43"/>
      <c r="O46" s="43"/>
      <c r="P46" s="43"/>
      <c r="Q46" s="43"/>
      <c r="R46" s="43"/>
      <c r="S46" s="43"/>
      <c r="T46" s="4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62"/>
      <c r="AJ46" s="33"/>
      <c r="AK46" s="33"/>
      <c r="AL46" s="33"/>
      <c r="AM46" s="33"/>
      <c r="AN46" s="33"/>
      <c r="AO46" s="33"/>
      <c r="AP46" s="33"/>
      <c r="AQ46" s="33"/>
      <c r="AR46" s="33"/>
      <c r="AS46" s="33"/>
      <c r="AT46" s="33"/>
      <c r="AU46" s="33"/>
      <c r="AV46" s="33"/>
      <c r="AW46" s="33"/>
      <c r="AX46" s="33"/>
      <c r="AY46" s="33"/>
      <c r="AZ46" s="33"/>
      <c r="BA46" s="192"/>
      <c r="BB46" s="61"/>
      <c r="BC46" s="43"/>
      <c r="BD46" s="42"/>
      <c r="BE46" s="42"/>
      <c r="BF46" s="43"/>
      <c r="BG46" s="42"/>
      <c r="BH46" s="42"/>
      <c r="BI46" s="43"/>
      <c r="BJ46" s="33"/>
      <c r="BK46" s="33"/>
      <c r="BL46" s="24"/>
      <c r="BM46" s="33"/>
      <c r="BN46" s="33"/>
      <c r="BO46" s="34"/>
      <c r="BP46" s="23"/>
      <c r="BQ46" s="24"/>
      <c r="BR46" s="25"/>
    </row>
    <row r="47" spans="1:70" s="22" customFormat="1" ht="408.75" customHeight="1" x14ac:dyDescent="0.25">
      <c r="A47" s="17"/>
      <c r="B47" s="18"/>
      <c r="C47" s="19"/>
      <c r="D47" s="19"/>
      <c r="E47" s="20"/>
      <c r="F47" s="18"/>
      <c r="G47" s="18"/>
      <c r="H47" s="18"/>
      <c r="I47" s="18"/>
      <c r="J47" s="18"/>
      <c r="K47" s="42"/>
      <c r="L47" s="42"/>
      <c r="M47" s="42"/>
      <c r="N47" s="43"/>
      <c r="O47" s="42"/>
      <c r="P47" s="43"/>
      <c r="Q47" s="43"/>
      <c r="R47" s="43"/>
      <c r="S47" s="43"/>
      <c r="T47" s="4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42"/>
      <c r="AF47" s="42"/>
      <c r="AG47" s="42"/>
      <c r="AH47" s="33"/>
      <c r="AI47" s="192"/>
      <c r="AJ47" s="42"/>
      <c r="AK47" s="42"/>
      <c r="AL47" s="33"/>
      <c r="AM47" s="33"/>
      <c r="AN47" s="33"/>
      <c r="AO47" s="33"/>
      <c r="AP47" s="33"/>
      <c r="AQ47" s="33"/>
      <c r="AR47" s="33"/>
      <c r="AS47" s="33"/>
      <c r="AT47" s="33"/>
      <c r="AU47" s="33"/>
      <c r="AV47" s="33"/>
      <c r="AW47" s="33"/>
      <c r="AX47" s="33"/>
      <c r="AY47" s="33"/>
      <c r="AZ47" s="33"/>
      <c r="BA47" s="192"/>
      <c r="BB47" s="43"/>
      <c r="BC47" s="42"/>
      <c r="BD47" s="42"/>
      <c r="BE47" s="42"/>
      <c r="BF47" s="43"/>
      <c r="BG47" s="42"/>
      <c r="BH47" s="42"/>
      <c r="BI47" s="43"/>
      <c r="BJ47" s="33"/>
      <c r="BK47" s="33"/>
      <c r="BL47" s="24"/>
      <c r="BM47" s="33"/>
      <c r="BN47" s="33"/>
      <c r="BO47" s="34"/>
      <c r="BP47" s="23"/>
      <c r="BQ47" s="24"/>
      <c r="BR47" s="25"/>
    </row>
    <row r="48" spans="1:70" s="22" customFormat="1" ht="238.5" customHeight="1" x14ac:dyDescent="0.25">
      <c r="A48" s="17"/>
      <c r="B48" s="18"/>
      <c r="C48" s="19"/>
      <c r="D48" s="19"/>
      <c r="E48" s="20"/>
      <c r="F48" s="18"/>
      <c r="G48" s="18"/>
      <c r="H48" s="18"/>
      <c r="I48" s="18"/>
      <c r="J48" s="18"/>
      <c r="K48" s="42"/>
      <c r="L48" s="42"/>
      <c r="M48" s="42"/>
      <c r="N48" s="43"/>
      <c r="O48" s="43"/>
      <c r="P48" s="43"/>
      <c r="Q48" s="43"/>
      <c r="R48" s="43"/>
      <c r="S48" s="43"/>
      <c r="T48" s="43"/>
      <c r="U48" s="33"/>
      <c r="V48" s="33"/>
      <c r="W48" s="33"/>
      <c r="X48" s="33"/>
      <c r="Y48" s="33"/>
      <c r="Z48" s="33"/>
      <c r="AA48" s="33"/>
      <c r="AB48" s="33"/>
      <c r="AC48" s="62"/>
      <c r="AD48" s="33"/>
      <c r="AE48" s="42"/>
      <c r="AF48" s="42"/>
      <c r="AG48" s="42"/>
      <c r="AH48" s="33"/>
      <c r="AI48" s="192"/>
      <c r="AJ48" s="42"/>
      <c r="AK48" s="42"/>
      <c r="AL48" s="33"/>
      <c r="AM48" s="33"/>
      <c r="AN48" s="33"/>
      <c r="AO48" s="33"/>
      <c r="AP48" s="33"/>
      <c r="AQ48" s="33"/>
      <c r="AR48" s="33"/>
      <c r="AS48" s="33"/>
      <c r="AT48" s="33"/>
      <c r="AU48" s="33"/>
      <c r="AV48" s="33"/>
      <c r="AW48" s="33"/>
      <c r="AX48" s="33"/>
      <c r="AY48" s="33"/>
      <c r="AZ48" s="33"/>
      <c r="BA48" s="192"/>
      <c r="BB48" s="43"/>
      <c r="BC48" s="43"/>
      <c r="BD48" s="42"/>
      <c r="BE48" s="42"/>
      <c r="BF48" s="43"/>
      <c r="BG48" s="42"/>
      <c r="BH48" s="42"/>
      <c r="BI48" s="43"/>
      <c r="BJ48" s="33"/>
      <c r="BK48" s="33"/>
      <c r="BL48" s="24"/>
      <c r="BM48" s="33"/>
      <c r="BN48" s="33"/>
      <c r="BO48" s="34"/>
      <c r="BP48" s="23"/>
      <c r="BQ48" s="24"/>
      <c r="BR48" s="25"/>
    </row>
    <row r="49" spans="1:70" s="22" customFormat="1" ht="153.75" customHeight="1" x14ac:dyDescent="0.25">
      <c r="A49" s="17"/>
      <c r="B49" s="18"/>
      <c r="C49" s="19"/>
      <c r="D49" s="19"/>
      <c r="E49" s="20"/>
      <c r="F49" s="18"/>
      <c r="G49" s="18"/>
      <c r="H49" s="18"/>
      <c r="I49" s="18"/>
      <c r="J49" s="18"/>
      <c r="K49" s="42"/>
      <c r="L49" s="42"/>
      <c r="M49" s="42"/>
      <c r="N49" s="43"/>
      <c r="O49" s="42"/>
      <c r="P49" s="43"/>
      <c r="Q49" s="43"/>
      <c r="R49" s="43"/>
      <c r="S49" s="43"/>
      <c r="T49" s="43"/>
      <c r="U49" s="33"/>
      <c r="V49" s="33"/>
      <c r="W49" s="33"/>
      <c r="X49" s="33"/>
      <c r="Y49" s="33"/>
      <c r="Z49" s="33"/>
      <c r="AA49" s="33"/>
      <c r="AB49" s="33"/>
      <c r="AC49" s="62"/>
      <c r="AD49" s="33"/>
      <c r="AE49" s="42"/>
      <c r="AF49" s="42"/>
      <c r="AG49" s="42"/>
      <c r="AH49" s="33"/>
      <c r="AI49" s="192"/>
      <c r="AJ49" s="42"/>
      <c r="AK49" s="42"/>
      <c r="AL49" s="33"/>
      <c r="AM49" s="33"/>
      <c r="AN49" s="33"/>
      <c r="AO49" s="33"/>
      <c r="AP49" s="33"/>
      <c r="AQ49" s="33"/>
      <c r="AR49" s="33"/>
      <c r="AS49" s="33"/>
      <c r="AT49" s="33"/>
      <c r="AU49" s="33"/>
      <c r="AV49" s="33"/>
      <c r="AW49" s="33"/>
      <c r="AX49" s="33"/>
      <c r="AY49" s="33"/>
      <c r="AZ49" s="33"/>
      <c r="BA49" s="192"/>
      <c r="BB49" s="61"/>
      <c r="BC49" s="43"/>
      <c r="BD49" s="42"/>
      <c r="BE49" s="42"/>
      <c r="BF49" s="43"/>
      <c r="BG49" s="42"/>
      <c r="BH49" s="42"/>
      <c r="BI49" s="43"/>
      <c r="BJ49" s="33"/>
      <c r="BK49" s="33"/>
      <c r="BL49" s="24"/>
      <c r="BM49" s="33"/>
      <c r="BN49" s="33"/>
      <c r="BO49" s="34"/>
      <c r="BP49" s="23"/>
      <c r="BQ49" s="24"/>
      <c r="BR49" s="25"/>
    </row>
    <row r="50" spans="1:70" s="22" customFormat="1" ht="408.7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/>
      <c r="M50" s="192"/>
      <c r="N50" s="42"/>
      <c r="O50" s="42"/>
      <c r="P50" s="42"/>
      <c r="Q50" s="42"/>
      <c r="R50" s="42"/>
      <c r="S50" s="42"/>
      <c r="T50" s="42"/>
      <c r="U50" s="33"/>
      <c r="V50" s="33"/>
      <c r="W50" s="33"/>
      <c r="X50" s="33"/>
      <c r="Y50" s="33"/>
      <c r="Z50" s="33"/>
      <c r="AA50" s="33"/>
      <c r="AB50" s="33"/>
      <c r="AC50" s="62"/>
      <c r="AD50" s="33"/>
      <c r="AE50" s="33"/>
      <c r="AF50" s="33"/>
      <c r="AG50" s="33"/>
      <c r="AH50" s="33"/>
      <c r="AI50" s="62"/>
      <c r="AJ50" s="33"/>
      <c r="AK50" s="33"/>
      <c r="AL50" s="33"/>
      <c r="AM50" s="33"/>
      <c r="AN50" s="33"/>
      <c r="AO50" s="33"/>
      <c r="AP50" s="33"/>
      <c r="AQ50" s="33"/>
      <c r="AR50" s="33"/>
      <c r="AS50" s="33"/>
      <c r="AT50" s="33"/>
      <c r="AU50" s="33"/>
      <c r="AV50" s="33"/>
      <c r="AW50" s="33"/>
      <c r="AX50" s="33"/>
      <c r="AY50" s="33"/>
      <c r="AZ50" s="33"/>
      <c r="BA50" s="192"/>
      <c r="BB50" s="61"/>
      <c r="BC50" s="43"/>
      <c r="BD50" s="42"/>
      <c r="BE50" s="42"/>
      <c r="BF50" s="43"/>
      <c r="BG50" s="42"/>
      <c r="BH50" s="42"/>
      <c r="BI50" s="43"/>
      <c r="BJ50" s="33"/>
      <c r="BK50" s="33"/>
      <c r="BL50" s="24"/>
      <c r="BM50" s="33"/>
      <c r="BN50" s="33"/>
      <c r="BO50" s="34"/>
      <c r="BP50" s="23"/>
      <c r="BQ50" s="24"/>
      <c r="BR50" s="25"/>
    </row>
    <row r="51" spans="1:70" s="22" customFormat="1" ht="408.75" customHeight="1" x14ac:dyDescent="0.25">
      <c r="A51" s="17"/>
      <c r="B51" s="18"/>
      <c r="C51" s="19"/>
      <c r="D51" s="19"/>
      <c r="E51" s="20"/>
      <c r="F51" s="18"/>
      <c r="G51" s="18"/>
      <c r="H51" s="18"/>
      <c r="I51" s="18"/>
      <c r="J51" s="18"/>
      <c r="K51" s="42"/>
      <c r="L51" s="42"/>
      <c r="M51" s="192"/>
      <c r="N51" s="23"/>
      <c r="O51" s="20"/>
      <c r="P51" s="23"/>
      <c r="Q51" s="23"/>
      <c r="R51" s="23"/>
      <c r="S51" s="23"/>
      <c r="T51" s="23"/>
      <c r="U51" s="33"/>
      <c r="V51" s="33"/>
      <c r="W51" s="33"/>
      <c r="X51" s="33"/>
      <c r="Y51" s="33"/>
      <c r="Z51" s="33"/>
      <c r="AA51" s="33"/>
      <c r="AB51" s="33"/>
      <c r="AC51" s="192"/>
      <c r="AD51" s="43"/>
      <c r="AE51" s="42"/>
      <c r="AF51" s="33"/>
      <c r="AG51" s="33"/>
      <c r="AH51" s="33"/>
      <c r="AI51" s="192"/>
      <c r="AJ51" s="42"/>
      <c r="AK51" s="42"/>
      <c r="AL51" s="33"/>
      <c r="AM51" s="33"/>
      <c r="AN51" s="33"/>
      <c r="AO51" s="33"/>
      <c r="AP51" s="33"/>
      <c r="AQ51" s="33"/>
      <c r="AR51" s="33"/>
      <c r="AS51" s="33"/>
      <c r="AT51" s="33"/>
      <c r="AU51" s="33"/>
      <c r="AV51" s="33"/>
      <c r="AW51" s="33"/>
      <c r="AX51" s="33"/>
      <c r="AY51" s="33"/>
      <c r="AZ51" s="33"/>
      <c r="BA51" s="192"/>
      <c r="BB51" s="61"/>
      <c r="BC51" s="43"/>
      <c r="BD51" s="42"/>
      <c r="BE51" s="42"/>
      <c r="BF51" s="43"/>
      <c r="BG51" s="42"/>
      <c r="BH51" s="42"/>
      <c r="BI51" s="43"/>
      <c r="BJ51" s="33"/>
      <c r="BK51" s="33"/>
      <c r="BL51" s="24"/>
      <c r="BM51" s="33"/>
      <c r="BN51" s="33"/>
      <c r="BO51" s="34"/>
      <c r="BP51" s="23"/>
      <c r="BQ51" s="24"/>
      <c r="BR51" s="25"/>
    </row>
    <row r="52" spans="1:70" s="22" customFormat="1" ht="408.7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/>
      <c r="M52" s="42"/>
      <c r="N52" s="43"/>
      <c r="O52" s="43"/>
      <c r="P52" s="43"/>
      <c r="Q52" s="43"/>
      <c r="R52" s="43"/>
      <c r="S52" s="43"/>
      <c r="T52" s="4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  <c r="AF52" s="33"/>
      <c r="AG52" s="33"/>
      <c r="AH52" s="33"/>
      <c r="AI52" s="33"/>
      <c r="AJ52" s="33"/>
      <c r="AK52" s="33"/>
      <c r="AL52" s="33"/>
      <c r="AM52" s="33"/>
      <c r="AN52" s="33"/>
      <c r="AO52" s="33"/>
      <c r="AP52" s="33"/>
      <c r="AQ52" s="33"/>
      <c r="AR52" s="33"/>
      <c r="AS52" s="33"/>
      <c r="AT52" s="33"/>
      <c r="AU52" s="33"/>
      <c r="AV52" s="33"/>
      <c r="AW52" s="33"/>
      <c r="AX52" s="33"/>
      <c r="AY52" s="42"/>
      <c r="AZ52" s="42"/>
      <c r="BA52" s="192"/>
      <c r="BB52" s="43"/>
      <c r="BC52" s="43"/>
      <c r="BD52" s="42"/>
      <c r="BE52" s="42"/>
      <c r="BF52" s="43"/>
      <c r="BG52" s="42"/>
      <c r="BH52" s="42"/>
      <c r="BI52" s="43"/>
      <c r="BJ52" s="33"/>
      <c r="BK52" s="33"/>
      <c r="BL52" s="24"/>
      <c r="BM52" s="33"/>
      <c r="BN52" s="33"/>
      <c r="BO52" s="34"/>
      <c r="BP52" s="23"/>
      <c r="BQ52" s="24"/>
      <c r="BR52" s="25"/>
    </row>
    <row r="53" spans="1:70" s="22" customFormat="1" ht="159" customHeight="1" x14ac:dyDescent="0.25">
      <c r="A53" s="17"/>
      <c r="B53" s="18"/>
      <c r="C53" s="19"/>
      <c r="D53" s="19"/>
      <c r="E53" s="20"/>
      <c r="F53" s="18"/>
      <c r="G53" s="18"/>
      <c r="H53" s="18"/>
      <c r="I53" s="18"/>
      <c r="J53" s="18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3"/>
      <c r="AS53" s="33"/>
      <c r="AT53" s="33"/>
      <c r="AU53" s="33"/>
      <c r="AV53" s="33"/>
      <c r="AW53" s="33"/>
      <c r="AX53" s="33"/>
      <c r="AY53" s="33"/>
      <c r="AZ53" s="33"/>
      <c r="BA53" s="192"/>
      <c r="BB53" s="61"/>
      <c r="BC53" s="43"/>
      <c r="BD53" s="42"/>
      <c r="BE53" s="42"/>
      <c r="BF53" s="43"/>
      <c r="BG53" s="42"/>
      <c r="BH53" s="42"/>
      <c r="BI53" s="43"/>
      <c r="BJ53" s="33"/>
      <c r="BK53" s="33"/>
      <c r="BL53" s="24"/>
      <c r="BM53" s="33"/>
      <c r="BN53" s="33"/>
      <c r="BO53" s="34"/>
      <c r="BP53" s="23"/>
      <c r="BQ53" s="24"/>
      <c r="BR53" s="25"/>
    </row>
    <row r="54" spans="1:70" s="22" customFormat="1" ht="159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/>
      <c r="M54" s="42"/>
      <c r="N54" s="43"/>
      <c r="O54" s="43"/>
      <c r="P54" s="43"/>
      <c r="Q54" s="43"/>
      <c r="R54" s="43"/>
      <c r="S54" s="43"/>
      <c r="T54" s="4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  <c r="AF54" s="33"/>
      <c r="AG54" s="33"/>
      <c r="AH54" s="33"/>
      <c r="AI54" s="33"/>
      <c r="AJ54" s="33"/>
      <c r="AK54" s="33"/>
      <c r="AL54" s="33"/>
      <c r="AM54" s="33"/>
      <c r="AN54" s="33"/>
      <c r="AO54" s="33"/>
      <c r="AP54" s="33"/>
      <c r="AQ54" s="33"/>
      <c r="AR54" s="33"/>
      <c r="AS54" s="33"/>
      <c r="AT54" s="33"/>
      <c r="AU54" s="33"/>
      <c r="AV54" s="33"/>
      <c r="AW54" s="33"/>
      <c r="AX54" s="33"/>
      <c r="AY54" s="33"/>
      <c r="AZ54" s="33"/>
      <c r="BA54" s="192"/>
      <c r="BB54" s="61"/>
      <c r="BC54" s="43"/>
      <c r="BD54" s="42"/>
      <c r="BE54" s="42"/>
      <c r="BF54" s="43"/>
      <c r="BG54" s="42"/>
      <c r="BH54" s="42"/>
      <c r="BI54" s="43"/>
      <c r="BJ54" s="33"/>
      <c r="BK54" s="33"/>
      <c r="BL54" s="24"/>
      <c r="BM54" s="33"/>
      <c r="BN54" s="33"/>
      <c r="BO54" s="34"/>
      <c r="BP54" s="23"/>
      <c r="BQ54" s="24"/>
      <c r="BR54" s="25"/>
    </row>
    <row r="55" spans="1:70" s="22" customFormat="1" ht="241.5" customHeight="1" x14ac:dyDescent="0.25">
      <c r="A55" s="17"/>
      <c r="B55" s="18"/>
      <c r="C55" s="19"/>
      <c r="D55" s="19"/>
      <c r="E55" s="20"/>
      <c r="F55" s="18"/>
      <c r="G55" s="18"/>
      <c r="H55" s="18"/>
      <c r="I55" s="18"/>
      <c r="J55" s="18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33"/>
      <c r="AG55" s="33"/>
      <c r="AH55" s="33"/>
      <c r="AI55" s="33"/>
      <c r="AJ55" s="33"/>
      <c r="AK55" s="33"/>
      <c r="AL55" s="33"/>
      <c r="AM55" s="33"/>
      <c r="AN55" s="33"/>
      <c r="AO55" s="33"/>
      <c r="AP55" s="33"/>
      <c r="AQ55" s="33"/>
      <c r="AR55" s="33"/>
      <c r="AS55" s="33"/>
      <c r="AT55" s="33"/>
      <c r="AU55" s="33"/>
      <c r="AV55" s="33"/>
      <c r="AW55" s="33"/>
      <c r="AX55" s="33"/>
      <c r="AY55" s="33"/>
      <c r="AZ55" s="33"/>
      <c r="BA55" s="192"/>
      <c r="BB55" s="61"/>
      <c r="BC55" s="43"/>
      <c r="BD55" s="42"/>
      <c r="BE55" s="42"/>
      <c r="BF55" s="43"/>
      <c r="BG55" s="42"/>
      <c r="BH55" s="42"/>
      <c r="BI55" s="43"/>
      <c r="BJ55" s="33"/>
      <c r="BK55" s="33"/>
      <c r="BL55" s="24"/>
      <c r="BM55" s="33"/>
      <c r="BN55" s="33"/>
      <c r="BO55" s="34"/>
      <c r="BP55" s="23"/>
      <c r="BQ55" s="24"/>
      <c r="BR55" s="25"/>
    </row>
    <row r="56" spans="1:70" s="22" customFormat="1" ht="408.75" customHeight="1" x14ac:dyDescent="0.25">
      <c r="A56" s="17"/>
      <c r="B56" s="18"/>
      <c r="C56" s="19"/>
      <c r="D56" s="19"/>
      <c r="E56" s="20"/>
      <c r="F56" s="18"/>
      <c r="G56" s="18"/>
      <c r="H56" s="18"/>
      <c r="I56" s="18"/>
      <c r="J56" s="18"/>
      <c r="K56" s="42"/>
      <c r="L56" s="42"/>
      <c r="M56" s="42"/>
      <c r="N56" s="43"/>
      <c r="O56" s="42"/>
      <c r="P56" s="43"/>
      <c r="Q56" s="43"/>
      <c r="R56" s="43"/>
      <c r="S56" s="43"/>
      <c r="T56" s="43"/>
      <c r="U56" s="33"/>
      <c r="V56" s="33"/>
      <c r="W56" s="33"/>
      <c r="X56" s="33"/>
      <c r="Y56" s="33"/>
      <c r="Z56" s="33"/>
      <c r="AA56" s="33"/>
      <c r="AB56" s="33"/>
      <c r="AC56" s="192"/>
      <c r="AD56" s="43"/>
      <c r="AE56" s="43"/>
      <c r="AF56" s="33"/>
      <c r="AG56" s="33"/>
      <c r="AH56" s="33"/>
      <c r="AI56" s="192"/>
      <c r="AJ56" s="42"/>
      <c r="AK56" s="42"/>
      <c r="AL56" s="33"/>
      <c r="AM56" s="33"/>
      <c r="AN56" s="33"/>
      <c r="AO56" s="33"/>
      <c r="AP56" s="33"/>
      <c r="AQ56" s="33"/>
      <c r="AR56" s="33"/>
      <c r="AS56" s="33"/>
      <c r="AT56" s="33"/>
      <c r="AU56" s="33"/>
      <c r="AV56" s="33"/>
      <c r="AW56" s="33"/>
      <c r="AX56" s="33"/>
      <c r="AY56" s="33"/>
      <c r="AZ56" s="33"/>
      <c r="BA56" s="192"/>
      <c r="BB56" s="43"/>
      <c r="BC56" s="43"/>
      <c r="BD56" s="42"/>
      <c r="BE56" s="42"/>
      <c r="BF56" s="43"/>
      <c r="BG56" s="42"/>
      <c r="BH56" s="42"/>
      <c r="BI56" s="43"/>
      <c r="BJ56" s="33"/>
      <c r="BK56" s="33"/>
      <c r="BL56" s="24"/>
      <c r="BM56" s="33"/>
      <c r="BN56" s="33"/>
      <c r="BO56" s="34"/>
      <c r="BP56" s="23"/>
      <c r="BQ56" s="24"/>
      <c r="BR56" s="25"/>
    </row>
    <row r="57" spans="1:70" s="22" customFormat="1" ht="163.5" customHeight="1" x14ac:dyDescent="0.25">
      <c r="A57" s="17"/>
      <c r="B57" s="18"/>
      <c r="C57" s="19"/>
      <c r="D57" s="19"/>
      <c r="E57" s="20"/>
      <c r="F57" s="18"/>
      <c r="G57" s="18"/>
      <c r="H57" s="18"/>
      <c r="I57" s="18"/>
      <c r="J57" s="18"/>
      <c r="K57" s="42"/>
      <c r="L57" s="42"/>
      <c r="M57" s="192"/>
      <c r="N57" s="23"/>
      <c r="O57" s="20"/>
      <c r="P57" s="23"/>
      <c r="Q57" s="23"/>
      <c r="R57" s="23"/>
      <c r="S57" s="23"/>
      <c r="T57" s="23"/>
      <c r="U57" s="33"/>
      <c r="V57" s="33"/>
      <c r="W57" s="33"/>
      <c r="X57" s="33"/>
      <c r="Y57" s="33"/>
      <c r="Z57" s="33"/>
      <c r="AA57" s="33"/>
      <c r="AB57" s="33"/>
      <c r="AC57" s="192"/>
      <c r="AD57" s="43"/>
      <c r="AE57" s="43"/>
      <c r="AF57" s="33"/>
      <c r="AG57" s="33"/>
      <c r="AH57" s="33"/>
      <c r="AI57" s="192"/>
      <c r="AJ57" s="42"/>
      <c r="AK57" s="42"/>
      <c r="AL57" s="33"/>
      <c r="AM57" s="33"/>
      <c r="AN57" s="33"/>
      <c r="AO57" s="33"/>
      <c r="AP57" s="33"/>
      <c r="AQ57" s="33"/>
      <c r="AR57" s="33"/>
      <c r="AS57" s="33"/>
      <c r="AT57" s="33"/>
      <c r="AU57" s="33"/>
      <c r="AV57" s="33"/>
      <c r="AW57" s="33"/>
      <c r="AX57" s="33"/>
      <c r="AY57" s="33"/>
      <c r="AZ57" s="33"/>
      <c r="BA57" s="192"/>
      <c r="BB57" s="42"/>
      <c r="BC57" s="42"/>
      <c r="BD57" s="42"/>
      <c r="BE57" s="42"/>
      <c r="BF57" s="43"/>
      <c r="BG57" s="42"/>
      <c r="BH57" s="42"/>
      <c r="BI57" s="43"/>
      <c r="BJ57" s="33"/>
      <c r="BK57" s="33"/>
      <c r="BL57" s="24"/>
      <c r="BM57" s="33"/>
      <c r="BN57" s="33"/>
      <c r="BO57" s="34"/>
      <c r="BP57" s="23"/>
      <c r="BQ57" s="24"/>
      <c r="BR57" s="25"/>
    </row>
    <row r="58" spans="1:70" s="22" customFormat="1" ht="409.6" customHeight="1" x14ac:dyDescent="0.25">
      <c r="A58" s="17"/>
      <c r="B58" s="18"/>
      <c r="C58" s="19"/>
      <c r="D58" s="19"/>
      <c r="E58" s="20"/>
      <c r="F58" s="18"/>
      <c r="G58" s="18"/>
      <c r="H58" s="18"/>
      <c r="I58" s="18"/>
      <c r="J58" s="18"/>
      <c r="K58" s="42"/>
      <c r="L58" s="42"/>
      <c r="M58" s="42"/>
      <c r="N58" s="43"/>
      <c r="O58" s="43"/>
      <c r="P58" s="43"/>
      <c r="Q58" s="43"/>
      <c r="R58" s="43"/>
      <c r="S58" s="43"/>
      <c r="T58" s="4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42"/>
      <c r="AF58" s="43"/>
      <c r="AG58" s="43"/>
      <c r="AH58" s="33"/>
      <c r="AI58" s="192"/>
      <c r="AJ58" s="43"/>
      <c r="AK58" s="43"/>
      <c r="AL58" s="33"/>
      <c r="AM58" s="33"/>
      <c r="AN58" s="33"/>
      <c r="AO58" s="33"/>
      <c r="AP58" s="33"/>
      <c r="AQ58" s="192"/>
      <c r="AR58" s="43"/>
      <c r="AS58" s="33"/>
      <c r="AT58" s="33"/>
      <c r="AU58" s="33"/>
      <c r="AV58" s="33"/>
      <c r="AW58" s="33"/>
      <c r="AX58" s="33"/>
      <c r="AY58" s="33"/>
      <c r="AZ58" s="33"/>
      <c r="BA58" s="192"/>
      <c r="BB58" s="42"/>
      <c r="BC58" s="43"/>
      <c r="BD58" s="42"/>
      <c r="BE58" s="42"/>
      <c r="BF58" s="43"/>
      <c r="BG58" s="42"/>
      <c r="BH58" s="42"/>
      <c r="BI58" s="43"/>
      <c r="BJ58" s="33"/>
      <c r="BK58" s="33"/>
      <c r="BL58" s="24"/>
      <c r="BM58" s="33"/>
      <c r="BN58" s="33"/>
      <c r="BO58" s="34"/>
      <c r="BP58" s="23"/>
      <c r="BQ58" s="24"/>
      <c r="BR58" s="25"/>
    </row>
    <row r="59" spans="1:70" s="22" customFormat="1" ht="132" customHeight="1" x14ac:dyDescent="0.25">
      <c r="A59" s="17"/>
      <c r="B59" s="18"/>
      <c r="C59" s="19"/>
      <c r="D59" s="19"/>
      <c r="E59" s="20"/>
      <c r="F59" s="18"/>
      <c r="G59" s="18"/>
      <c r="H59" s="18"/>
      <c r="I59" s="18"/>
      <c r="J59" s="18"/>
      <c r="K59" s="42"/>
      <c r="L59" s="42"/>
      <c r="M59" s="42"/>
      <c r="N59" s="43"/>
      <c r="O59" s="42"/>
      <c r="P59" s="43"/>
      <c r="Q59" s="43"/>
      <c r="R59" s="43"/>
      <c r="S59" s="43"/>
      <c r="T59" s="4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F59" s="33"/>
      <c r="AG59" s="33"/>
      <c r="AH59" s="33"/>
      <c r="AI59" s="33"/>
      <c r="AJ59" s="33"/>
      <c r="AK59" s="33"/>
      <c r="AL59" s="33"/>
      <c r="AM59" s="33"/>
      <c r="AN59" s="33"/>
      <c r="AO59" s="33"/>
      <c r="AP59" s="33"/>
      <c r="AQ59" s="33"/>
      <c r="AR59" s="33"/>
      <c r="AS59" s="33"/>
      <c r="AT59" s="33"/>
      <c r="AU59" s="33"/>
      <c r="AV59" s="33"/>
      <c r="AW59" s="33"/>
      <c r="AX59" s="33"/>
      <c r="AY59" s="33"/>
      <c r="AZ59" s="33"/>
      <c r="BA59" s="192"/>
      <c r="BB59" s="42"/>
      <c r="BC59" s="42"/>
      <c r="BD59" s="42"/>
      <c r="BE59" s="42"/>
      <c r="BF59" s="43"/>
      <c r="BG59" s="42"/>
      <c r="BH59" s="42"/>
      <c r="BI59" s="43"/>
      <c r="BJ59" s="33"/>
      <c r="BK59" s="33"/>
      <c r="BL59" s="24"/>
      <c r="BM59" s="33"/>
      <c r="BN59" s="33"/>
      <c r="BO59" s="34"/>
      <c r="BP59" s="23"/>
      <c r="BQ59" s="24"/>
      <c r="BR59" s="25"/>
    </row>
    <row r="60" spans="1:70" s="22" customFormat="1" ht="132" customHeight="1" x14ac:dyDescent="0.25">
      <c r="A60" s="17"/>
      <c r="B60" s="18"/>
      <c r="C60" s="19"/>
      <c r="D60" s="19"/>
      <c r="E60" s="20"/>
      <c r="F60" s="18"/>
      <c r="G60" s="18"/>
      <c r="H60" s="18"/>
      <c r="I60" s="18"/>
      <c r="J60" s="18"/>
      <c r="K60" s="42"/>
      <c r="L60" s="42"/>
      <c r="M60" s="42"/>
      <c r="N60" s="43"/>
      <c r="O60" s="43"/>
      <c r="P60" s="43"/>
      <c r="Q60" s="43"/>
      <c r="R60" s="43"/>
      <c r="S60" s="43"/>
      <c r="T60" s="4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33"/>
      <c r="AI60" s="33"/>
      <c r="AJ60" s="33"/>
      <c r="AK60" s="33"/>
      <c r="AL60" s="33"/>
      <c r="AM60" s="33"/>
      <c r="AN60" s="33"/>
      <c r="AO60" s="33"/>
      <c r="AP60" s="33"/>
      <c r="AQ60" s="33"/>
      <c r="AR60" s="33"/>
      <c r="AS60" s="33"/>
      <c r="AT60" s="33"/>
      <c r="AU60" s="33"/>
      <c r="AV60" s="33"/>
      <c r="AW60" s="33"/>
      <c r="AX60" s="33"/>
      <c r="AY60" s="33"/>
      <c r="AZ60" s="33"/>
      <c r="BA60" s="192"/>
      <c r="BB60" s="42"/>
      <c r="BC60" s="42"/>
      <c r="BD60" s="42"/>
      <c r="BE60" s="42"/>
      <c r="BF60" s="43"/>
      <c r="BG60" s="42"/>
      <c r="BH60" s="42"/>
      <c r="BI60" s="43"/>
      <c r="BJ60" s="33"/>
      <c r="BK60" s="33"/>
      <c r="BL60" s="24"/>
      <c r="BM60" s="33"/>
      <c r="BN60" s="33"/>
      <c r="BO60" s="34"/>
      <c r="BP60" s="23"/>
      <c r="BQ60" s="24"/>
      <c r="BR60" s="25"/>
    </row>
    <row r="61" spans="1:70" s="22" customFormat="1" ht="132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/>
      <c r="M61" s="42"/>
      <c r="N61" s="43"/>
      <c r="O61" s="43"/>
      <c r="P61" s="43"/>
      <c r="Q61" s="43"/>
      <c r="R61" s="43"/>
      <c r="S61" s="43"/>
      <c r="T61" s="4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  <c r="AF61" s="33"/>
      <c r="AG61" s="33"/>
      <c r="AH61" s="33"/>
      <c r="AI61" s="33"/>
      <c r="AJ61" s="33"/>
      <c r="AK61" s="33"/>
      <c r="AL61" s="33"/>
      <c r="AM61" s="33"/>
      <c r="AN61" s="33"/>
      <c r="AO61" s="33"/>
      <c r="AP61" s="33"/>
      <c r="AQ61" s="33"/>
      <c r="AR61" s="33"/>
      <c r="AS61" s="33"/>
      <c r="AT61" s="33"/>
      <c r="AU61" s="33"/>
      <c r="AV61" s="33"/>
      <c r="AW61" s="33"/>
      <c r="AX61" s="33"/>
      <c r="AY61" s="33"/>
      <c r="AZ61" s="33"/>
      <c r="BA61" s="192"/>
      <c r="BB61" s="42"/>
      <c r="BC61" s="42"/>
      <c r="BD61" s="42"/>
      <c r="BE61" s="42"/>
      <c r="BF61" s="43"/>
      <c r="BG61" s="42"/>
      <c r="BH61" s="42"/>
      <c r="BI61" s="43"/>
      <c r="BJ61" s="33"/>
      <c r="BK61" s="33"/>
      <c r="BL61" s="24"/>
      <c r="BM61" s="33"/>
      <c r="BN61" s="33"/>
      <c r="BO61" s="34"/>
      <c r="BP61" s="23"/>
      <c r="BQ61" s="24"/>
      <c r="BR61" s="25"/>
    </row>
    <row r="62" spans="1:70" s="22" customFormat="1" ht="132" customHeight="1" x14ac:dyDescent="0.25">
      <c r="A62" s="17"/>
      <c r="B62" s="18"/>
      <c r="C62" s="19"/>
      <c r="D62" s="19"/>
      <c r="E62" s="20"/>
      <c r="F62" s="18"/>
      <c r="G62" s="18"/>
      <c r="H62" s="18"/>
      <c r="I62" s="18"/>
      <c r="J62" s="18"/>
      <c r="K62" s="42"/>
      <c r="L62" s="42"/>
      <c r="M62" s="42"/>
      <c r="N62" s="43"/>
      <c r="O62" s="43"/>
      <c r="P62" s="43"/>
      <c r="Q62" s="43"/>
      <c r="R62" s="43"/>
      <c r="S62" s="43"/>
      <c r="T62" s="4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  <c r="AF62" s="33"/>
      <c r="AG62" s="33"/>
      <c r="AH62" s="33"/>
      <c r="AI62" s="33"/>
      <c r="AJ62" s="33"/>
      <c r="AK62" s="33"/>
      <c r="AL62" s="33"/>
      <c r="AM62" s="33"/>
      <c r="AN62" s="33"/>
      <c r="AO62" s="33"/>
      <c r="AP62" s="33"/>
      <c r="AQ62" s="33"/>
      <c r="AR62" s="33"/>
      <c r="AS62" s="33"/>
      <c r="AT62" s="33"/>
      <c r="AU62" s="33"/>
      <c r="AV62" s="33"/>
      <c r="AW62" s="33"/>
      <c r="AX62" s="33"/>
      <c r="AY62" s="33"/>
      <c r="AZ62" s="33"/>
      <c r="BA62" s="192"/>
      <c r="BB62" s="42"/>
      <c r="BC62" s="42"/>
      <c r="BD62" s="42"/>
      <c r="BE62" s="42"/>
      <c r="BF62" s="43"/>
      <c r="BG62" s="42"/>
      <c r="BH62" s="42"/>
      <c r="BI62" s="43"/>
      <c r="BJ62" s="33"/>
      <c r="BK62" s="33"/>
      <c r="BL62" s="24"/>
      <c r="BM62" s="33"/>
      <c r="BN62" s="33"/>
      <c r="BO62" s="34"/>
      <c r="BP62" s="23"/>
      <c r="BQ62" s="24"/>
      <c r="BR62" s="25"/>
    </row>
    <row r="63" spans="1:70" s="22" customFormat="1" ht="254.25" customHeight="1" x14ac:dyDescent="0.25">
      <c r="A63" s="17"/>
      <c r="B63" s="18"/>
      <c r="C63" s="19"/>
      <c r="D63" s="19"/>
      <c r="E63" s="20"/>
      <c r="F63" s="18"/>
      <c r="G63" s="18"/>
      <c r="H63" s="18"/>
      <c r="I63" s="18"/>
      <c r="J63" s="18"/>
      <c r="K63" s="42"/>
      <c r="L63" s="42"/>
      <c r="M63" s="42"/>
      <c r="N63" s="43"/>
      <c r="O63" s="43"/>
      <c r="P63" s="43"/>
      <c r="Q63" s="43"/>
      <c r="R63" s="43"/>
      <c r="S63" s="43"/>
      <c r="T63" s="4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F63" s="33"/>
      <c r="AG63" s="33"/>
      <c r="AH63" s="33"/>
      <c r="AI63" s="33"/>
      <c r="AJ63" s="33"/>
      <c r="AK63" s="33"/>
      <c r="AL63" s="33"/>
      <c r="AM63" s="33"/>
      <c r="AN63" s="33"/>
      <c r="AO63" s="33"/>
      <c r="AP63" s="33"/>
      <c r="AQ63" s="33"/>
      <c r="AR63" s="33"/>
      <c r="AS63" s="33"/>
      <c r="AT63" s="33"/>
      <c r="AU63" s="33"/>
      <c r="AV63" s="33"/>
      <c r="AW63" s="33"/>
      <c r="AX63" s="33"/>
      <c r="AY63" s="33"/>
      <c r="AZ63" s="33"/>
      <c r="BA63" s="192"/>
      <c r="BB63" s="43"/>
      <c r="BC63" s="43"/>
      <c r="BD63" s="42"/>
      <c r="BE63" s="42"/>
      <c r="BF63" s="43"/>
      <c r="BG63" s="42"/>
      <c r="BH63" s="42"/>
      <c r="BI63" s="43"/>
      <c r="BJ63" s="33"/>
      <c r="BK63" s="33"/>
      <c r="BL63" s="24"/>
      <c r="BM63" s="33"/>
      <c r="BN63" s="33"/>
      <c r="BO63" s="34"/>
      <c r="BP63" s="23"/>
      <c r="BQ63" s="24"/>
      <c r="BR63" s="25"/>
    </row>
    <row r="64" spans="1:70" s="22" customFormat="1" ht="219.75" customHeight="1" x14ac:dyDescent="0.25">
      <c r="A64" s="17"/>
      <c r="B64" s="18"/>
      <c r="C64" s="19"/>
      <c r="D64" s="19"/>
      <c r="E64" s="20"/>
      <c r="F64" s="18"/>
      <c r="G64" s="18"/>
      <c r="H64" s="18"/>
      <c r="I64" s="18"/>
      <c r="J64" s="18"/>
      <c r="K64" s="42"/>
      <c r="L64" s="42"/>
      <c r="M64" s="42"/>
      <c r="N64" s="43"/>
      <c r="O64" s="42"/>
      <c r="P64" s="43"/>
      <c r="Q64" s="43"/>
      <c r="R64" s="43"/>
      <c r="S64" s="43"/>
      <c r="T64" s="4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  <c r="AF64" s="33"/>
      <c r="AG64" s="33"/>
      <c r="AH64" s="33"/>
      <c r="AI64" s="33"/>
      <c r="AJ64" s="33"/>
      <c r="AK64" s="33"/>
      <c r="AL64" s="33"/>
      <c r="AM64" s="33"/>
      <c r="AN64" s="33"/>
      <c r="AO64" s="33"/>
      <c r="AP64" s="33"/>
      <c r="AQ64" s="33"/>
      <c r="AR64" s="33"/>
      <c r="AS64" s="33"/>
      <c r="AT64" s="33"/>
      <c r="AU64" s="33"/>
      <c r="AV64" s="33"/>
      <c r="AW64" s="33"/>
      <c r="AX64" s="33"/>
      <c r="AY64" s="33"/>
      <c r="AZ64" s="33"/>
      <c r="BA64" s="192"/>
      <c r="BB64" s="42"/>
      <c r="BC64" s="42"/>
      <c r="BD64" s="42"/>
      <c r="BE64" s="42"/>
      <c r="BF64" s="43"/>
      <c r="BG64" s="42"/>
      <c r="BH64" s="42"/>
      <c r="BI64" s="43"/>
      <c r="BJ64" s="33"/>
      <c r="BK64" s="33"/>
      <c r="BL64" s="24"/>
      <c r="BM64" s="33"/>
      <c r="BN64" s="33"/>
      <c r="BO64" s="34"/>
      <c r="BP64" s="23"/>
      <c r="BQ64" s="24"/>
      <c r="BR64" s="25"/>
    </row>
    <row r="65" spans="1:70" s="22" customFormat="1" ht="231.75" customHeight="1" x14ac:dyDescent="0.25">
      <c r="A65" s="17"/>
      <c r="B65" s="18"/>
      <c r="C65" s="19"/>
      <c r="D65" s="19"/>
      <c r="E65" s="20"/>
      <c r="F65" s="18"/>
      <c r="G65" s="18"/>
      <c r="H65" s="18"/>
      <c r="I65" s="18"/>
      <c r="J65" s="18"/>
      <c r="K65" s="42"/>
      <c r="L65" s="42"/>
      <c r="M65" s="42"/>
      <c r="N65" s="43"/>
      <c r="O65" s="43"/>
      <c r="P65" s="43"/>
      <c r="Q65" s="43"/>
      <c r="R65" s="43"/>
      <c r="S65" s="43"/>
      <c r="T65" s="4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  <c r="AF65" s="33"/>
      <c r="AG65" s="33"/>
      <c r="AH65" s="33"/>
      <c r="AI65" s="33"/>
      <c r="AJ65" s="33"/>
      <c r="AK65" s="33"/>
      <c r="AL65" s="33"/>
      <c r="AM65" s="33"/>
      <c r="AN65" s="33"/>
      <c r="AO65" s="33"/>
      <c r="AP65" s="33"/>
      <c r="AQ65" s="33"/>
      <c r="AR65" s="33"/>
      <c r="AS65" s="33"/>
      <c r="AT65" s="33"/>
      <c r="AU65" s="33"/>
      <c r="AV65" s="33"/>
      <c r="AW65" s="33"/>
      <c r="AX65" s="33"/>
      <c r="AY65" s="33"/>
      <c r="AZ65" s="33"/>
      <c r="BA65" s="192"/>
      <c r="BB65" s="43"/>
      <c r="BC65" s="43"/>
      <c r="BD65" s="42"/>
      <c r="BE65" s="42"/>
      <c r="BF65" s="43"/>
      <c r="BG65" s="42"/>
      <c r="BH65" s="42"/>
      <c r="BI65" s="43"/>
      <c r="BJ65" s="33"/>
      <c r="BK65" s="33"/>
      <c r="BL65" s="24"/>
      <c r="BM65" s="33"/>
      <c r="BN65" s="33"/>
      <c r="BO65" s="34"/>
      <c r="BP65" s="23"/>
      <c r="BQ65" s="24"/>
      <c r="BR65" s="25"/>
    </row>
    <row r="66" spans="1:70" s="22" customFormat="1" ht="149.25" customHeight="1" x14ac:dyDescent="0.25">
      <c r="A66" s="17"/>
      <c r="B66" s="18"/>
      <c r="C66" s="19"/>
      <c r="D66" s="19"/>
      <c r="E66" s="20"/>
      <c r="F66" s="18"/>
      <c r="G66" s="18"/>
      <c r="H66" s="18"/>
      <c r="I66" s="18"/>
      <c r="J66" s="18"/>
      <c r="K66" s="42"/>
      <c r="L66" s="42"/>
      <c r="M66" s="42"/>
      <c r="N66" s="43"/>
      <c r="O66" s="42"/>
      <c r="P66" s="43"/>
      <c r="Q66" s="43"/>
      <c r="R66" s="43"/>
      <c r="S66" s="43"/>
      <c r="T66" s="4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  <c r="AF66" s="33"/>
      <c r="AG66" s="33"/>
      <c r="AH66" s="33"/>
      <c r="AI66" s="33"/>
      <c r="AJ66" s="33"/>
      <c r="AK66" s="33"/>
      <c r="AL66" s="33"/>
      <c r="AM66" s="33"/>
      <c r="AN66" s="33"/>
      <c r="AO66" s="33"/>
      <c r="AP66" s="33"/>
      <c r="AQ66" s="33"/>
      <c r="AR66" s="33"/>
      <c r="AS66" s="33"/>
      <c r="AT66" s="33"/>
      <c r="AU66" s="33"/>
      <c r="AV66" s="33"/>
      <c r="AW66" s="33"/>
      <c r="AX66" s="33"/>
      <c r="AY66" s="33"/>
      <c r="AZ66" s="33"/>
      <c r="BA66" s="192"/>
      <c r="BB66" s="43"/>
      <c r="BC66" s="43"/>
      <c r="BD66" s="42"/>
      <c r="BE66" s="42"/>
      <c r="BF66" s="43"/>
      <c r="BG66" s="42"/>
      <c r="BH66" s="42"/>
      <c r="BI66" s="43"/>
      <c r="BJ66" s="33"/>
      <c r="BK66" s="33"/>
      <c r="BL66" s="24"/>
      <c r="BM66" s="33"/>
      <c r="BN66" s="33"/>
      <c r="BO66" s="34"/>
      <c r="BP66" s="23"/>
      <c r="BQ66" s="24"/>
      <c r="BR66" s="25"/>
    </row>
    <row r="67" spans="1:70" s="22" customFormat="1" ht="252" customHeight="1" x14ac:dyDescent="0.25">
      <c r="A67" s="17"/>
      <c r="B67" s="18"/>
      <c r="C67" s="19"/>
      <c r="D67" s="19"/>
      <c r="E67" s="20"/>
      <c r="F67" s="18"/>
      <c r="G67" s="18"/>
      <c r="H67" s="18"/>
      <c r="I67" s="18"/>
      <c r="J67" s="18"/>
      <c r="K67" s="42"/>
      <c r="L67" s="42"/>
      <c r="M67" s="42"/>
      <c r="N67" s="43"/>
      <c r="O67" s="43"/>
      <c r="P67" s="43"/>
      <c r="Q67" s="43"/>
      <c r="R67" s="43"/>
      <c r="S67" s="43"/>
      <c r="T67" s="4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  <c r="AF67" s="33"/>
      <c r="AG67" s="33"/>
      <c r="AH67" s="33"/>
      <c r="AI67" s="33"/>
      <c r="AJ67" s="33"/>
      <c r="AK67" s="33"/>
      <c r="AL67" s="33"/>
      <c r="AM67" s="33"/>
      <c r="AN67" s="33"/>
      <c r="AO67" s="33"/>
      <c r="AP67" s="33"/>
      <c r="AQ67" s="33"/>
      <c r="AR67" s="33"/>
      <c r="AS67" s="33"/>
      <c r="AT67" s="33"/>
      <c r="AU67" s="33"/>
      <c r="AV67" s="33"/>
      <c r="AW67" s="33"/>
      <c r="AX67" s="33"/>
      <c r="AY67" s="33"/>
      <c r="AZ67" s="33"/>
      <c r="BA67" s="192"/>
      <c r="BB67" s="43"/>
      <c r="BC67" s="43"/>
      <c r="BD67" s="42"/>
      <c r="BE67" s="42"/>
      <c r="BF67" s="43"/>
      <c r="BG67" s="42"/>
      <c r="BH67" s="42"/>
      <c r="BI67" s="43"/>
      <c r="BJ67" s="33"/>
      <c r="BK67" s="33"/>
      <c r="BL67" s="24"/>
      <c r="BM67" s="33"/>
      <c r="BN67" s="33"/>
      <c r="BO67" s="34"/>
      <c r="BP67" s="23"/>
      <c r="BQ67" s="24"/>
      <c r="BR67" s="25"/>
    </row>
    <row r="68" spans="1:70" s="22" customFormat="1" ht="171.75" customHeight="1" x14ac:dyDescent="0.25">
      <c r="A68" s="17"/>
      <c r="B68" s="18"/>
      <c r="C68" s="19"/>
      <c r="D68" s="19"/>
      <c r="E68" s="20"/>
      <c r="F68" s="18"/>
      <c r="G68" s="18"/>
      <c r="H68" s="18"/>
      <c r="I68" s="18"/>
      <c r="J68" s="18"/>
      <c r="K68" s="42"/>
      <c r="L68" s="42"/>
      <c r="M68" s="42"/>
      <c r="N68" s="43"/>
      <c r="O68" s="42"/>
      <c r="P68" s="43"/>
      <c r="Q68" s="43"/>
      <c r="R68" s="43"/>
      <c r="S68" s="43"/>
      <c r="T68" s="4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  <c r="AF68" s="33"/>
      <c r="AG68" s="33"/>
      <c r="AH68" s="33"/>
      <c r="AI68" s="33"/>
      <c r="AJ68" s="33"/>
      <c r="AK68" s="33"/>
      <c r="AL68" s="33"/>
      <c r="AM68" s="33"/>
      <c r="AN68" s="33"/>
      <c r="AO68" s="33"/>
      <c r="AP68" s="33"/>
      <c r="AQ68" s="33"/>
      <c r="AR68" s="33"/>
      <c r="AS68" s="33"/>
      <c r="AT68" s="33"/>
      <c r="AU68" s="33"/>
      <c r="AV68" s="33"/>
      <c r="AW68" s="33"/>
      <c r="AX68" s="33"/>
      <c r="AY68" s="33"/>
      <c r="AZ68" s="33"/>
      <c r="BA68" s="192"/>
      <c r="BB68" s="42"/>
      <c r="BC68" s="42"/>
      <c r="BD68" s="42"/>
      <c r="BE68" s="42"/>
      <c r="BF68" s="43"/>
      <c r="BG68" s="42"/>
      <c r="BH68" s="42"/>
      <c r="BI68" s="43"/>
      <c r="BJ68" s="33"/>
      <c r="BK68" s="33"/>
      <c r="BL68" s="24"/>
      <c r="BM68" s="33"/>
      <c r="BN68" s="33"/>
      <c r="BO68" s="34"/>
      <c r="BP68" s="23"/>
      <c r="BQ68" s="24"/>
      <c r="BR68" s="25"/>
    </row>
    <row r="69" spans="1:70" s="22" customFormat="1" ht="409.6" customHeight="1" x14ac:dyDescent="0.25">
      <c r="A69" s="17"/>
      <c r="B69" s="18"/>
      <c r="C69" s="19"/>
      <c r="D69" s="19"/>
      <c r="E69" s="20"/>
      <c r="F69" s="18"/>
      <c r="G69" s="18"/>
      <c r="H69" s="18"/>
      <c r="I69" s="18"/>
      <c r="J69" s="18"/>
      <c r="K69" s="42"/>
      <c r="L69" s="42"/>
      <c r="M69" s="42"/>
      <c r="N69" s="43"/>
      <c r="O69" s="43"/>
      <c r="P69" s="43"/>
      <c r="Q69" s="43"/>
      <c r="R69" s="43"/>
      <c r="S69" s="43"/>
      <c r="T69" s="4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  <c r="AF69" s="33"/>
      <c r="AG69" s="33"/>
      <c r="AH69" s="33"/>
      <c r="AI69" s="33"/>
      <c r="AJ69" s="33"/>
      <c r="AK69" s="33"/>
      <c r="AL69" s="33"/>
      <c r="AM69" s="33"/>
      <c r="AN69" s="33"/>
      <c r="AO69" s="33"/>
      <c r="AP69" s="33"/>
      <c r="AQ69" s="33"/>
      <c r="AR69" s="33"/>
      <c r="AS69" s="33"/>
      <c r="AT69" s="33"/>
      <c r="AU69" s="33"/>
      <c r="AV69" s="33"/>
      <c r="AW69" s="33"/>
      <c r="AX69" s="33"/>
      <c r="AY69" s="33"/>
      <c r="AZ69" s="33"/>
      <c r="BA69" s="192"/>
      <c r="BB69" s="43"/>
      <c r="BC69" s="43"/>
      <c r="BD69" s="42"/>
      <c r="BE69" s="42"/>
      <c r="BF69" s="43"/>
      <c r="BG69" s="42"/>
      <c r="BH69" s="42"/>
      <c r="BI69" s="43"/>
      <c r="BJ69" s="33"/>
      <c r="BK69" s="33"/>
      <c r="BL69" s="24"/>
      <c r="BM69" s="33"/>
      <c r="BN69" s="33"/>
      <c r="BO69" s="34"/>
      <c r="BP69" s="23"/>
      <c r="BQ69" s="24"/>
      <c r="BR69" s="25"/>
    </row>
    <row r="70" spans="1:70" s="22" customFormat="1" ht="169.5" customHeight="1" x14ac:dyDescent="0.25">
      <c r="A70" s="17"/>
      <c r="B70" s="18"/>
      <c r="C70" s="19"/>
      <c r="D70" s="19"/>
      <c r="E70" s="20"/>
      <c r="F70" s="18"/>
      <c r="G70" s="18"/>
      <c r="H70" s="18"/>
      <c r="I70" s="18"/>
      <c r="J70" s="18"/>
      <c r="K70" s="42"/>
      <c r="L70" s="42"/>
      <c r="M70" s="42"/>
      <c r="N70" s="43"/>
      <c r="O70" s="42"/>
      <c r="P70" s="43"/>
      <c r="Q70" s="43"/>
      <c r="R70" s="43"/>
      <c r="S70" s="43"/>
      <c r="T70" s="4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33"/>
      <c r="AH70" s="33"/>
      <c r="AI70" s="62"/>
      <c r="AJ70" s="33"/>
      <c r="AK70" s="33"/>
      <c r="AL70" s="33"/>
      <c r="AM70" s="33"/>
      <c r="AN70" s="33"/>
      <c r="AO70" s="33"/>
      <c r="AP70" s="33"/>
      <c r="AQ70" s="62"/>
      <c r="AR70" s="33"/>
      <c r="AS70" s="62"/>
      <c r="AT70" s="33"/>
      <c r="AU70" s="33"/>
      <c r="AV70" s="33"/>
      <c r="AW70" s="33"/>
      <c r="AX70" s="33"/>
      <c r="AY70" s="33"/>
      <c r="AZ70" s="33"/>
      <c r="BA70" s="192"/>
      <c r="BB70" s="61"/>
      <c r="BC70" s="43"/>
      <c r="BD70" s="42"/>
      <c r="BE70" s="42"/>
      <c r="BF70" s="43"/>
      <c r="BG70" s="42"/>
      <c r="BH70" s="42"/>
      <c r="BI70" s="43"/>
      <c r="BJ70" s="33"/>
      <c r="BK70" s="33"/>
      <c r="BL70" s="24"/>
      <c r="BM70" s="33"/>
      <c r="BN70" s="33"/>
      <c r="BO70" s="34"/>
      <c r="BP70" s="23"/>
      <c r="BQ70" s="24"/>
      <c r="BR70" s="25"/>
    </row>
    <row r="71" spans="1:70" s="22" customFormat="1" ht="234.75" customHeight="1" x14ac:dyDescent="0.25">
      <c r="A71" s="17"/>
      <c r="B71" s="18"/>
      <c r="C71" s="19"/>
      <c r="D71" s="19"/>
      <c r="E71" s="20"/>
      <c r="F71" s="18"/>
      <c r="G71" s="18"/>
      <c r="H71" s="18"/>
      <c r="I71" s="18"/>
      <c r="J71" s="18"/>
      <c r="K71" s="42"/>
      <c r="L71" s="42"/>
      <c r="M71" s="42"/>
      <c r="N71" s="43"/>
      <c r="O71" s="43"/>
      <c r="P71" s="43"/>
      <c r="Q71" s="43"/>
      <c r="R71" s="43"/>
      <c r="S71" s="43"/>
      <c r="T71" s="4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  <c r="AF71" s="33"/>
      <c r="AG71" s="33"/>
      <c r="AH71" s="33"/>
      <c r="AI71" s="62"/>
      <c r="AJ71" s="33"/>
      <c r="AK71" s="33"/>
      <c r="AL71" s="33"/>
      <c r="AM71" s="33"/>
      <c r="AN71" s="33"/>
      <c r="AO71" s="33"/>
      <c r="AP71" s="33"/>
      <c r="AQ71" s="62"/>
      <c r="AR71" s="33"/>
      <c r="AS71" s="62"/>
      <c r="AT71" s="33"/>
      <c r="AU71" s="33"/>
      <c r="AV71" s="33"/>
      <c r="AW71" s="33"/>
      <c r="AX71" s="33"/>
      <c r="AY71" s="33"/>
      <c r="AZ71" s="33"/>
      <c r="BA71" s="192"/>
      <c r="BB71" s="43"/>
      <c r="BC71" s="43"/>
      <c r="BD71" s="42"/>
      <c r="BE71" s="42"/>
      <c r="BF71" s="43"/>
      <c r="BG71" s="42"/>
      <c r="BH71" s="42"/>
      <c r="BI71" s="43"/>
      <c r="BJ71" s="33"/>
      <c r="BK71" s="33"/>
      <c r="BL71" s="24"/>
      <c r="BM71" s="33"/>
      <c r="BN71" s="33"/>
      <c r="BO71" s="34"/>
      <c r="BP71" s="23"/>
      <c r="BQ71" s="24"/>
      <c r="BR71" s="25"/>
    </row>
    <row r="72" spans="1:70" s="22" customFormat="1" ht="182.25" customHeight="1" x14ac:dyDescent="0.25">
      <c r="A72" s="17"/>
      <c r="B72" s="18"/>
      <c r="C72" s="19"/>
      <c r="D72" s="19"/>
      <c r="E72" s="20"/>
      <c r="F72" s="18"/>
      <c r="G72" s="18"/>
      <c r="H72" s="18"/>
      <c r="I72" s="18"/>
      <c r="J72" s="18"/>
      <c r="K72" s="42"/>
      <c r="L72" s="42"/>
      <c r="M72" s="42"/>
      <c r="N72" s="43"/>
      <c r="O72" s="42"/>
      <c r="P72" s="43"/>
      <c r="Q72" s="43"/>
      <c r="R72" s="43"/>
      <c r="S72" s="43"/>
      <c r="T72" s="4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  <c r="AF72" s="33"/>
      <c r="AG72" s="33"/>
      <c r="AH72" s="33"/>
      <c r="AI72" s="62"/>
      <c r="AJ72" s="33"/>
      <c r="AK72" s="33"/>
      <c r="AL72" s="33"/>
      <c r="AM72" s="33"/>
      <c r="AN72" s="33"/>
      <c r="AO72" s="33"/>
      <c r="AP72" s="33"/>
      <c r="AQ72" s="62"/>
      <c r="AR72" s="33"/>
      <c r="AS72" s="62"/>
      <c r="AT72" s="33"/>
      <c r="AU72" s="33"/>
      <c r="AV72" s="33"/>
      <c r="AW72" s="33"/>
      <c r="AX72" s="33"/>
      <c r="AY72" s="33"/>
      <c r="AZ72" s="33"/>
      <c r="BA72" s="192"/>
      <c r="BB72" s="192"/>
      <c r="BC72" s="42"/>
      <c r="BD72" s="42"/>
      <c r="BE72" s="42"/>
      <c r="BF72" s="43"/>
      <c r="BG72" s="42"/>
      <c r="BH72" s="42"/>
      <c r="BI72" s="43"/>
      <c r="BJ72" s="33"/>
      <c r="BK72" s="33"/>
      <c r="BL72" s="24"/>
      <c r="BM72" s="33"/>
      <c r="BN72" s="33"/>
      <c r="BO72" s="34"/>
      <c r="BP72" s="23"/>
      <c r="BQ72" s="24"/>
      <c r="BR72" s="25"/>
    </row>
    <row r="73" spans="1:70" s="22" customFormat="1" ht="257.25" customHeight="1" x14ac:dyDescent="0.25">
      <c r="A73" s="17"/>
      <c r="B73" s="18"/>
      <c r="C73" s="19"/>
      <c r="D73" s="19"/>
      <c r="E73" s="20"/>
      <c r="F73" s="18"/>
      <c r="G73" s="18"/>
      <c r="H73" s="18"/>
      <c r="I73" s="18"/>
      <c r="J73" s="18"/>
      <c r="K73" s="42"/>
      <c r="L73" s="42"/>
      <c r="M73" s="42"/>
      <c r="N73" s="43"/>
      <c r="O73" s="43"/>
      <c r="P73" s="43"/>
      <c r="Q73" s="43"/>
      <c r="R73" s="43"/>
      <c r="S73" s="43"/>
      <c r="T73" s="4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  <c r="AF73" s="33"/>
      <c r="AG73" s="33"/>
      <c r="AH73" s="33"/>
      <c r="AI73" s="62"/>
      <c r="AJ73" s="33"/>
      <c r="AK73" s="33"/>
      <c r="AL73" s="33"/>
      <c r="AM73" s="33"/>
      <c r="AN73" s="33"/>
      <c r="AO73" s="33"/>
      <c r="AP73" s="33"/>
      <c r="AQ73" s="62"/>
      <c r="AR73" s="33"/>
      <c r="AS73" s="62"/>
      <c r="AT73" s="33"/>
      <c r="AU73" s="33"/>
      <c r="AV73" s="33"/>
      <c r="AW73" s="33"/>
      <c r="AX73" s="33"/>
      <c r="AY73" s="42"/>
      <c r="AZ73" s="42"/>
      <c r="BA73" s="192"/>
      <c r="BB73" s="43"/>
      <c r="BC73" s="43"/>
      <c r="BD73" s="42"/>
      <c r="BE73" s="42"/>
      <c r="BF73" s="43"/>
      <c r="BG73" s="42"/>
      <c r="BH73" s="42"/>
      <c r="BI73" s="43"/>
      <c r="BJ73" s="33"/>
      <c r="BK73" s="33"/>
      <c r="BL73" s="24"/>
      <c r="BM73" s="33"/>
      <c r="BN73" s="33"/>
      <c r="BO73" s="34"/>
      <c r="BP73" s="23"/>
      <c r="BQ73" s="24"/>
      <c r="BR73" s="25"/>
    </row>
    <row r="74" spans="1:70" s="22" customFormat="1" ht="144.75" customHeight="1" x14ac:dyDescent="0.25">
      <c r="A74" s="17"/>
      <c r="B74" s="18"/>
      <c r="C74" s="19"/>
      <c r="D74" s="19"/>
      <c r="E74" s="20"/>
      <c r="F74" s="18"/>
      <c r="G74" s="18"/>
      <c r="H74" s="18"/>
      <c r="I74" s="18"/>
      <c r="J74" s="18"/>
      <c r="K74" s="42"/>
      <c r="L74" s="42"/>
      <c r="M74" s="42"/>
      <c r="N74" s="43"/>
      <c r="O74" s="42"/>
      <c r="P74" s="43"/>
      <c r="Q74" s="43"/>
      <c r="R74" s="43"/>
      <c r="S74" s="43"/>
      <c r="T74" s="4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  <c r="AF74" s="33"/>
      <c r="AG74" s="33"/>
      <c r="AH74" s="33"/>
      <c r="AI74" s="62"/>
      <c r="AJ74" s="33"/>
      <c r="AK74" s="33"/>
      <c r="AL74" s="33"/>
      <c r="AM74" s="33"/>
      <c r="AN74" s="33"/>
      <c r="AO74" s="33"/>
      <c r="AP74" s="33"/>
      <c r="AQ74" s="62"/>
      <c r="AR74" s="33"/>
      <c r="AS74" s="62"/>
      <c r="AT74" s="33"/>
      <c r="AU74" s="33"/>
      <c r="AV74" s="33"/>
      <c r="AW74" s="33"/>
      <c r="AX74" s="33"/>
      <c r="AY74" s="42"/>
      <c r="AZ74" s="42"/>
      <c r="BA74" s="192"/>
      <c r="BB74" s="192"/>
      <c r="BC74" s="42"/>
      <c r="BD74" s="42"/>
      <c r="BE74" s="42"/>
      <c r="BF74" s="43"/>
      <c r="BG74" s="42"/>
      <c r="BH74" s="42"/>
      <c r="BI74" s="43"/>
      <c r="BJ74" s="33"/>
      <c r="BK74" s="33"/>
      <c r="BL74" s="24"/>
      <c r="BM74" s="33"/>
      <c r="BN74" s="33"/>
      <c r="BO74" s="34"/>
      <c r="BP74" s="23"/>
      <c r="BQ74" s="24"/>
      <c r="BR74" s="25"/>
    </row>
    <row r="75" spans="1:70" s="22" customFormat="1" ht="252" customHeight="1" x14ac:dyDescent="0.25">
      <c r="A75" s="17"/>
      <c r="B75" s="18"/>
      <c r="C75" s="19"/>
      <c r="D75" s="19"/>
      <c r="E75" s="20"/>
      <c r="F75" s="18"/>
      <c r="G75" s="18"/>
      <c r="H75" s="18"/>
      <c r="I75" s="18"/>
      <c r="J75" s="18"/>
      <c r="K75" s="42"/>
      <c r="L75" s="42"/>
      <c r="M75" s="42"/>
      <c r="N75" s="43"/>
      <c r="O75" s="43"/>
      <c r="P75" s="43"/>
      <c r="Q75" s="43"/>
      <c r="R75" s="43"/>
      <c r="S75" s="43"/>
      <c r="T75" s="4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33"/>
      <c r="AI75" s="62"/>
      <c r="AJ75" s="33"/>
      <c r="AK75" s="33"/>
      <c r="AL75" s="33"/>
      <c r="AM75" s="33"/>
      <c r="AN75" s="33"/>
      <c r="AO75" s="33"/>
      <c r="AP75" s="33"/>
      <c r="AQ75" s="62"/>
      <c r="AR75" s="33"/>
      <c r="AS75" s="62"/>
      <c r="AT75" s="33"/>
      <c r="AU75" s="33"/>
      <c r="AV75" s="33"/>
      <c r="AW75" s="33"/>
      <c r="AX75" s="33"/>
      <c r="AY75" s="33"/>
      <c r="AZ75" s="33"/>
      <c r="BA75" s="192"/>
      <c r="BB75" s="43"/>
      <c r="BC75" s="43"/>
      <c r="BD75" s="42"/>
      <c r="BE75" s="42"/>
      <c r="BF75" s="43"/>
      <c r="BG75" s="42"/>
      <c r="BH75" s="42"/>
      <c r="BI75" s="43"/>
      <c r="BJ75" s="33"/>
      <c r="BK75" s="33"/>
      <c r="BL75" s="24"/>
      <c r="BM75" s="33"/>
      <c r="BN75" s="33"/>
      <c r="BO75" s="34"/>
      <c r="BP75" s="23"/>
      <c r="BQ75" s="24"/>
      <c r="BR75" s="25"/>
    </row>
    <row r="76" spans="1:70" s="22" customFormat="1" ht="162" customHeight="1" x14ac:dyDescent="0.25">
      <c r="A76" s="17"/>
      <c r="B76" s="18"/>
      <c r="C76" s="19"/>
      <c r="D76" s="19"/>
      <c r="E76" s="20"/>
      <c r="F76" s="18"/>
      <c r="G76" s="18"/>
      <c r="H76" s="18"/>
      <c r="I76" s="18"/>
      <c r="J76" s="18"/>
      <c r="K76" s="42"/>
      <c r="L76" s="42"/>
      <c r="M76" s="42"/>
      <c r="N76" s="43"/>
      <c r="O76" s="42"/>
      <c r="P76" s="43"/>
      <c r="Q76" s="43"/>
      <c r="R76" s="43"/>
      <c r="S76" s="43"/>
      <c r="T76" s="4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62"/>
      <c r="AJ76" s="33"/>
      <c r="AK76" s="33"/>
      <c r="AL76" s="33"/>
      <c r="AM76" s="33"/>
      <c r="AN76" s="33"/>
      <c r="AO76" s="33"/>
      <c r="AP76" s="33"/>
      <c r="AQ76" s="62"/>
      <c r="AR76" s="33"/>
      <c r="AS76" s="62"/>
      <c r="AT76" s="33"/>
      <c r="AU76" s="33"/>
      <c r="AV76" s="33"/>
      <c r="AW76" s="33"/>
      <c r="AX76" s="33"/>
      <c r="AY76" s="33"/>
      <c r="AZ76" s="33"/>
      <c r="BA76" s="192"/>
      <c r="BB76" s="61"/>
      <c r="BC76" s="43"/>
      <c r="BD76" s="42"/>
      <c r="BE76" s="42"/>
      <c r="BF76" s="43"/>
      <c r="BG76" s="42"/>
      <c r="BH76" s="42"/>
      <c r="BI76" s="43"/>
      <c r="BJ76" s="33"/>
      <c r="BK76" s="33"/>
      <c r="BL76" s="24"/>
      <c r="BM76" s="33"/>
      <c r="BN76" s="33"/>
      <c r="BO76" s="34"/>
      <c r="BP76" s="23"/>
      <c r="BQ76" s="24"/>
      <c r="BR76" s="25"/>
    </row>
    <row r="77" spans="1:70" s="22" customFormat="1" ht="254.25" customHeight="1" x14ac:dyDescent="0.25">
      <c r="A77" s="17"/>
      <c r="B77" s="18"/>
      <c r="C77" s="19"/>
      <c r="D77" s="19"/>
      <c r="E77" s="20"/>
      <c r="F77" s="18"/>
      <c r="G77" s="18"/>
      <c r="H77" s="18"/>
      <c r="I77" s="18"/>
      <c r="J77" s="18"/>
      <c r="K77" s="42"/>
      <c r="L77" s="42"/>
      <c r="M77" s="42"/>
      <c r="N77" s="43"/>
      <c r="O77" s="43"/>
      <c r="P77" s="43"/>
      <c r="Q77" s="43"/>
      <c r="R77" s="43"/>
      <c r="S77" s="43"/>
      <c r="T77" s="4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  <c r="AF77" s="33"/>
      <c r="AG77" s="33"/>
      <c r="AH77" s="33"/>
      <c r="AI77" s="62"/>
      <c r="AJ77" s="33"/>
      <c r="AK77" s="33"/>
      <c r="AL77" s="33"/>
      <c r="AM77" s="33"/>
      <c r="AN77" s="33"/>
      <c r="AO77" s="33"/>
      <c r="AP77" s="33"/>
      <c r="AQ77" s="62"/>
      <c r="AR77" s="33"/>
      <c r="AS77" s="62"/>
      <c r="AT77" s="33"/>
      <c r="AU77" s="33"/>
      <c r="AV77" s="33"/>
      <c r="AW77" s="33"/>
      <c r="AX77" s="33"/>
      <c r="AY77" s="33"/>
      <c r="AZ77" s="33"/>
      <c r="BA77" s="192"/>
      <c r="BB77" s="43"/>
      <c r="BC77" s="42"/>
      <c r="BD77" s="42"/>
      <c r="BE77" s="42"/>
      <c r="BF77" s="43"/>
      <c r="BG77" s="42"/>
      <c r="BH77" s="42"/>
      <c r="BI77" s="43"/>
      <c r="BJ77" s="33"/>
      <c r="BK77" s="33"/>
      <c r="BL77" s="24"/>
      <c r="BM77" s="33"/>
      <c r="BN77" s="33"/>
      <c r="BO77" s="34"/>
      <c r="BP77" s="23"/>
      <c r="BQ77" s="24"/>
      <c r="BR77" s="25"/>
    </row>
    <row r="78" spans="1:70" s="22" customFormat="1" ht="166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/>
      <c r="M78" s="42"/>
      <c r="N78" s="43"/>
      <c r="O78" s="42"/>
      <c r="P78" s="43"/>
      <c r="Q78" s="43"/>
      <c r="R78" s="43"/>
      <c r="S78" s="43"/>
      <c r="T78" s="4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62"/>
      <c r="AR78" s="33"/>
      <c r="AS78" s="62"/>
      <c r="AT78" s="33"/>
      <c r="AU78" s="33"/>
      <c r="AV78" s="33"/>
      <c r="AW78" s="33"/>
      <c r="AX78" s="33"/>
      <c r="AY78" s="33"/>
      <c r="AZ78" s="33"/>
      <c r="BA78" s="192"/>
      <c r="BB78" s="61"/>
      <c r="BC78" s="43"/>
      <c r="BD78" s="42"/>
      <c r="BE78" s="42"/>
      <c r="BF78" s="43"/>
      <c r="BG78" s="42"/>
      <c r="BH78" s="42"/>
      <c r="BI78" s="43"/>
      <c r="BJ78" s="33"/>
      <c r="BK78" s="33"/>
      <c r="BL78" s="24"/>
      <c r="BM78" s="33"/>
      <c r="BN78" s="33"/>
      <c r="BO78" s="34"/>
      <c r="BP78" s="23"/>
      <c r="BQ78" s="24"/>
      <c r="BR78" s="25"/>
    </row>
    <row r="79" spans="1:70" s="22" customFormat="1" ht="181.5" customHeight="1" x14ac:dyDescent="0.25">
      <c r="A79" s="17"/>
      <c r="B79" s="18"/>
      <c r="C79" s="19"/>
      <c r="D79" s="19"/>
      <c r="E79" s="20"/>
      <c r="F79" s="18"/>
      <c r="G79" s="18"/>
      <c r="H79" s="18"/>
      <c r="I79" s="18"/>
      <c r="J79" s="18"/>
      <c r="K79" s="42"/>
      <c r="L79" s="42"/>
      <c r="M79" s="42"/>
      <c r="N79" s="43"/>
      <c r="O79" s="42"/>
      <c r="P79" s="43"/>
      <c r="Q79" s="43"/>
      <c r="R79" s="42"/>
      <c r="S79" s="42"/>
      <c r="T79" s="4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62"/>
      <c r="AJ79" s="33"/>
      <c r="AK79" s="33"/>
      <c r="AL79" s="33"/>
      <c r="AM79" s="33"/>
      <c r="AN79" s="33"/>
      <c r="AO79" s="33"/>
      <c r="AP79" s="33"/>
      <c r="AQ79" s="62"/>
      <c r="AR79" s="33"/>
      <c r="AS79" s="62"/>
      <c r="AT79" s="33"/>
      <c r="AU79" s="33"/>
      <c r="AV79" s="33"/>
      <c r="AW79" s="33"/>
      <c r="AX79" s="33"/>
      <c r="AY79" s="33"/>
      <c r="AZ79" s="33"/>
      <c r="BA79" s="192"/>
      <c r="BB79" s="61"/>
      <c r="BC79" s="43"/>
      <c r="BD79" s="42"/>
      <c r="BE79" s="42"/>
      <c r="BF79" s="43"/>
      <c r="BG79" s="42"/>
      <c r="BH79" s="42"/>
      <c r="BI79" s="43"/>
      <c r="BJ79" s="33"/>
      <c r="BK79" s="33"/>
      <c r="BL79" s="24"/>
      <c r="BM79" s="33"/>
      <c r="BN79" s="33"/>
      <c r="BO79" s="34"/>
      <c r="BP79" s="23"/>
      <c r="BQ79" s="24"/>
      <c r="BR79" s="25"/>
    </row>
    <row r="80" spans="1:70" s="71" customFormat="1" ht="197.25" customHeight="1" x14ac:dyDescent="0.25">
      <c r="A80" s="17"/>
      <c r="B80" s="18"/>
      <c r="C80" s="19"/>
      <c r="D80" s="19"/>
      <c r="E80" s="66"/>
      <c r="F80" s="18"/>
      <c r="G80" s="18"/>
      <c r="H80" s="18"/>
      <c r="I80" s="18"/>
      <c r="J80" s="18"/>
      <c r="K80" s="64"/>
      <c r="L80" s="64"/>
      <c r="M80" s="64"/>
      <c r="N80" s="67"/>
      <c r="O80" s="67"/>
      <c r="P80" s="67"/>
      <c r="Q80" s="67"/>
      <c r="R80" s="67"/>
      <c r="S80" s="67"/>
      <c r="T80" s="67"/>
      <c r="U80" s="68"/>
      <c r="V80" s="68"/>
      <c r="W80" s="68"/>
      <c r="X80" s="68"/>
      <c r="Y80" s="68"/>
      <c r="Z80" s="68"/>
      <c r="AA80" s="68"/>
      <c r="AB80" s="68"/>
      <c r="AC80" s="68"/>
      <c r="AD80" s="68"/>
      <c r="AE80" s="68"/>
      <c r="AF80" s="68"/>
      <c r="AG80" s="68"/>
      <c r="AH80" s="68"/>
      <c r="AI80" s="68"/>
      <c r="AJ80" s="68"/>
      <c r="AK80" s="68"/>
      <c r="AL80" s="68"/>
      <c r="AM80" s="68"/>
      <c r="AN80" s="68"/>
      <c r="AO80" s="68"/>
      <c r="AP80" s="68"/>
      <c r="AQ80" s="68"/>
      <c r="AR80" s="68"/>
      <c r="AS80" s="68"/>
      <c r="AT80" s="68"/>
      <c r="AU80" s="68"/>
      <c r="AV80" s="68"/>
      <c r="AW80" s="68"/>
      <c r="AX80" s="68"/>
      <c r="AY80" s="68"/>
      <c r="AZ80" s="68"/>
      <c r="BA80" s="65"/>
      <c r="BB80" s="65"/>
      <c r="BC80" s="64"/>
      <c r="BD80" s="64"/>
      <c r="BE80" s="64"/>
      <c r="BF80" s="69"/>
      <c r="BG80" s="64"/>
      <c r="BH80" s="64"/>
      <c r="BI80" s="69"/>
      <c r="BJ80" s="68"/>
      <c r="BK80" s="68"/>
      <c r="BL80" s="17"/>
      <c r="BM80" s="68"/>
      <c r="BN80" s="68"/>
      <c r="BO80" s="35"/>
      <c r="BP80" s="28"/>
      <c r="BQ80" s="17"/>
      <c r="BR80" s="70"/>
    </row>
    <row r="81" spans="1:70" s="22" customFormat="1" ht="136.5" customHeight="1" x14ac:dyDescent="0.25">
      <c r="A81" s="17"/>
      <c r="B81" s="18"/>
      <c r="C81" s="19"/>
      <c r="D81" s="19"/>
      <c r="E81" s="20"/>
      <c r="F81" s="18"/>
      <c r="G81" s="18"/>
      <c r="H81" s="18"/>
      <c r="I81" s="18"/>
      <c r="J81" s="18"/>
      <c r="K81" s="42"/>
      <c r="L81" s="42"/>
      <c r="M81" s="42"/>
      <c r="N81" s="42"/>
      <c r="O81" s="42"/>
      <c r="P81" s="43"/>
      <c r="Q81" s="43"/>
      <c r="R81" s="43"/>
      <c r="S81" s="43"/>
      <c r="T81" s="42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33"/>
      <c r="AO81" s="33"/>
      <c r="AP81" s="33"/>
      <c r="AQ81" s="33"/>
      <c r="AR81" s="33"/>
      <c r="AS81" s="33"/>
      <c r="AT81" s="33"/>
      <c r="AU81" s="33"/>
      <c r="AV81" s="33"/>
      <c r="AW81" s="33"/>
      <c r="AX81" s="33"/>
      <c r="AY81" s="33"/>
      <c r="AZ81" s="33"/>
      <c r="BA81" s="192"/>
      <c r="BB81" s="192"/>
      <c r="BC81" s="42"/>
      <c r="BD81" s="42"/>
      <c r="BE81" s="42"/>
      <c r="BF81" s="43"/>
      <c r="BG81" s="42"/>
      <c r="BH81" s="42"/>
      <c r="BI81" s="43"/>
      <c r="BJ81" s="33"/>
      <c r="BK81" s="33"/>
      <c r="BL81" s="24"/>
      <c r="BM81" s="33"/>
      <c r="BN81" s="33"/>
      <c r="BO81" s="34"/>
      <c r="BP81" s="23"/>
      <c r="BQ81" s="24"/>
      <c r="BR81" s="25"/>
    </row>
    <row r="82" spans="1:70" s="22" customFormat="1" ht="243.7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/>
      <c r="M82" s="42"/>
      <c r="N82" s="42"/>
      <c r="O82" s="42"/>
      <c r="P82" s="43"/>
      <c r="Q82" s="43"/>
      <c r="R82" s="43"/>
      <c r="S82" s="43"/>
      <c r="T82" s="42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92"/>
      <c r="BB82" s="42"/>
      <c r="BC82" s="42"/>
      <c r="BD82" s="42"/>
      <c r="BE82" s="42"/>
      <c r="BF82" s="43"/>
      <c r="BG82" s="42"/>
      <c r="BH82" s="42"/>
      <c r="BI82" s="43"/>
      <c r="BJ82" s="33"/>
      <c r="BK82" s="33"/>
      <c r="BL82" s="24"/>
      <c r="BM82" s="33"/>
      <c r="BN82" s="33"/>
      <c r="BO82" s="34"/>
      <c r="BP82" s="23"/>
      <c r="BQ82" s="24"/>
      <c r="BR82" s="25"/>
    </row>
    <row r="83" spans="1:70" s="22" customFormat="1" ht="243.7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/>
      <c r="M83" s="42"/>
      <c r="N83" s="42"/>
      <c r="O83" s="42"/>
      <c r="P83" s="43"/>
      <c r="Q83" s="43"/>
      <c r="R83" s="43"/>
      <c r="S83" s="43"/>
      <c r="T83" s="42"/>
      <c r="U83" s="33"/>
      <c r="V83" s="33"/>
      <c r="W83" s="33"/>
      <c r="X83" s="33"/>
      <c r="Y83" s="33"/>
      <c r="Z83" s="33"/>
      <c r="AA83" s="33"/>
      <c r="AB83" s="33"/>
      <c r="AC83" s="62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62"/>
      <c r="AR83" s="33"/>
      <c r="AS83" s="62"/>
      <c r="AT83" s="33"/>
      <c r="AU83" s="33"/>
      <c r="AV83" s="33"/>
      <c r="AW83" s="33"/>
      <c r="AX83" s="33"/>
      <c r="AY83" s="33"/>
      <c r="AZ83" s="33"/>
      <c r="BA83" s="192"/>
      <c r="BB83" s="192"/>
      <c r="BC83" s="42"/>
      <c r="BD83" s="42"/>
      <c r="BE83" s="42"/>
      <c r="BF83" s="43"/>
      <c r="BG83" s="42"/>
      <c r="BH83" s="42"/>
      <c r="BI83" s="43"/>
      <c r="BJ83" s="33"/>
      <c r="BK83" s="33"/>
      <c r="BL83" s="24"/>
      <c r="BM83" s="33"/>
      <c r="BN83" s="33"/>
      <c r="BO83" s="34"/>
      <c r="BP83" s="23"/>
      <c r="BQ83" s="24"/>
      <c r="BR83" s="25"/>
    </row>
    <row r="84" spans="1:70" s="22" customFormat="1" ht="179.25" customHeight="1" x14ac:dyDescent="0.25">
      <c r="A84" s="17"/>
      <c r="B84" s="18"/>
      <c r="C84" s="19"/>
      <c r="D84" s="19"/>
      <c r="E84" s="20"/>
      <c r="F84" s="18"/>
      <c r="G84" s="18"/>
      <c r="H84" s="18"/>
      <c r="I84" s="18"/>
      <c r="J84" s="18"/>
      <c r="K84" s="42"/>
      <c r="L84" s="42"/>
      <c r="M84" s="192"/>
      <c r="N84" s="32"/>
      <c r="O84" s="31"/>
      <c r="P84" s="32"/>
      <c r="Q84" s="32"/>
      <c r="R84" s="32"/>
      <c r="S84" s="32"/>
      <c r="T84" s="32"/>
      <c r="U84" s="33"/>
      <c r="V84" s="33"/>
      <c r="W84" s="33"/>
      <c r="X84" s="33"/>
      <c r="Y84" s="33"/>
      <c r="Z84" s="33"/>
      <c r="AA84" s="33"/>
      <c r="AB84" s="33"/>
      <c r="AC84" s="62"/>
      <c r="AD84" s="33"/>
      <c r="AE84" s="42"/>
      <c r="AF84" s="52"/>
      <c r="AG84" s="52"/>
      <c r="AH84" s="33"/>
      <c r="AI84" s="192"/>
      <c r="AJ84" s="52"/>
      <c r="AK84" s="52"/>
      <c r="AL84" s="33"/>
      <c r="AM84" s="33"/>
      <c r="AN84" s="33"/>
      <c r="AO84" s="33"/>
      <c r="AP84" s="33"/>
      <c r="AQ84" s="192"/>
      <c r="AR84" s="52"/>
      <c r="AS84" s="192"/>
      <c r="AT84" s="52"/>
      <c r="AU84" s="33"/>
      <c r="AV84" s="33"/>
      <c r="AW84" s="33"/>
      <c r="AX84" s="33"/>
      <c r="AY84" s="42"/>
      <c r="AZ84" s="43"/>
      <c r="BA84" s="192"/>
      <c r="BB84" s="52"/>
      <c r="BC84" s="52"/>
      <c r="BD84" s="33"/>
      <c r="BE84" s="33"/>
      <c r="BF84" s="33"/>
      <c r="BG84" s="33"/>
      <c r="BH84" s="33"/>
      <c r="BI84" s="33"/>
      <c r="BJ84" s="33"/>
      <c r="BK84" s="33"/>
      <c r="BL84" s="24"/>
      <c r="BM84" s="33"/>
      <c r="BN84" s="33"/>
      <c r="BO84" s="34"/>
      <c r="BP84" s="23"/>
      <c r="BQ84" s="24"/>
      <c r="BR84" s="25"/>
    </row>
    <row r="85" spans="1:70" s="22" customFormat="1" ht="264.7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/>
      <c r="M85" s="42"/>
      <c r="N85" s="52"/>
      <c r="O85" s="52"/>
      <c r="P85" s="52"/>
      <c r="Q85" s="52"/>
      <c r="R85" s="52"/>
      <c r="S85" s="52"/>
      <c r="T85" s="52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33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92"/>
      <c r="BB85" s="192"/>
      <c r="BC85" s="42"/>
      <c r="BD85" s="42"/>
      <c r="BE85" s="42"/>
      <c r="BF85" s="43"/>
      <c r="BG85" s="42"/>
      <c r="BH85" s="42"/>
      <c r="BI85" s="43"/>
      <c r="BJ85" s="33"/>
      <c r="BK85" s="33"/>
      <c r="BL85" s="24"/>
      <c r="BM85" s="33"/>
      <c r="BN85" s="33"/>
      <c r="BO85" s="34"/>
      <c r="BP85" s="23"/>
      <c r="BQ85" s="24"/>
      <c r="BR85" s="25"/>
    </row>
    <row r="86" spans="1:70" s="22" customFormat="1" ht="249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192"/>
      <c r="BB86" s="61"/>
      <c r="BC86" s="43"/>
      <c r="BD86" s="42"/>
      <c r="BE86" s="42"/>
      <c r="BF86" s="43"/>
      <c r="BG86" s="42"/>
      <c r="BH86" s="42"/>
      <c r="BI86" s="43"/>
      <c r="BJ86" s="33"/>
      <c r="BK86" s="33"/>
      <c r="BL86" s="24"/>
      <c r="BM86" s="33"/>
      <c r="BN86" s="33"/>
      <c r="BO86" s="34"/>
      <c r="BP86" s="23"/>
      <c r="BQ86" s="24"/>
      <c r="BR86" s="25"/>
    </row>
    <row r="87" spans="1:70" s="22" customFormat="1" ht="246.7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52"/>
      <c r="O87" s="52"/>
      <c r="P87" s="52"/>
      <c r="Q87" s="52"/>
      <c r="R87" s="52"/>
      <c r="S87" s="52"/>
      <c r="T87" s="5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62"/>
      <c r="AJ87" s="33"/>
      <c r="AK87" s="33"/>
      <c r="AL87" s="33"/>
      <c r="AM87" s="33"/>
      <c r="AN87" s="33"/>
      <c r="AO87" s="33"/>
      <c r="AP87" s="33"/>
      <c r="AQ87" s="62"/>
      <c r="AR87" s="33"/>
      <c r="AS87" s="62"/>
      <c r="AT87" s="33"/>
      <c r="AU87" s="33"/>
      <c r="AV87" s="33"/>
      <c r="AW87" s="33"/>
      <c r="AX87" s="33"/>
      <c r="AY87" s="42"/>
      <c r="AZ87" s="52"/>
      <c r="BA87" s="52"/>
      <c r="BB87" s="52"/>
      <c r="BC87" s="52"/>
      <c r="BD87" s="33"/>
      <c r="BE87" s="33"/>
      <c r="BF87" s="33"/>
      <c r="BG87" s="33"/>
      <c r="BH87" s="33"/>
      <c r="BI87" s="33"/>
      <c r="BJ87" s="33"/>
      <c r="BK87" s="33"/>
      <c r="BL87" s="24"/>
      <c r="BM87" s="33"/>
      <c r="BN87" s="33"/>
      <c r="BO87" s="34"/>
      <c r="BP87" s="23"/>
      <c r="BQ87" s="24"/>
      <c r="BR87" s="25"/>
    </row>
    <row r="88" spans="1:70" s="22" customFormat="1" ht="192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3"/>
      <c r="O88" s="42"/>
      <c r="P88" s="43"/>
      <c r="Q88" s="43"/>
      <c r="R88" s="43"/>
      <c r="S88" s="43"/>
      <c r="T88" s="43"/>
      <c r="U88" s="33"/>
      <c r="V88" s="33"/>
      <c r="W88" s="33"/>
      <c r="X88" s="33"/>
      <c r="Y88" s="33"/>
      <c r="Z88" s="33"/>
      <c r="AA88" s="33"/>
      <c r="AB88" s="33"/>
      <c r="AC88" s="42"/>
      <c r="AD88" s="43"/>
      <c r="AE88" s="43"/>
      <c r="AF88" s="52"/>
      <c r="AG88" s="52"/>
      <c r="AH88" s="33"/>
      <c r="AI88" s="192"/>
      <c r="AJ88" s="43"/>
      <c r="AK88" s="43"/>
      <c r="AL88" s="33"/>
      <c r="AM88" s="33"/>
      <c r="AN88" s="33"/>
      <c r="AO88" s="33"/>
      <c r="AP88" s="33"/>
      <c r="AQ88" s="192"/>
      <c r="AR88" s="43"/>
      <c r="AS88" s="192"/>
      <c r="AT88" s="43"/>
      <c r="AU88" s="33"/>
      <c r="AV88" s="33"/>
      <c r="AW88" s="33"/>
      <c r="AX88" s="33"/>
      <c r="AY88" s="42"/>
      <c r="AZ88" s="43"/>
      <c r="BA88" s="192"/>
      <c r="BB88" s="43"/>
      <c r="BC88" s="43"/>
      <c r="BD88" s="33"/>
      <c r="BE88" s="33"/>
      <c r="BF88" s="33"/>
      <c r="BG88" s="33"/>
      <c r="BH88" s="33"/>
      <c r="BI88" s="33"/>
      <c r="BJ88" s="33"/>
      <c r="BK88" s="33"/>
      <c r="BL88" s="24"/>
      <c r="BM88" s="33"/>
      <c r="BN88" s="33"/>
      <c r="BO88" s="34"/>
      <c r="BP88" s="23"/>
      <c r="BQ88" s="24"/>
      <c r="BR88" s="25"/>
    </row>
    <row r="89" spans="1:70" s="22" customFormat="1" ht="223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3"/>
      <c r="O89" s="42"/>
      <c r="P89" s="43"/>
      <c r="Q89" s="43"/>
      <c r="R89" s="43"/>
      <c r="S89" s="43"/>
      <c r="T89" s="43"/>
      <c r="U89" s="33"/>
      <c r="V89" s="33"/>
      <c r="W89" s="33"/>
      <c r="X89" s="33"/>
      <c r="Y89" s="33"/>
      <c r="Z89" s="33"/>
      <c r="AA89" s="33"/>
      <c r="AB89" s="33"/>
      <c r="AC89" s="62"/>
      <c r="AD89" s="33"/>
      <c r="AE89" s="42"/>
      <c r="AF89" s="52"/>
      <c r="AG89" s="52"/>
      <c r="AH89" s="33"/>
      <c r="AI89" s="192"/>
      <c r="AJ89" s="52"/>
      <c r="AK89" s="52"/>
      <c r="AL89" s="33"/>
      <c r="AM89" s="33"/>
      <c r="AN89" s="33"/>
      <c r="AO89" s="33"/>
      <c r="AP89" s="33"/>
      <c r="AQ89" s="192"/>
      <c r="AR89" s="52"/>
      <c r="AS89" s="192"/>
      <c r="AT89" s="52"/>
      <c r="AU89" s="33"/>
      <c r="AV89" s="33"/>
      <c r="AW89" s="33"/>
      <c r="AX89" s="33"/>
      <c r="AY89" s="42"/>
      <c r="AZ89" s="43"/>
      <c r="BA89" s="192"/>
      <c r="BB89" s="43"/>
      <c r="BC89" s="43"/>
      <c r="BD89" s="33"/>
      <c r="BE89" s="33"/>
      <c r="BF89" s="33"/>
      <c r="BG89" s="33"/>
      <c r="BH89" s="33"/>
      <c r="BI89" s="33"/>
      <c r="BJ89" s="33"/>
      <c r="BK89" s="33"/>
      <c r="BL89" s="24"/>
      <c r="BM89" s="33"/>
      <c r="BN89" s="33"/>
      <c r="BO89" s="34"/>
      <c r="BP89" s="23"/>
      <c r="BQ89" s="24"/>
      <c r="BR89" s="25"/>
    </row>
    <row r="90" spans="1:70" s="22" customFormat="1" ht="223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192"/>
      <c r="N90" s="23"/>
      <c r="O90" s="20"/>
      <c r="P90" s="23"/>
      <c r="Q90" s="23"/>
      <c r="R90" s="23"/>
      <c r="S90" s="23"/>
      <c r="T90" s="23"/>
      <c r="U90" s="33"/>
      <c r="V90" s="33"/>
      <c r="W90" s="33"/>
      <c r="X90" s="33"/>
      <c r="Y90" s="33"/>
      <c r="Z90" s="33"/>
      <c r="AA90" s="33"/>
      <c r="AB90" s="33"/>
      <c r="AC90" s="62"/>
      <c r="AD90" s="33"/>
      <c r="AE90" s="42"/>
      <c r="AF90" s="52"/>
      <c r="AG90" s="52"/>
      <c r="AH90" s="33"/>
      <c r="AI90" s="192"/>
      <c r="AJ90" s="52"/>
      <c r="AK90" s="52"/>
      <c r="AL90" s="33"/>
      <c r="AM90" s="33"/>
      <c r="AN90" s="33"/>
      <c r="AO90" s="33"/>
      <c r="AP90" s="33"/>
      <c r="AQ90" s="192"/>
      <c r="AR90" s="52"/>
      <c r="AS90" s="192"/>
      <c r="AT90" s="52"/>
      <c r="AU90" s="33"/>
      <c r="AV90" s="33"/>
      <c r="AW90" s="33"/>
      <c r="AX90" s="33"/>
      <c r="AY90" s="42"/>
      <c r="AZ90" s="43"/>
      <c r="BA90" s="192"/>
      <c r="BB90" s="52"/>
      <c r="BC90" s="52"/>
      <c r="BD90" s="33"/>
      <c r="BE90" s="33"/>
      <c r="BF90" s="33"/>
      <c r="BG90" s="33"/>
      <c r="BH90" s="33"/>
      <c r="BI90" s="33"/>
      <c r="BJ90" s="33"/>
      <c r="BK90" s="33"/>
      <c r="BL90" s="24"/>
      <c r="BM90" s="33"/>
      <c r="BN90" s="33"/>
      <c r="BO90" s="34"/>
      <c r="BP90" s="23"/>
      <c r="BQ90" s="24"/>
      <c r="BR90" s="25"/>
    </row>
    <row r="91" spans="1:70" s="22" customFormat="1" ht="408.7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43"/>
      <c r="O91" s="43"/>
      <c r="P91" s="43"/>
      <c r="Q91" s="43"/>
      <c r="R91" s="43"/>
      <c r="S91" s="43"/>
      <c r="T91" s="43"/>
      <c r="U91" s="33"/>
      <c r="V91" s="33"/>
      <c r="W91" s="33"/>
      <c r="X91" s="33"/>
      <c r="Y91" s="33"/>
      <c r="Z91" s="33"/>
      <c r="AA91" s="33"/>
      <c r="AB91" s="33"/>
      <c r="AC91" s="62"/>
      <c r="AD91" s="33"/>
      <c r="AE91" s="42"/>
      <c r="AF91" s="52"/>
      <c r="AG91" s="52"/>
      <c r="AH91" s="33"/>
      <c r="AI91" s="192"/>
      <c r="AJ91" s="52"/>
      <c r="AK91" s="52"/>
      <c r="AL91" s="33"/>
      <c r="AM91" s="33"/>
      <c r="AN91" s="33"/>
      <c r="AO91" s="33"/>
      <c r="AP91" s="33"/>
      <c r="AQ91" s="192"/>
      <c r="AR91" s="52"/>
      <c r="AS91" s="192"/>
      <c r="AT91" s="52"/>
      <c r="AU91" s="33"/>
      <c r="AV91" s="33"/>
      <c r="AW91" s="33"/>
      <c r="AX91" s="33"/>
      <c r="AY91" s="42"/>
      <c r="AZ91" s="43"/>
      <c r="BA91" s="192"/>
      <c r="BB91" s="43"/>
      <c r="BC91" s="43"/>
      <c r="BD91" s="33"/>
      <c r="BE91" s="33"/>
      <c r="BF91" s="33"/>
      <c r="BG91" s="33"/>
      <c r="BH91" s="33"/>
      <c r="BI91" s="33"/>
      <c r="BJ91" s="33"/>
      <c r="BK91" s="33"/>
      <c r="BL91" s="24"/>
      <c r="BM91" s="33"/>
      <c r="BN91" s="33"/>
      <c r="BO91" s="34"/>
      <c r="BP91" s="23"/>
      <c r="BQ91" s="24"/>
      <c r="BR91" s="25"/>
    </row>
    <row r="92" spans="1:70" s="22" customFormat="1" ht="186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43"/>
      <c r="O92" s="42"/>
      <c r="P92" s="43"/>
      <c r="Q92" s="43"/>
      <c r="R92" s="43"/>
      <c r="S92" s="43"/>
      <c r="T92" s="43"/>
      <c r="U92" s="33"/>
      <c r="V92" s="33"/>
      <c r="W92" s="33"/>
      <c r="X92" s="33"/>
      <c r="Y92" s="33"/>
      <c r="Z92" s="33"/>
      <c r="AA92" s="33"/>
      <c r="AB92" s="33"/>
      <c r="AC92" s="62"/>
      <c r="AD92" s="33"/>
      <c r="AE92" s="42"/>
      <c r="AF92" s="52"/>
      <c r="AG92" s="52"/>
      <c r="AH92" s="33"/>
      <c r="AI92" s="192"/>
      <c r="AJ92" s="52"/>
      <c r="AK92" s="52"/>
      <c r="AL92" s="33"/>
      <c r="AM92" s="33"/>
      <c r="AN92" s="33"/>
      <c r="AO92" s="33"/>
      <c r="AP92" s="33"/>
      <c r="AQ92" s="192"/>
      <c r="AR92" s="52"/>
      <c r="AS92" s="192"/>
      <c r="AT92" s="52"/>
      <c r="AU92" s="33"/>
      <c r="AV92" s="33"/>
      <c r="AW92" s="33"/>
      <c r="AX92" s="33"/>
      <c r="AY92" s="42"/>
      <c r="AZ92" s="43"/>
      <c r="BA92" s="192"/>
      <c r="BB92" s="52"/>
      <c r="BC92" s="52"/>
      <c r="BD92" s="33"/>
      <c r="BE92" s="33"/>
      <c r="BF92" s="33"/>
      <c r="BG92" s="33"/>
      <c r="BH92" s="33"/>
      <c r="BI92" s="33"/>
      <c r="BJ92" s="33"/>
      <c r="BK92" s="33"/>
      <c r="BL92" s="24"/>
      <c r="BM92" s="33"/>
      <c r="BN92" s="33"/>
      <c r="BO92" s="34"/>
      <c r="BP92" s="23"/>
      <c r="BQ92" s="24"/>
      <c r="BR92" s="25"/>
    </row>
    <row r="93" spans="1:70" s="22" customFormat="1" ht="409.6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192"/>
      <c r="N93" s="32"/>
      <c r="O93" s="31"/>
      <c r="P93" s="32"/>
      <c r="Q93" s="32"/>
      <c r="R93" s="32"/>
      <c r="S93" s="32"/>
      <c r="T93" s="32"/>
      <c r="U93" s="33"/>
      <c r="V93" s="33"/>
      <c r="W93" s="33"/>
      <c r="X93" s="33"/>
      <c r="Y93" s="33"/>
      <c r="Z93" s="33"/>
      <c r="AA93" s="33"/>
      <c r="AB93" s="33"/>
      <c r="AC93" s="62"/>
      <c r="AD93" s="33"/>
      <c r="AE93" s="42"/>
      <c r="AF93" s="52"/>
      <c r="AG93" s="52"/>
      <c r="AH93" s="33"/>
      <c r="AI93" s="192"/>
      <c r="AJ93" s="52"/>
      <c r="AK93" s="52"/>
      <c r="AL93" s="33"/>
      <c r="AM93" s="33"/>
      <c r="AN93" s="33"/>
      <c r="AO93" s="33"/>
      <c r="AP93" s="33"/>
      <c r="AQ93" s="192"/>
      <c r="AR93" s="52"/>
      <c r="AS93" s="192"/>
      <c r="AT93" s="52"/>
      <c r="AU93" s="33"/>
      <c r="AV93" s="33"/>
      <c r="AW93" s="33"/>
      <c r="AX93" s="33"/>
      <c r="AY93" s="42"/>
      <c r="AZ93" s="43"/>
      <c r="BA93" s="192"/>
      <c r="BB93" s="52"/>
      <c r="BC93" s="52"/>
      <c r="BD93" s="33"/>
      <c r="BE93" s="33"/>
      <c r="BF93" s="33"/>
      <c r="BG93" s="33"/>
      <c r="BH93" s="33"/>
      <c r="BI93" s="33"/>
      <c r="BJ93" s="33"/>
      <c r="BK93" s="33"/>
      <c r="BL93" s="24"/>
      <c r="BM93" s="33"/>
      <c r="BN93" s="33"/>
      <c r="BO93" s="34"/>
      <c r="BP93" s="23"/>
      <c r="BQ93" s="24"/>
      <c r="BR93" s="25"/>
    </row>
    <row r="94" spans="1:70" s="22" customFormat="1" ht="216.7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192"/>
      <c r="N94" s="32"/>
      <c r="O94" s="31"/>
      <c r="P94" s="32"/>
      <c r="Q94" s="32"/>
      <c r="R94" s="32"/>
      <c r="S94" s="32"/>
      <c r="T94" s="32"/>
      <c r="U94" s="33"/>
      <c r="V94" s="33"/>
      <c r="W94" s="33"/>
      <c r="X94" s="33"/>
      <c r="Y94" s="33"/>
      <c r="Z94" s="33"/>
      <c r="AA94" s="33"/>
      <c r="AB94" s="33"/>
      <c r="AC94" s="62"/>
      <c r="AD94" s="33"/>
      <c r="AE94" s="42"/>
      <c r="AF94" s="52"/>
      <c r="AG94" s="52"/>
      <c r="AH94" s="33"/>
      <c r="AI94" s="192"/>
      <c r="AJ94" s="52"/>
      <c r="AK94" s="52"/>
      <c r="AL94" s="33"/>
      <c r="AM94" s="33"/>
      <c r="AN94" s="33"/>
      <c r="AO94" s="33"/>
      <c r="AP94" s="33"/>
      <c r="AQ94" s="192"/>
      <c r="AR94" s="52"/>
      <c r="AS94" s="192"/>
      <c r="AT94" s="52"/>
      <c r="AU94" s="33"/>
      <c r="AV94" s="33"/>
      <c r="AW94" s="33"/>
      <c r="AX94" s="33"/>
      <c r="AY94" s="42"/>
      <c r="AZ94" s="43"/>
      <c r="BA94" s="192"/>
      <c r="BB94" s="52"/>
      <c r="BC94" s="52"/>
      <c r="BD94" s="33"/>
      <c r="BE94" s="33"/>
      <c r="BF94" s="33"/>
      <c r="BG94" s="33"/>
      <c r="BH94" s="33"/>
      <c r="BI94" s="33"/>
      <c r="BJ94" s="33"/>
      <c r="BK94" s="33"/>
      <c r="BL94" s="24"/>
      <c r="BM94" s="33"/>
      <c r="BN94" s="33"/>
      <c r="BO94" s="34"/>
      <c r="BP94" s="23"/>
      <c r="BQ94" s="24"/>
      <c r="BR94" s="25"/>
    </row>
    <row r="95" spans="1:70" s="22" customFormat="1" ht="254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43"/>
      <c r="O95" s="42"/>
      <c r="P95" s="43"/>
      <c r="Q95" s="43"/>
      <c r="R95" s="43"/>
      <c r="S95" s="43"/>
      <c r="T95" s="43"/>
      <c r="U95" s="33"/>
      <c r="V95" s="33"/>
      <c r="W95" s="33"/>
      <c r="X95" s="33"/>
      <c r="Y95" s="33"/>
      <c r="Z95" s="33"/>
      <c r="AA95" s="33"/>
      <c r="AB95" s="33"/>
      <c r="AC95" s="192"/>
      <c r="AD95" s="52"/>
      <c r="AE95" s="52"/>
      <c r="AF95" s="33"/>
      <c r="AG95" s="33"/>
      <c r="AH95" s="33"/>
      <c r="AI95" s="192"/>
      <c r="AJ95" s="52"/>
      <c r="AK95" s="52"/>
      <c r="AL95" s="33"/>
      <c r="AM95" s="33"/>
      <c r="AN95" s="33"/>
      <c r="AO95" s="33"/>
      <c r="AP95" s="33"/>
      <c r="AQ95" s="192"/>
      <c r="AR95" s="52"/>
      <c r="AS95" s="192"/>
      <c r="AT95" s="52"/>
      <c r="AU95" s="33"/>
      <c r="AV95" s="33"/>
      <c r="AW95" s="33"/>
      <c r="AX95" s="33"/>
      <c r="AY95" s="42"/>
      <c r="AZ95" s="43"/>
      <c r="BA95" s="192"/>
      <c r="BB95" s="43"/>
      <c r="BC95" s="43"/>
      <c r="BD95" s="33"/>
      <c r="BE95" s="33"/>
      <c r="BF95" s="33"/>
      <c r="BG95" s="33"/>
      <c r="BH95" s="33"/>
      <c r="BI95" s="33"/>
      <c r="BJ95" s="33"/>
      <c r="BK95" s="33"/>
      <c r="BL95" s="24"/>
      <c r="BM95" s="33"/>
      <c r="BN95" s="33"/>
      <c r="BO95" s="34"/>
      <c r="BP95" s="23"/>
      <c r="BQ95" s="24"/>
      <c r="BR95" s="25"/>
    </row>
    <row r="96" spans="1:70" s="22" customFormat="1" ht="147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192"/>
      <c r="N96" s="23"/>
      <c r="O96" s="23"/>
      <c r="P96" s="23"/>
      <c r="Q96" s="23"/>
      <c r="R96" s="23"/>
      <c r="S96" s="23"/>
      <c r="T96" s="23"/>
      <c r="U96" s="33"/>
      <c r="V96" s="33"/>
      <c r="W96" s="33"/>
      <c r="X96" s="33"/>
      <c r="Y96" s="33"/>
      <c r="Z96" s="33"/>
      <c r="AA96" s="33"/>
      <c r="AB96" s="33"/>
      <c r="AC96" s="192"/>
      <c r="AD96" s="52"/>
      <c r="AE96" s="52"/>
      <c r="AF96" s="33"/>
      <c r="AG96" s="33"/>
      <c r="AH96" s="33"/>
      <c r="AI96" s="192"/>
      <c r="AJ96" s="52"/>
      <c r="AK96" s="52"/>
      <c r="AL96" s="33"/>
      <c r="AM96" s="33"/>
      <c r="AN96" s="33"/>
      <c r="AO96" s="33"/>
      <c r="AP96" s="33"/>
      <c r="AQ96" s="192"/>
      <c r="AR96" s="52"/>
      <c r="AS96" s="192"/>
      <c r="AT96" s="52"/>
      <c r="AU96" s="33"/>
      <c r="AV96" s="33"/>
      <c r="AW96" s="33"/>
      <c r="AX96" s="33"/>
      <c r="AY96" s="42"/>
      <c r="AZ96" s="43"/>
      <c r="BA96" s="192"/>
      <c r="BB96" s="52"/>
      <c r="BC96" s="52"/>
      <c r="BD96" s="33"/>
      <c r="BE96" s="33"/>
      <c r="BF96" s="33"/>
      <c r="BG96" s="33"/>
      <c r="BH96" s="33"/>
      <c r="BI96" s="33"/>
      <c r="BJ96" s="33"/>
      <c r="BK96" s="33"/>
      <c r="BL96" s="24"/>
      <c r="BM96" s="33"/>
      <c r="BN96" s="33"/>
      <c r="BO96" s="34"/>
      <c r="BP96" s="23"/>
      <c r="BQ96" s="24"/>
      <c r="BR96" s="25"/>
    </row>
    <row r="97" spans="1:70" s="22" customFormat="1" ht="244.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43"/>
      <c r="O97" s="43"/>
      <c r="P97" s="43"/>
      <c r="Q97" s="43"/>
      <c r="R97" s="43"/>
      <c r="S97" s="43"/>
      <c r="T97" s="43"/>
      <c r="U97" s="33"/>
      <c r="V97" s="33"/>
      <c r="W97" s="33"/>
      <c r="X97" s="33"/>
      <c r="Y97" s="33"/>
      <c r="Z97" s="33"/>
      <c r="AA97" s="33"/>
      <c r="AB97" s="33"/>
      <c r="AC97" s="192"/>
      <c r="AD97" s="51"/>
      <c r="AE97" s="51"/>
      <c r="AF97" s="33"/>
      <c r="AG97" s="33"/>
      <c r="AH97" s="33"/>
      <c r="AI97" s="192"/>
      <c r="AJ97" s="51"/>
      <c r="AK97" s="51"/>
      <c r="AL97" s="33"/>
      <c r="AM97" s="33"/>
      <c r="AN97" s="33"/>
      <c r="AO97" s="33"/>
      <c r="AP97" s="33"/>
      <c r="AQ97" s="192"/>
      <c r="AR97" s="52"/>
      <c r="AS97" s="192"/>
      <c r="AT97" s="43"/>
      <c r="AU97" s="33"/>
      <c r="AV97" s="33"/>
      <c r="AW97" s="33"/>
      <c r="AX97" s="33"/>
      <c r="AY97" s="42"/>
      <c r="AZ97" s="43"/>
      <c r="BA97" s="192"/>
      <c r="BB97" s="43"/>
      <c r="BC97" s="43"/>
      <c r="BD97" s="33"/>
      <c r="BE97" s="42"/>
      <c r="BF97" s="43"/>
      <c r="BG97" s="42"/>
      <c r="BH97" s="33"/>
      <c r="BI97" s="33"/>
      <c r="BJ97" s="33"/>
      <c r="BK97" s="33"/>
      <c r="BL97" s="24"/>
      <c r="BM97" s="33"/>
      <c r="BN97" s="33"/>
      <c r="BO97" s="34"/>
      <c r="BP97" s="23"/>
      <c r="BQ97" s="24"/>
      <c r="BR97" s="25"/>
    </row>
    <row r="98" spans="1:70" s="22" customFormat="1" ht="244.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42"/>
      <c r="L98" s="42"/>
      <c r="M98" s="42"/>
      <c r="N98" s="43"/>
      <c r="O98" s="42"/>
      <c r="P98" s="43"/>
      <c r="Q98" s="43"/>
      <c r="R98" s="42"/>
      <c r="S98" s="43"/>
      <c r="T98" s="43"/>
      <c r="U98" s="33"/>
      <c r="V98" s="33"/>
      <c r="W98" s="33"/>
      <c r="X98" s="33"/>
      <c r="Y98" s="33"/>
      <c r="Z98" s="33"/>
      <c r="AA98" s="33"/>
      <c r="AB98" s="33"/>
      <c r="AC98" s="192"/>
      <c r="AD98" s="51"/>
      <c r="AE98" s="51"/>
      <c r="AF98" s="33"/>
      <c r="AG98" s="33"/>
      <c r="AH98" s="33"/>
      <c r="AI98" s="192"/>
      <c r="AJ98" s="51"/>
      <c r="AK98" s="51"/>
      <c r="AL98" s="33"/>
      <c r="AM98" s="33"/>
      <c r="AN98" s="33"/>
      <c r="AO98" s="33"/>
      <c r="AP98" s="33"/>
      <c r="AQ98" s="192"/>
      <c r="AR98" s="52"/>
      <c r="AS98" s="192"/>
      <c r="AT98" s="43"/>
      <c r="AU98" s="33"/>
      <c r="AV98" s="33"/>
      <c r="AW98" s="33"/>
      <c r="AX98" s="33"/>
      <c r="AY98" s="42"/>
      <c r="AZ98" s="43"/>
      <c r="BA98" s="192"/>
      <c r="BB98" s="43"/>
      <c r="BC98" s="43"/>
      <c r="BD98" s="33"/>
      <c r="BE98" s="33"/>
      <c r="BF98" s="33"/>
      <c r="BG98" s="33"/>
      <c r="BH98" s="33"/>
      <c r="BI98" s="33"/>
      <c r="BJ98" s="33"/>
      <c r="BK98" s="33"/>
      <c r="BL98" s="24"/>
      <c r="BM98" s="33"/>
      <c r="BN98" s="33"/>
      <c r="BO98" s="34"/>
      <c r="BP98" s="23"/>
      <c r="BQ98" s="24"/>
      <c r="BR98" s="25"/>
    </row>
    <row r="99" spans="1:70" s="22" customFormat="1" ht="244.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33"/>
      <c r="V99" s="33"/>
      <c r="W99" s="33"/>
      <c r="X99" s="33"/>
      <c r="Y99" s="33"/>
      <c r="Z99" s="33"/>
      <c r="AA99" s="33"/>
      <c r="AB99" s="33"/>
      <c r="AC99" s="192"/>
      <c r="AD99" s="51"/>
      <c r="AE99" s="51"/>
      <c r="AF99" s="33"/>
      <c r="AG99" s="33"/>
      <c r="AH99" s="33"/>
      <c r="AI99" s="192"/>
      <c r="AJ99" s="51"/>
      <c r="AK99" s="51"/>
      <c r="AL99" s="33"/>
      <c r="AM99" s="33"/>
      <c r="AN99" s="33"/>
      <c r="AO99" s="33"/>
      <c r="AP99" s="33"/>
      <c r="AQ99" s="192"/>
      <c r="AR99" s="52"/>
      <c r="AS99" s="192"/>
      <c r="AT99" s="43"/>
      <c r="AU99" s="33"/>
      <c r="AV99" s="33"/>
      <c r="AW99" s="33"/>
      <c r="AX99" s="33"/>
      <c r="AY99" s="42"/>
      <c r="AZ99" s="43"/>
      <c r="BA99" s="192"/>
      <c r="BB99" s="43"/>
      <c r="BC99" s="43"/>
      <c r="BD99" s="33"/>
      <c r="BE99" s="42"/>
      <c r="BF99" s="43"/>
      <c r="BG99" s="43"/>
      <c r="BH99" s="33"/>
      <c r="BI99" s="33"/>
      <c r="BJ99" s="33"/>
      <c r="BK99" s="33"/>
      <c r="BL99" s="24"/>
      <c r="BM99" s="33"/>
      <c r="BN99" s="33"/>
      <c r="BO99" s="34"/>
      <c r="BP99" s="23"/>
      <c r="BQ99" s="24"/>
      <c r="BR99" s="25"/>
    </row>
    <row r="100" spans="1:70" s="22" customFormat="1" ht="244.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42"/>
      <c r="L100" s="42"/>
      <c r="M100" s="42"/>
      <c r="N100" s="23"/>
      <c r="O100" s="20"/>
      <c r="P100" s="23"/>
      <c r="Q100" s="23"/>
      <c r="R100" s="23"/>
      <c r="S100" s="23"/>
      <c r="T100" s="23"/>
      <c r="U100" s="33"/>
      <c r="V100" s="33"/>
      <c r="W100" s="33"/>
      <c r="X100" s="33"/>
      <c r="Y100" s="33"/>
      <c r="Z100" s="33"/>
      <c r="AA100" s="33"/>
      <c r="AB100" s="33"/>
      <c r="AC100" s="192"/>
      <c r="AD100" s="51"/>
      <c r="AE100" s="51"/>
      <c r="AF100" s="33"/>
      <c r="AG100" s="33"/>
      <c r="AH100" s="33"/>
      <c r="AI100" s="192"/>
      <c r="AJ100" s="51"/>
      <c r="AK100" s="51"/>
      <c r="AL100" s="33"/>
      <c r="AM100" s="33"/>
      <c r="AN100" s="33"/>
      <c r="AO100" s="33"/>
      <c r="AP100" s="33"/>
      <c r="AQ100" s="192"/>
      <c r="AR100" s="52"/>
      <c r="AS100" s="192"/>
      <c r="AT100" s="43"/>
      <c r="AU100" s="33"/>
      <c r="AV100" s="33"/>
      <c r="AW100" s="33"/>
      <c r="AX100" s="33"/>
      <c r="AY100" s="42"/>
      <c r="AZ100" s="43"/>
      <c r="BA100" s="192"/>
      <c r="BB100" s="43"/>
      <c r="BC100" s="43"/>
      <c r="BD100" s="33"/>
      <c r="BE100" s="33"/>
      <c r="BF100" s="33"/>
      <c r="BG100" s="33"/>
      <c r="BH100" s="33"/>
      <c r="BI100" s="33"/>
      <c r="BJ100" s="33"/>
      <c r="BK100" s="33"/>
      <c r="BL100" s="24"/>
      <c r="BM100" s="33"/>
      <c r="BN100" s="33"/>
      <c r="BO100" s="34"/>
      <c r="BP100" s="23"/>
      <c r="BQ100" s="24"/>
      <c r="BR100" s="25"/>
    </row>
    <row r="101" spans="1:70" s="22" customFormat="1" ht="408.75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43"/>
      <c r="O101" s="42"/>
      <c r="P101" s="42"/>
      <c r="Q101" s="42"/>
      <c r="R101" s="42"/>
      <c r="S101" s="42"/>
      <c r="T101" s="43"/>
      <c r="U101" s="33"/>
      <c r="V101" s="33"/>
      <c r="W101" s="33"/>
      <c r="X101" s="33"/>
      <c r="Y101" s="33"/>
      <c r="Z101" s="33"/>
      <c r="AA101" s="33"/>
      <c r="AB101" s="33"/>
      <c r="AC101" s="192"/>
      <c r="AD101" s="51"/>
      <c r="AE101" s="51"/>
      <c r="AF101" s="33"/>
      <c r="AG101" s="33"/>
      <c r="AH101" s="33"/>
      <c r="AI101" s="192"/>
      <c r="AJ101" s="51"/>
      <c r="AK101" s="51"/>
      <c r="AL101" s="33"/>
      <c r="AM101" s="33"/>
      <c r="AN101" s="33"/>
      <c r="AO101" s="33"/>
      <c r="AP101" s="33"/>
      <c r="AQ101" s="192"/>
      <c r="AR101" s="52"/>
      <c r="AS101" s="192"/>
      <c r="AT101" s="43"/>
      <c r="AU101" s="33"/>
      <c r="AV101" s="33"/>
      <c r="AW101" s="33"/>
      <c r="AX101" s="33"/>
      <c r="AY101" s="42"/>
      <c r="AZ101" s="43"/>
      <c r="BA101" s="192"/>
      <c r="BB101" s="43"/>
      <c r="BC101" s="42"/>
      <c r="BD101" s="33"/>
      <c r="BE101" s="33"/>
      <c r="BF101" s="33"/>
      <c r="BG101" s="33"/>
      <c r="BH101" s="33"/>
      <c r="BI101" s="33"/>
      <c r="BJ101" s="33"/>
      <c r="BK101" s="33"/>
      <c r="BL101" s="24"/>
      <c r="BM101" s="33"/>
      <c r="BN101" s="33"/>
      <c r="BO101" s="34"/>
      <c r="BP101" s="23"/>
      <c r="BQ101" s="24"/>
      <c r="BR101" s="25"/>
    </row>
    <row r="102" spans="1:70" s="22" customFormat="1" ht="246.7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43"/>
      <c r="O102" s="42"/>
      <c r="P102" s="43"/>
      <c r="Q102" s="43"/>
      <c r="R102" s="43"/>
      <c r="S102" s="43"/>
      <c r="T102" s="43"/>
      <c r="U102" s="33"/>
      <c r="V102" s="33"/>
      <c r="W102" s="33"/>
      <c r="X102" s="33"/>
      <c r="Y102" s="33"/>
      <c r="Z102" s="33"/>
      <c r="AA102" s="33"/>
      <c r="AB102" s="33"/>
      <c r="AC102" s="192"/>
      <c r="AD102" s="51"/>
      <c r="AE102" s="51"/>
      <c r="AF102" s="33"/>
      <c r="AG102" s="33"/>
      <c r="AH102" s="33"/>
      <c r="AI102" s="192"/>
      <c r="AJ102" s="51"/>
      <c r="AK102" s="51"/>
      <c r="AL102" s="33"/>
      <c r="AM102" s="33"/>
      <c r="AN102" s="33"/>
      <c r="AO102" s="33"/>
      <c r="AP102" s="33"/>
      <c r="AQ102" s="192"/>
      <c r="AR102" s="52"/>
      <c r="AS102" s="192"/>
      <c r="AT102" s="43"/>
      <c r="AU102" s="33"/>
      <c r="AV102" s="33"/>
      <c r="AW102" s="33"/>
      <c r="AX102" s="33"/>
      <c r="AY102" s="42"/>
      <c r="AZ102" s="43"/>
      <c r="BA102" s="192"/>
      <c r="BB102" s="43"/>
      <c r="BC102" s="42"/>
      <c r="BD102" s="33"/>
      <c r="BE102" s="42"/>
      <c r="BF102" s="43"/>
      <c r="BG102" s="43"/>
      <c r="BH102" s="33"/>
      <c r="BI102" s="33"/>
      <c r="BJ102" s="33"/>
      <c r="BK102" s="33"/>
      <c r="BL102" s="24"/>
      <c r="BM102" s="33"/>
      <c r="BN102" s="33"/>
      <c r="BO102" s="34"/>
      <c r="BP102" s="23"/>
      <c r="BQ102" s="24"/>
      <c r="BR102" s="25"/>
    </row>
    <row r="103" spans="1:70" s="22" customFormat="1" ht="258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23"/>
      <c r="O103" s="20"/>
      <c r="P103" s="23"/>
      <c r="Q103" s="23"/>
      <c r="R103" s="23"/>
      <c r="S103" s="23"/>
      <c r="T103" s="23"/>
      <c r="U103" s="33"/>
      <c r="V103" s="33"/>
      <c r="W103" s="33"/>
      <c r="X103" s="33"/>
      <c r="Y103" s="33"/>
      <c r="Z103" s="33"/>
      <c r="AA103" s="33"/>
      <c r="AB103" s="33"/>
      <c r="AC103" s="192"/>
      <c r="AD103" s="51"/>
      <c r="AE103" s="42"/>
      <c r="AF103" s="33"/>
      <c r="AG103" s="33"/>
      <c r="AH103" s="33"/>
      <c r="AI103" s="192"/>
      <c r="AJ103" s="51"/>
      <c r="AK103" s="42"/>
      <c r="AL103" s="33"/>
      <c r="AM103" s="33"/>
      <c r="AN103" s="33"/>
      <c r="AO103" s="33"/>
      <c r="AP103" s="33"/>
      <c r="AQ103" s="192"/>
      <c r="AR103" s="43"/>
      <c r="AS103" s="192"/>
      <c r="AT103" s="43"/>
      <c r="AU103" s="33"/>
      <c r="AV103" s="33"/>
      <c r="AW103" s="33"/>
      <c r="AX103" s="33"/>
      <c r="AY103" s="42"/>
      <c r="AZ103" s="43"/>
      <c r="BA103" s="192"/>
      <c r="BB103" s="43"/>
      <c r="BC103" s="42"/>
      <c r="BD103" s="33"/>
      <c r="BE103" s="33"/>
      <c r="BF103" s="33"/>
      <c r="BG103" s="33"/>
      <c r="BH103" s="33"/>
      <c r="BI103" s="33"/>
      <c r="BJ103" s="33"/>
      <c r="BK103" s="33"/>
      <c r="BL103" s="24"/>
      <c r="BM103" s="33"/>
      <c r="BN103" s="33"/>
      <c r="BO103" s="34"/>
      <c r="BP103" s="23"/>
      <c r="BQ103" s="24"/>
      <c r="BR103" s="25"/>
    </row>
    <row r="104" spans="1:70" s="22" customFormat="1" ht="201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42"/>
      <c r="M104" s="192"/>
      <c r="N104" s="29"/>
      <c r="O104" s="29"/>
      <c r="P104" s="29"/>
      <c r="Q104" s="29"/>
      <c r="R104" s="29"/>
      <c r="S104" s="29"/>
      <c r="T104" s="29"/>
      <c r="U104" s="33"/>
      <c r="V104" s="33"/>
      <c r="W104" s="33"/>
      <c r="X104" s="33"/>
      <c r="Y104" s="33"/>
      <c r="Z104" s="33"/>
      <c r="AA104" s="33"/>
      <c r="AB104" s="33"/>
      <c r="AC104" s="192"/>
      <c r="AD104" s="51"/>
      <c r="AE104" s="42"/>
      <c r="AF104" s="33"/>
      <c r="AG104" s="33"/>
      <c r="AH104" s="33"/>
      <c r="AI104" s="192"/>
      <c r="AJ104" s="51"/>
      <c r="AK104" s="42"/>
      <c r="AL104" s="33"/>
      <c r="AM104" s="33"/>
      <c r="AN104" s="33"/>
      <c r="AO104" s="33"/>
      <c r="AP104" s="33"/>
      <c r="AQ104" s="192"/>
      <c r="AR104" s="43"/>
      <c r="AS104" s="192"/>
      <c r="AT104" s="43"/>
      <c r="AU104" s="33"/>
      <c r="AV104" s="33"/>
      <c r="AW104" s="33"/>
      <c r="AX104" s="33"/>
      <c r="AY104" s="42"/>
      <c r="AZ104" s="43"/>
      <c r="BA104" s="192"/>
      <c r="BB104" s="43"/>
      <c r="BC104" s="42"/>
      <c r="BD104" s="33"/>
      <c r="BE104" s="33"/>
      <c r="BF104" s="33"/>
      <c r="BG104" s="33"/>
      <c r="BH104" s="33"/>
      <c r="BI104" s="33"/>
      <c r="BJ104" s="33"/>
      <c r="BK104" s="33"/>
      <c r="BL104" s="24"/>
      <c r="BM104" s="33"/>
      <c r="BN104" s="33"/>
      <c r="BO104" s="34"/>
      <c r="BP104" s="23"/>
      <c r="BQ104" s="24"/>
      <c r="BR104" s="25"/>
    </row>
    <row r="105" spans="1:70" s="22" customFormat="1" ht="191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42"/>
      <c r="L105" s="42"/>
      <c r="M105" s="42"/>
      <c r="N105" s="43"/>
      <c r="O105" s="42"/>
      <c r="P105" s="43"/>
      <c r="Q105" s="43"/>
      <c r="R105" s="43"/>
      <c r="S105" s="43"/>
      <c r="T105" s="43"/>
      <c r="U105" s="33"/>
      <c r="V105" s="33"/>
      <c r="W105" s="33"/>
      <c r="X105" s="33"/>
      <c r="Y105" s="33"/>
      <c r="Z105" s="33"/>
      <c r="AA105" s="33"/>
      <c r="AB105" s="33"/>
      <c r="AC105" s="192"/>
      <c r="AD105" s="51"/>
      <c r="AE105" s="42"/>
      <c r="AF105" s="33"/>
      <c r="AG105" s="33"/>
      <c r="AH105" s="33"/>
      <c r="AI105" s="192"/>
      <c r="AJ105" s="51"/>
      <c r="AK105" s="42"/>
      <c r="AL105" s="33"/>
      <c r="AM105" s="33"/>
      <c r="AN105" s="33"/>
      <c r="AO105" s="33"/>
      <c r="AP105" s="33"/>
      <c r="AQ105" s="192"/>
      <c r="AR105" s="43"/>
      <c r="AS105" s="192"/>
      <c r="AT105" s="43"/>
      <c r="AU105" s="33"/>
      <c r="AV105" s="33"/>
      <c r="AW105" s="33"/>
      <c r="AX105" s="33"/>
      <c r="AY105" s="42"/>
      <c r="AZ105" s="43"/>
      <c r="BA105" s="192"/>
      <c r="BB105" s="43"/>
      <c r="BC105" s="43"/>
      <c r="BD105" s="33"/>
      <c r="BE105" s="33"/>
      <c r="BF105" s="33"/>
      <c r="BG105" s="33"/>
      <c r="BH105" s="33"/>
      <c r="BI105" s="33"/>
      <c r="BJ105" s="33"/>
      <c r="BK105" s="33"/>
      <c r="BL105" s="24"/>
      <c r="BM105" s="33"/>
      <c r="BN105" s="33"/>
      <c r="BO105" s="34"/>
      <c r="BP105" s="23"/>
      <c r="BQ105" s="24"/>
      <c r="BR105" s="25"/>
    </row>
    <row r="106" spans="1:70" s="22" customFormat="1" ht="191.2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192"/>
      <c r="N106" s="32"/>
      <c r="O106" s="31"/>
      <c r="P106" s="32"/>
      <c r="Q106" s="32"/>
      <c r="R106" s="32"/>
      <c r="S106" s="32"/>
      <c r="T106" s="32"/>
      <c r="U106" s="33"/>
      <c r="V106" s="33"/>
      <c r="W106" s="33"/>
      <c r="X106" s="33"/>
      <c r="Y106" s="33"/>
      <c r="Z106" s="33"/>
      <c r="AA106" s="33"/>
      <c r="AB106" s="33"/>
      <c r="AC106" s="192"/>
      <c r="AD106" s="51"/>
      <c r="AE106" s="42"/>
      <c r="AF106" s="33"/>
      <c r="AG106" s="33"/>
      <c r="AH106" s="33"/>
      <c r="AI106" s="192"/>
      <c r="AJ106" s="51"/>
      <c r="AK106" s="42"/>
      <c r="AL106" s="33"/>
      <c r="AM106" s="33"/>
      <c r="AN106" s="33"/>
      <c r="AO106" s="33"/>
      <c r="AP106" s="33"/>
      <c r="AQ106" s="192"/>
      <c r="AR106" s="43"/>
      <c r="AS106" s="192"/>
      <c r="AT106" s="43"/>
      <c r="AU106" s="33"/>
      <c r="AV106" s="33"/>
      <c r="AW106" s="33"/>
      <c r="AX106" s="33"/>
      <c r="AY106" s="42"/>
      <c r="AZ106" s="43"/>
      <c r="BA106" s="192"/>
      <c r="BB106" s="43"/>
      <c r="BC106" s="42"/>
      <c r="BD106" s="33"/>
      <c r="BE106" s="33"/>
      <c r="BF106" s="33"/>
      <c r="BG106" s="33"/>
      <c r="BH106" s="33"/>
      <c r="BI106" s="33"/>
      <c r="BJ106" s="33"/>
      <c r="BK106" s="33"/>
      <c r="BL106" s="24"/>
      <c r="BM106" s="33"/>
      <c r="BN106" s="33"/>
      <c r="BO106" s="34"/>
      <c r="BP106" s="23"/>
      <c r="BQ106" s="24"/>
      <c r="BR106" s="25"/>
    </row>
    <row r="107" spans="1:70" s="22" customFormat="1" ht="247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192"/>
      <c r="N107" s="23"/>
      <c r="O107" s="23"/>
      <c r="P107" s="23"/>
      <c r="Q107" s="23"/>
      <c r="R107" s="23"/>
      <c r="S107" s="23"/>
      <c r="T107" s="28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F107" s="33"/>
      <c r="AG107" s="33"/>
      <c r="AH107" s="33"/>
      <c r="AI107" s="62"/>
      <c r="AJ107" s="33"/>
      <c r="AK107" s="33"/>
      <c r="AL107" s="33"/>
      <c r="AM107" s="33"/>
      <c r="AN107" s="33"/>
      <c r="AO107" s="33"/>
      <c r="AP107" s="33"/>
      <c r="AQ107" s="62"/>
      <c r="AR107" s="33"/>
      <c r="AS107" s="62"/>
      <c r="AT107" s="33"/>
      <c r="AU107" s="33"/>
      <c r="AV107" s="33"/>
      <c r="AW107" s="33"/>
      <c r="AX107" s="33"/>
      <c r="AY107" s="42"/>
      <c r="AZ107" s="43"/>
      <c r="BA107" s="192"/>
      <c r="BB107" s="43"/>
      <c r="BC107" s="42"/>
      <c r="BD107" s="33"/>
      <c r="BE107" s="33"/>
      <c r="BF107" s="33"/>
      <c r="BG107" s="33"/>
      <c r="BH107" s="33"/>
      <c r="BI107" s="33"/>
      <c r="BJ107" s="33"/>
      <c r="BK107" s="33"/>
      <c r="BL107" s="24"/>
      <c r="BM107" s="33"/>
      <c r="BN107" s="33"/>
      <c r="BO107" s="34"/>
      <c r="BP107" s="23"/>
      <c r="BQ107" s="24"/>
      <c r="BR107" s="25"/>
    </row>
    <row r="108" spans="1:70" s="22" customFormat="1" ht="27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192"/>
      <c r="N108" s="28"/>
      <c r="O108" s="18"/>
      <c r="P108" s="28"/>
      <c r="Q108" s="28"/>
      <c r="R108" s="28"/>
      <c r="S108" s="28"/>
      <c r="T108" s="28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F108" s="33"/>
      <c r="AG108" s="33"/>
      <c r="AH108" s="33"/>
      <c r="AI108" s="62"/>
      <c r="AJ108" s="33"/>
      <c r="AK108" s="33"/>
      <c r="AL108" s="33"/>
      <c r="AM108" s="33"/>
      <c r="AN108" s="33"/>
      <c r="AO108" s="33"/>
      <c r="AP108" s="33"/>
      <c r="AQ108" s="62"/>
      <c r="AR108" s="33"/>
      <c r="AS108" s="62"/>
      <c r="AT108" s="33"/>
      <c r="AU108" s="33"/>
      <c r="AV108" s="33"/>
      <c r="AW108" s="33"/>
      <c r="AX108" s="33"/>
      <c r="AY108" s="42"/>
      <c r="AZ108" s="43"/>
      <c r="BA108" s="192"/>
      <c r="BB108" s="43"/>
      <c r="BC108" s="42"/>
      <c r="BD108" s="33"/>
      <c r="BE108" s="33"/>
      <c r="BF108" s="33"/>
      <c r="BG108" s="33"/>
      <c r="BH108" s="33"/>
      <c r="BI108" s="33"/>
      <c r="BJ108" s="33"/>
      <c r="BK108" s="33"/>
      <c r="BL108" s="24"/>
      <c r="BM108" s="33"/>
      <c r="BN108" s="33"/>
      <c r="BO108" s="34"/>
      <c r="BP108" s="23"/>
      <c r="BQ108" s="24"/>
      <c r="BR108" s="25"/>
    </row>
    <row r="109" spans="1:70" s="22" customFormat="1" ht="261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192"/>
      <c r="N109" s="28"/>
      <c r="O109" s="18"/>
      <c r="P109" s="28"/>
      <c r="Q109" s="28"/>
      <c r="R109" s="28"/>
      <c r="S109" s="28"/>
      <c r="T109" s="28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F109" s="33"/>
      <c r="AG109" s="33"/>
      <c r="AH109" s="33"/>
      <c r="AI109" s="62"/>
      <c r="AJ109" s="33"/>
      <c r="AK109" s="33"/>
      <c r="AL109" s="33"/>
      <c r="AM109" s="33"/>
      <c r="AN109" s="33"/>
      <c r="AO109" s="33"/>
      <c r="AP109" s="33"/>
      <c r="AQ109" s="62"/>
      <c r="AR109" s="33"/>
      <c r="AS109" s="62"/>
      <c r="AT109" s="33"/>
      <c r="AU109" s="33"/>
      <c r="AV109" s="33"/>
      <c r="AW109" s="33"/>
      <c r="AX109" s="33"/>
      <c r="AY109" s="42"/>
      <c r="AZ109" s="43"/>
      <c r="BA109" s="192"/>
      <c r="BB109" s="43"/>
      <c r="BC109" s="42"/>
      <c r="BD109" s="33"/>
      <c r="BE109" s="33"/>
      <c r="BF109" s="33"/>
      <c r="BG109" s="33"/>
      <c r="BH109" s="33"/>
      <c r="BI109" s="33"/>
      <c r="BJ109" s="33"/>
      <c r="BK109" s="33"/>
      <c r="BL109" s="24"/>
      <c r="BM109" s="33"/>
      <c r="BN109" s="33"/>
      <c r="BO109" s="34"/>
      <c r="BP109" s="23"/>
      <c r="BQ109" s="24"/>
      <c r="BR109" s="25"/>
    </row>
    <row r="110" spans="1:70" s="22" customFormat="1" ht="204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F110" s="33"/>
      <c r="AG110" s="33"/>
      <c r="AH110" s="33"/>
      <c r="AI110" s="62"/>
      <c r="AJ110" s="33"/>
      <c r="AK110" s="33"/>
      <c r="AL110" s="33"/>
      <c r="AM110" s="33"/>
      <c r="AN110" s="33"/>
      <c r="AO110" s="33"/>
      <c r="AP110" s="33"/>
      <c r="AQ110" s="62"/>
      <c r="AR110" s="33"/>
      <c r="AS110" s="62"/>
      <c r="AT110" s="33"/>
      <c r="AU110" s="33"/>
      <c r="AV110" s="33"/>
      <c r="AW110" s="33"/>
      <c r="AX110" s="33"/>
      <c r="AY110" s="42"/>
      <c r="AZ110" s="43"/>
      <c r="BA110" s="192"/>
      <c r="BB110" s="42"/>
      <c r="BC110" s="42"/>
      <c r="BD110" s="33"/>
      <c r="BE110" s="33"/>
      <c r="BF110" s="33"/>
      <c r="BG110" s="33"/>
      <c r="BH110" s="33"/>
      <c r="BI110" s="33"/>
      <c r="BJ110" s="33"/>
      <c r="BK110" s="33"/>
      <c r="BL110" s="24"/>
      <c r="BM110" s="33"/>
      <c r="BN110" s="33"/>
      <c r="BO110" s="34"/>
      <c r="BP110" s="23"/>
      <c r="BQ110" s="24"/>
      <c r="BR110" s="25"/>
    </row>
    <row r="111" spans="1:70" s="22" customFormat="1" ht="204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192"/>
      <c r="N111" s="20"/>
      <c r="O111" s="20"/>
      <c r="P111" s="20"/>
      <c r="Q111" s="20"/>
      <c r="R111" s="20"/>
      <c r="S111" s="20"/>
      <c r="T111" s="20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F111" s="33"/>
      <c r="AG111" s="33"/>
      <c r="AH111" s="33"/>
      <c r="AI111" s="62"/>
      <c r="AJ111" s="33"/>
      <c r="AK111" s="33"/>
      <c r="AL111" s="33"/>
      <c r="AM111" s="33"/>
      <c r="AN111" s="33"/>
      <c r="AO111" s="33"/>
      <c r="AP111" s="33"/>
      <c r="AQ111" s="62"/>
      <c r="AR111" s="33"/>
      <c r="AS111" s="62"/>
      <c r="AT111" s="33"/>
      <c r="AU111" s="33"/>
      <c r="AV111" s="33"/>
      <c r="AW111" s="33"/>
      <c r="AX111" s="33"/>
      <c r="AY111" s="42"/>
      <c r="AZ111" s="43"/>
      <c r="BA111" s="192"/>
      <c r="BB111" s="43"/>
      <c r="BC111" s="42"/>
      <c r="BD111" s="33"/>
      <c r="BE111" s="33"/>
      <c r="BF111" s="33"/>
      <c r="BG111" s="33"/>
      <c r="BH111" s="33"/>
      <c r="BI111" s="33"/>
      <c r="BJ111" s="33"/>
      <c r="BK111" s="33"/>
      <c r="BL111" s="24"/>
      <c r="BM111" s="33"/>
      <c r="BN111" s="33"/>
      <c r="BO111" s="34"/>
      <c r="BP111" s="23"/>
      <c r="BQ111" s="24"/>
      <c r="BR111" s="25"/>
    </row>
    <row r="112" spans="1:70" s="22" customFormat="1" ht="204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192"/>
      <c r="N112" s="28"/>
      <c r="O112" s="18"/>
      <c r="P112" s="28"/>
      <c r="Q112" s="28"/>
      <c r="R112" s="28"/>
      <c r="S112" s="28"/>
      <c r="T112" s="2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62"/>
      <c r="AR112" s="33"/>
      <c r="AS112" s="62"/>
      <c r="AT112" s="33"/>
      <c r="AU112" s="33"/>
      <c r="AV112" s="33"/>
      <c r="AW112" s="33"/>
      <c r="AX112" s="33"/>
      <c r="AY112" s="42"/>
      <c r="AZ112" s="43"/>
      <c r="BA112" s="192"/>
      <c r="BB112" s="43"/>
      <c r="BC112" s="42"/>
      <c r="BD112" s="33"/>
      <c r="BE112" s="33"/>
      <c r="BF112" s="33"/>
      <c r="BG112" s="33"/>
      <c r="BH112" s="33"/>
      <c r="BI112" s="33"/>
      <c r="BJ112" s="33"/>
      <c r="BK112" s="33"/>
      <c r="BL112" s="24"/>
      <c r="BM112" s="33"/>
      <c r="BN112" s="33"/>
      <c r="BO112" s="34"/>
      <c r="BP112" s="23"/>
      <c r="BQ112" s="24"/>
      <c r="BR112" s="25"/>
    </row>
    <row r="113" spans="1:70" s="22" customFormat="1" ht="283.5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43"/>
      <c r="O113" s="42"/>
      <c r="P113" s="43"/>
      <c r="Q113" s="43"/>
      <c r="R113" s="43"/>
      <c r="S113" s="43"/>
      <c r="T113" s="4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62"/>
      <c r="AR113" s="33"/>
      <c r="AS113" s="62"/>
      <c r="AT113" s="33"/>
      <c r="AU113" s="33"/>
      <c r="AV113" s="33"/>
      <c r="AW113" s="33"/>
      <c r="AX113" s="33"/>
      <c r="AY113" s="42"/>
      <c r="AZ113" s="43"/>
      <c r="BA113" s="192"/>
      <c r="BB113" s="43"/>
      <c r="BC113" s="42"/>
      <c r="BD113" s="33"/>
      <c r="BE113" s="33"/>
      <c r="BF113" s="33"/>
      <c r="BG113" s="33"/>
      <c r="BH113" s="33"/>
      <c r="BI113" s="33"/>
      <c r="BJ113" s="33"/>
      <c r="BK113" s="33"/>
      <c r="BL113" s="24"/>
      <c r="BM113" s="33"/>
      <c r="BN113" s="33"/>
      <c r="BO113" s="34"/>
      <c r="BP113" s="23"/>
      <c r="BQ113" s="24"/>
      <c r="BR113" s="25"/>
    </row>
    <row r="114" spans="1:70" s="22" customFormat="1" ht="409.5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43"/>
      <c r="O114" s="42"/>
      <c r="P114" s="43"/>
      <c r="Q114" s="43"/>
      <c r="R114" s="43"/>
      <c r="S114" s="43"/>
      <c r="T114" s="4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42"/>
      <c r="AF114" s="43"/>
      <c r="AG114" s="43"/>
      <c r="AH114" s="33"/>
      <c r="AI114" s="192"/>
      <c r="AJ114" s="43"/>
      <c r="AK114" s="43"/>
      <c r="AL114" s="33"/>
      <c r="AM114" s="33"/>
      <c r="AN114" s="33"/>
      <c r="AO114" s="33"/>
      <c r="AP114" s="33"/>
      <c r="AQ114" s="192"/>
      <c r="AR114" s="43"/>
      <c r="AS114" s="192"/>
      <c r="AT114" s="43"/>
      <c r="AU114" s="33"/>
      <c r="AV114" s="33"/>
      <c r="AW114" s="33"/>
      <c r="AX114" s="33"/>
      <c r="AY114" s="42"/>
      <c r="AZ114" s="43"/>
      <c r="BA114" s="192"/>
      <c r="BB114" s="43"/>
      <c r="BC114" s="43"/>
      <c r="BD114" s="33"/>
      <c r="BE114" s="33"/>
      <c r="BF114" s="33"/>
      <c r="BG114" s="33"/>
      <c r="BH114" s="33"/>
      <c r="BI114" s="33"/>
      <c r="BJ114" s="33"/>
      <c r="BK114" s="33"/>
      <c r="BL114" s="24"/>
      <c r="BM114" s="33"/>
      <c r="BN114" s="33"/>
      <c r="BO114" s="34"/>
      <c r="BP114" s="23"/>
      <c r="BQ114" s="24"/>
      <c r="BR114" s="25"/>
    </row>
    <row r="115" spans="1:70" s="22" customFormat="1" ht="114.75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2"/>
      <c r="O115" s="31"/>
      <c r="P115" s="32"/>
      <c r="Q115" s="32"/>
      <c r="R115" s="32"/>
      <c r="S115" s="32"/>
      <c r="T115" s="32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62"/>
      <c r="AR115" s="33"/>
      <c r="AS115" s="62"/>
      <c r="AT115" s="33"/>
      <c r="AU115" s="33"/>
      <c r="AV115" s="33"/>
      <c r="AW115" s="33"/>
      <c r="AX115" s="33"/>
      <c r="AY115" s="42"/>
      <c r="AZ115" s="43"/>
      <c r="BA115" s="192"/>
      <c r="BB115" s="43"/>
      <c r="BC115" s="42"/>
      <c r="BD115" s="33"/>
      <c r="BE115" s="33"/>
      <c r="BF115" s="33"/>
      <c r="BG115" s="33"/>
      <c r="BH115" s="33"/>
      <c r="BI115" s="33"/>
      <c r="BJ115" s="33"/>
      <c r="BK115" s="33"/>
      <c r="BL115" s="24"/>
      <c r="BM115" s="33"/>
      <c r="BN115" s="33"/>
      <c r="BO115" s="34"/>
      <c r="BP115" s="23"/>
      <c r="BQ115" s="24"/>
      <c r="BR115" s="25"/>
    </row>
    <row r="116" spans="1:70" s="22" customFormat="1" ht="114.75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192"/>
      <c r="N116" s="32"/>
      <c r="O116" s="31"/>
      <c r="P116" s="32"/>
      <c r="Q116" s="32"/>
      <c r="R116" s="32"/>
      <c r="S116" s="32"/>
      <c r="T116" s="3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62"/>
      <c r="AR116" s="33"/>
      <c r="AS116" s="62"/>
      <c r="AT116" s="33"/>
      <c r="AU116" s="33"/>
      <c r="AV116" s="33"/>
      <c r="AW116" s="33"/>
      <c r="AX116" s="33"/>
      <c r="AY116" s="42"/>
      <c r="AZ116" s="43"/>
      <c r="BA116" s="192"/>
      <c r="BB116" s="43"/>
      <c r="BC116" s="42"/>
      <c r="BD116" s="33"/>
      <c r="BE116" s="33"/>
      <c r="BF116" s="33"/>
      <c r="BG116" s="33"/>
      <c r="BH116" s="33"/>
      <c r="BI116" s="33"/>
      <c r="BJ116" s="33"/>
      <c r="BK116" s="33"/>
      <c r="BL116" s="24"/>
      <c r="BM116" s="33"/>
      <c r="BN116" s="33"/>
      <c r="BO116" s="34"/>
      <c r="BP116" s="23"/>
      <c r="BQ116" s="24"/>
      <c r="BR116" s="25"/>
    </row>
    <row r="117" spans="1:70" s="22" customFormat="1" ht="114.75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192"/>
      <c r="N117" s="32"/>
      <c r="O117" s="31"/>
      <c r="P117" s="32"/>
      <c r="Q117" s="32"/>
      <c r="R117" s="32"/>
      <c r="S117" s="32"/>
      <c r="T117" s="3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62"/>
      <c r="AR117" s="33"/>
      <c r="AS117" s="62"/>
      <c r="AT117" s="33"/>
      <c r="AU117" s="33"/>
      <c r="AV117" s="33"/>
      <c r="AW117" s="33"/>
      <c r="AX117" s="33"/>
      <c r="AY117" s="42"/>
      <c r="AZ117" s="43"/>
      <c r="BA117" s="192"/>
      <c r="BB117" s="43"/>
      <c r="BC117" s="42"/>
      <c r="BD117" s="33"/>
      <c r="BE117" s="33"/>
      <c r="BF117" s="33"/>
      <c r="BG117" s="33"/>
      <c r="BH117" s="33"/>
      <c r="BI117" s="33"/>
      <c r="BJ117" s="33"/>
      <c r="BK117" s="33"/>
      <c r="BL117" s="24"/>
      <c r="BM117" s="33"/>
      <c r="BN117" s="33"/>
      <c r="BO117" s="34"/>
      <c r="BP117" s="23"/>
      <c r="BQ117" s="24"/>
      <c r="BR117" s="25"/>
    </row>
    <row r="118" spans="1:70" s="22" customFormat="1" ht="114.75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42"/>
      <c r="M118" s="192"/>
      <c r="N118" s="32"/>
      <c r="O118" s="31"/>
      <c r="P118" s="32"/>
      <c r="Q118" s="32"/>
      <c r="R118" s="32"/>
      <c r="S118" s="32"/>
      <c r="T118" s="32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62"/>
      <c r="AR118" s="33"/>
      <c r="AS118" s="62"/>
      <c r="AT118" s="33"/>
      <c r="AU118" s="33"/>
      <c r="AV118" s="33"/>
      <c r="AW118" s="33"/>
      <c r="AX118" s="33"/>
      <c r="AY118" s="42"/>
      <c r="AZ118" s="43"/>
      <c r="BA118" s="192"/>
      <c r="BB118" s="43"/>
      <c r="BC118" s="42"/>
      <c r="BD118" s="33"/>
      <c r="BE118" s="33"/>
      <c r="BF118" s="33"/>
      <c r="BG118" s="33"/>
      <c r="BH118" s="33"/>
      <c r="BI118" s="33"/>
      <c r="BJ118" s="33"/>
      <c r="BK118" s="33"/>
      <c r="BL118" s="24"/>
      <c r="BM118" s="33"/>
      <c r="BN118" s="33"/>
      <c r="BO118" s="34"/>
      <c r="BP118" s="23"/>
      <c r="BQ118" s="24"/>
      <c r="BR118" s="25"/>
    </row>
    <row r="119" spans="1:70" s="22" customFormat="1" ht="114.75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192"/>
      <c r="N119" s="32"/>
      <c r="O119" s="31"/>
      <c r="P119" s="32"/>
      <c r="Q119" s="32"/>
      <c r="R119" s="32"/>
      <c r="S119" s="32"/>
      <c r="T119" s="3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F119" s="33"/>
      <c r="AG119" s="33"/>
      <c r="AH119" s="33"/>
      <c r="AI119" s="62"/>
      <c r="AJ119" s="33"/>
      <c r="AK119" s="33"/>
      <c r="AL119" s="33"/>
      <c r="AM119" s="33"/>
      <c r="AN119" s="33"/>
      <c r="AO119" s="33"/>
      <c r="AP119" s="33"/>
      <c r="AQ119" s="62"/>
      <c r="AR119" s="33"/>
      <c r="AS119" s="62"/>
      <c r="AT119" s="33"/>
      <c r="AU119" s="33"/>
      <c r="AV119" s="33"/>
      <c r="AW119" s="33"/>
      <c r="AX119" s="33"/>
      <c r="AY119" s="42"/>
      <c r="AZ119" s="43"/>
      <c r="BA119" s="192"/>
      <c r="BB119" s="43"/>
      <c r="BC119" s="42"/>
      <c r="BD119" s="33"/>
      <c r="BE119" s="33"/>
      <c r="BF119" s="33"/>
      <c r="BG119" s="33"/>
      <c r="BH119" s="33"/>
      <c r="BI119" s="33"/>
      <c r="BJ119" s="33"/>
      <c r="BK119" s="33"/>
      <c r="BL119" s="24"/>
      <c r="BM119" s="33"/>
      <c r="BN119" s="33"/>
      <c r="BO119" s="34"/>
      <c r="BP119" s="23"/>
      <c r="BQ119" s="24"/>
      <c r="BR119" s="25"/>
    </row>
    <row r="120" spans="1:70" s="22" customFormat="1" ht="204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43"/>
      <c r="O120" s="42"/>
      <c r="P120" s="43"/>
      <c r="Q120" s="43"/>
      <c r="R120" s="43"/>
      <c r="S120" s="43"/>
      <c r="T120" s="4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62"/>
      <c r="AR120" s="33"/>
      <c r="AS120" s="62"/>
      <c r="AT120" s="33"/>
      <c r="AU120" s="33"/>
      <c r="AV120" s="33"/>
      <c r="AW120" s="33"/>
      <c r="AX120" s="33"/>
      <c r="AY120" s="42"/>
      <c r="AZ120" s="43"/>
      <c r="BA120" s="192"/>
      <c r="BB120" s="43"/>
      <c r="BC120" s="42"/>
      <c r="BD120" s="33"/>
      <c r="BE120" s="33"/>
      <c r="BF120" s="33"/>
      <c r="BG120" s="33"/>
      <c r="BH120" s="33"/>
      <c r="BI120" s="33"/>
      <c r="BJ120" s="33"/>
      <c r="BK120" s="33"/>
      <c r="BL120" s="24"/>
      <c r="BM120" s="33"/>
      <c r="BN120" s="33"/>
      <c r="BO120" s="34"/>
      <c r="BP120" s="23"/>
      <c r="BQ120" s="24"/>
      <c r="BR120" s="25"/>
    </row>
    <row r="121" spans="1:70" s="22" customFormat="1" ht="204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192"/>
      <c r="N121" s="28"/>
      <c r="O121" s="18"/>
      <c r="P121" s="28"/>
      <c r="Q121" s="28"/>
      <c r="R121" s="28"/>
      <c r="S121" s="28"/>
      <c r="T121" s="28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62"/>
      <c r="AR121" s="33"/>
      <c r="AS121" s="62"/>
      <c r="AT121" s="33"/>
      <c r="AU121" s="33"/>
      <c r="AV121" s="33"/>
      <c r="AW121" s="33"/>
      <c r="AX121" s="33"/>
      <c r="AY121" s="42"/>
      <c r="AZ121" s="43"/>
      <c r="BA121" s="192"/>
      <c r="BB121" s="43"/>
      <c r="BC121" s="42"/>
      <c r="BD121" s="33"/>
      <c r="BE121" s="33"/>
      <c r="BF121" s="33"/>
      <c r="BG121" s="33"/>
      <c r="BH121" s="33"/>
      <c r="BI121" s="33"/>
      <c r="BJ121" s="33"/>
      <c r="BK121" s="33"/>
      <c r="BL121" s="24"/>
      <c r="BM121" s="33"/>
      <c r="BN121" s="33"/>
      <c r="BO121" s="34"/>
      <c r="BP121" s="23"/>
      <c r="BQ121" s="24"/>
      <c r="BR121" s="25"/>
    </row>
    <row r="122" spans="1:70" s="22" customFormat="1" ht="216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42"/>
      <c r="AH122" s="51"/>
      <c r="AI122" s="62"/>
      <c r="AJ122" s="33"/>
      <c r="AK122" s="33"/>
      <c r="AL122" s="33"/>
      <c r="AM122" s="33"/>
      <c r="AN122" s="33"/>
      <c r="AO122" s="33"/>
      <c r="AP122" s="33"/>
      <c r="AQ122" s="62"/>
      <c r="AR122" s="33"/>
      <c r="AS122" s="62"/>
      <c r="AT122" s="33"/>
      <c r="AU122" s="33"/>
      <c r="AV122" s="33"/>
      <c r="AW122" s="33"/>
      <c r="AX122" s="33"/>
      <c r="AY122" s="42"/>
      <c r="AZ122" s="51"/>
      <c r="BA122" s="192"/>
      <c r="BB122" s="51"/>
      <c r="BC122" s="42"/>
      <c r="BD122" s="33"/>
      <c r="BE122" s="33"/>
      <c r="BF122" s="33"/>
      <c r="BG122" s="33"/>
      <c r="BH122" s="33"/>
      <c r="BI122" s="33"/>
      <c r="BJ122" s="33"/>
      <c r="BK122" s="33"/>
      <c r="BL122" s="24"/>
      <c r="BM122" s="33"/>
      <c r="BN122" s="33"/>
      <c r="BO122" s="34"/>
      <c r="BP122" s="23"/>
      <c r="BQ122" s="24"/>
      <c r="BR122" s="25"/>
    </row>
    <row r="123" spans="1:70" s="22" customFormat="1" ht="158.2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51"/>
      <c r="O123" s="51"/>
      <c r="P123" s="51"/>
      <c r="Q123" s="51"/>
      <c r="R123" s="51"/>
      <c r="S123" s="51"/>
      <c r="T123" s="51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62"/>
      <c r="AR123" s="33"/>
      <c r="AS123" s="62"/>
      <c r="AT123" s="33"/>
      <c r="AU123" s="33"/>
      <c r="AV123" s="33"/>
      <c r="AW123" s="33"/>
      <c r="AX123" s="33"/>
      <c r="AY123" s="42"/>
      <c r="AZ123" s="43"/>
      <c r="BA123" s="192"/>
      <c r="BB123" s="43"/>
      <c r="BC123" s="42"/>
      <c r="BD123" s="33"/>
      <c r="BE123" s="33"/>
      <c r="BF123" s="33"/>
      <c r="BG123" s="33"/>
      <c r="BH123" s="33"/>
      <c r="BI123" s="33"/>
      <c r="BJ123" s="33"/>
      <c r="BK123" s="33"/>
      <c r="BL123" s="24"/>
      <c r="BM123" s="33"/>
      <c r="BN123" s="33"/>
      <c r="BO123" s="34"/>
      <c r="BP123" s="23"/>
      <c r="BQ123" s="24"/>
      <c r="BR123" s="25"/>
    </row>
    <row r="124" spans="1:70" s="22" customFormat="1" ht="141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51"/>
      <c r="O124" s="51"/>
      <c r="P124" s="51"/>
      <c r="Q124" s="51"/>
      <c r="R124" s="51"/>
      <c r="S124" s="51"/>
      <c r="T124" s="51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62"/>
      <c r="AR124" s="33"/>
      <c r="AS124" s="62"/>
      <c r="AT124" s="33"/>
      <c r="AU124" s="33"/>
      <c r="AV124" s="33"/>
      <c r="AW124" s="33"/>
      <c r="AX124" s="33"/>
      <c r="AY124" s="42"/>
      <c r="AZ124" s="43"/>
      <c r="BA124" s="192"/>
      <c r="BB124" s="43"/>
      <c r="BC124" s="42"/>
      <c r="BD124" s="33"/>
      <c r="BE124" s="33"/>
      <c r="BF124" s="33"/>
      <c r="BG124" s="33"/>
      <c r="BH124" s="33"/>
      <c r="BI124" s="33"/>
      <c r="BJ124" s="33"/>
      <c r="BK124" s="33"/>
      <c r="BL124" s="24"/>
      <c r="BM124" s="33"/>
      <c r="BN124" s="33"/>
      <c r="BO124" s="34"/>
      <c r="BP124" s="23"/>
      <c r="BQ124" s="24"/>
      <c r="BR124" s="25"/>
    </row>
    <row r="125" spans="1:70" s="22" customFormat="1" ht="256.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3"/>
      <c r="O125" s="42"/>
      <c r="P125" s="43"/>
      <c r="Q125" s="43"/>
      <c r="R125" s="43"/>
      <c r="S125" s="43"/>
      <c r="T125" s="4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42"/>
      <c r="AF125" s="43"/>
      <c r="AG125" s="43"/>
      <c r="AH125" s="33"/>
      <c r="AI125" s="192"/>
      <c r="AJ125" s="43"/>
      <c r="AK125" s="43"/>
      <c r="AL125" s="33"/>
      <c r="AM125" s="33"/>
      <c r="AN125" s="33"/>
      <c r="AO125" s="33"/>
      <c r="AP125" s="33"/>
      <c r="AQ125" s="192"/>
      <c r="AR125" s="52"/>
      <c r="AS125" s="192"/>
      <c r="AT125" s="43"/>
      <c r="AU125" s="33"/>
      <c r="AV125" s="33"/>
      <c r="AW125" s="33"/>
      <c r="AX125" s="33"/>
      <c r="AY125" s="42"/>
      <c r="AZ125" s="43"/>
      <c r="BA125" s="192"/>
      <c r="BB125" s="43"/>
      <c r="BC125" s="43"/>
      <c r="BD125" s="33"/>
      <c r="BE125" s="33"/>
      <c r="BF125" s="33"/>
      <c r="BG125" s="33"/>
      <c r="BH125" s="33"/>
      <c r="BI125" s="33"/>
      <c r="BJ125" s="33"/>
      <c r="BK125" s="33"/>
      <c r="BL125" s="24"/>
      <c r="BM125" s="33"/>
      <c r="BN125" s="33"/>
      <c r="BO125" s="34"/>
      <c r="BP125" s="23"/>
      <c r="BQ125" s="24"/>
      <c r="BR125" s="25"/>
    </row>
    <row r="126" spans="1:70" s="22" customFormat="1" ht="153.7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42"/>
      <c r="M126" s="42"/>
      <c r="N126" s="34"/>
      <c r="O126" s="34"/>
      <c r="P126" s="34"/>
      <c r="Q126" s="34"/>
      <c r="R126" s="34"/>
      <c r="S126" s="34"/>
      <c r="T126" s="34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42"/>
      <c r="AF126" s="43"/>
      <c r="AG126" s="43"/>
      <c r="AH126" s="33"/>
      <c r="AI126" s="192"/>
      <c r="AJ126" s="43"/>
      <c r="AK126" s="43"/>
      <c r="AL126" s="33"/>
      <c r="AM126" s="33"/>
      <c r="AN126" s="33"/>
      <c r="AO126" s="33"/>
      <c r="AP126" s="33"/>
      <c r="AQ126" s="192"/>
      <c r="AR126" s="52"/>
      <c r="AS126" s="192"/>
      <c r="AT126" s="43"/>
      <c r="AU126" s="33"/>
      <c r="AV126" s="33"/>
      <c r="AW126" s="33"/>
      <c r="AX126" s="33"/>
      <c r="AY126" s="42"/>
      <c r="AZ126" s="43"/>
      <c r="BA126" s="192"/>
      <c r="BB126" s="43"/>
      <c r="BC126" s="42"/>
      <c r="BD126" s="33"/>
      <c r="BE126" s="33"/>
      <c r="BF126" s="33"/>
      <c r="BG126" s="33"/>
      <c r="BH126" s="33"/>
      <c r="BI126" s="33"/>
      <c r="BJ126" s="33"/>
      <c r="BK126" s="33"/>
      <c r="BL126" s="24"/>
      <c r="BM126" s="33"/>
      <c r="BN126" s="33"/>
      <c r="BO126" s="34"/>
      <c r="BP126" s="23"/>
      <c r="BQ126" s="24"/>
      <c r="BR126" s="25"/>
    </row>
    <row r="127" spans="1:70" s="22" customFormat="1" ht="164.2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192"/>
      <c r="N127" s="32"/>
      <c r="O127" s="31"/>
      <c r="P127" s="32"/>
      <c r="Q127" s="32"/>
      <c r="R127" s="32"/>
      <c r="S127" s="32"/>
      <c r="T127" s="3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42"/>
      <c r="AF127" s="43"/>
      <c r="AG127" s="43"/>
      <c r="AH127" s="33"/>
      <c r="AI127" s="192"/>
      <c r="AJ127" s="43"/>
      <c r="AK127" s="43"/>
      <c r="AL127" s="33"/>
      <c r="AM127" s="33"/>
      <c r="AN127" s="33"/>
      <c r="AO127" s="33"/>
      <c r="AP127" s="33"/>
      <c r="AQ127" s="192"/>
      <c r="AR127" s="52"/>
      <c r="AS127" s="192"/>
      <c r="AT127" s="43"/>
      <c r="AU127" s="33"/>
      <c r="AV127" s="33"/>
      <c r="AW127" s="33"/>
      <c r="AX127" s="33"/>
      <c r="AY127" s="42"/>
      <c r="AZ127" s="43"/>
      <c r="BA127" s="192"/>
      <c r="BB127" s="43"/>
      <c r="BC127" s="42"/>
      <c r="BD127" s="33"/>
      <c r="BE127" s="33"/>
      <c r="BF127" s="33"/>
      <c r="BG127" s="33"/>
      <c r="BH127" s="33"/>
      <c r="BI127" s="33"/>
      <c r="BJ127" s="33"/>
      <c r="BK127" s="33"/>
      <c r="BL127" s="24"/>
      <c r="BM127" s="33"/>
      <c r="BN127" s="33"/>
      <c r="BO127" s="34"/>
      <c r="BP127" s="23"/>
      <c r="BQ127" s="24"/>
      <c r="BR127" s="25"/>
    </row>
    <row r="128" spans="1:70" s="22" customFormat="1" ht="389.2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52"/>
      <c r="O128" s="52"/>
      <c r="P128" s="52"/>
      <c r="Q128" s="52"/>
      <c r="R128" s="52"/>
      <c r="S128" s="52"/>
      <c r="T128" s="52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42"/>
      <c r="AF128" s="52"/>
      <c r="AG128" s="52"/>
      <c r="AH128" s="33"/>
      <c r="AI128" s="192"/>
      <c r="AJ128" s="52"/>
      <c r="AK128" s="52"/>
      <c r="AL128" s="33"/>
      <c r="AM128" s="33"/>
      <c r="AN128" s="33"/>
      <c r="AO128" s="33"/>
      <c r="AP128" s="33"/>
      <c r="AQ128" s="192"/>
      <c r="AR128" s="52"/>
      <c r="AS128" s="192"/>
      <c r="AT128" s="52"/>
      <c r="AU128" s="33"/>
      <c r="AV128" s="33"/>
      <c r="AW128" s="33"/>
      <c r="AX128" s="33"/>
      <c r="AY128" s="42"/>
      <c r="AZ128" s="43"/>
      <c r="BA128" s="192"/>
      <c r="BB128" s="52"/>
      <c r="BC128" s="52"/>
      <c r="BD128" s="33"/>
      <c r="BE128" s="33"/>
      <c r="BF128" s="33"/>
      <c r="BG128" s="33"/>
      <c r="BH128" s="33"/>
      <c r="BI128" s="33"/>
      <c r="BJ128" s="33"/>
      <c r="BK128" s="33"/>
      <c r="BL128" s="24"/>
      <c r="BM128" s="33"/>
      <c r="BN128" s="33"/>
      <c r="BO128" s="34"/>
      <c r="BP128" s="23"/>
      <c r="BQ128" s="24"/>
      <c r="BR128" s="25"/>
    </row>
    <row r="129" spans="1:70" s="22" customFormat="1" ht="121.5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52"/>
      <c r="O129" s="52"/>
      <c r="P129" s="52"/>
      <c r="Q129" s="52"/>
      <c r="R129" s="52"/>
      <c r="S129" s="52"/>
      <c r="T129" s="5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42"/>
      <c r="AF129" s="43"/>
      <c r="AG129" s="43"/>
      <c r="AH129" s="33"/>
      <c r="AI129" s="192"/>
      <c r="AJ129" s="43"/>
      <c r="AK129" s="43"/>
      <c r="AL129" s="33"/>
      <c r="AM129" s="33"/>
      <c r="AN129" s="33"/>
      <c r="AO129" s="33"/>
      <c r="AP129" s="33"/>
      <c r="AQ129" s="192"/>
      <c r="AR129" s="43"/>
      <c r="AS129" s="192"/>
      <c r="AT129" s="43"/>
      <c r="AU129" s="33"/>
      <c r="AV129" s="33"/>
      <c r="AW129" s="33"/>
      <c r="AX129" s="33"/>
      <c r="AY129" s="42"/>
      <c r="AZ129" s="43"/>
      <c r="BA129" s="192"/>
      <c r="BB129" s="43"/>
      <c r="BC129" s="43"/>
      <c r="BD129" s="33"/>
      <c r="BE129" s="33"/>
      <c r="BF129" s="33"/>
      <c r="BG129" s="33"/>
      <c r="BH129" s="33"/>
      <c r="BI129" s="33"/>
      <c r="BJ129" s="33"/>
      <c r="BK129" s="33"/>
      <c r="BL129" s="24"/>
      <c r="BM129" s="33"/>
      <c r="BN129" s="33"/>
      <c r="BO129" s="34"/>
      <c r="BP129" s="23"/>
      <c r="BQ129" s="24"/>
      <c r="BR129" s="25"/>
    </row>
    <row r="130" spans="1:70" s="22" customFormat="1" ht="121.5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52"/>
      <c r="O130" s="52"/>
      <c r="P130" s="52"/>
      <c r="Q130" s="52"/>
      <c r="R130" s="52"/>
      <c r="S130" s="52"/>
      <c r="T130" s="52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42"/>
      <c r="AF130" s="43"/>
      <c r="AG130" s="43"/>
      <c r="AH130" s="33"/>
      <c r="AI130" s="192"/>
      <c r="AJ130" s="43"/>
      <c r="AK130" s="43"/>
      <c r="AL130" s="33"/>
      <c r="AM130" s="33"/>
      <c r="AN130" s="33"/>
      <c r="AO130" s="33"/>
      <c r="AP130" s="33"/>
      <c r="AQ130" s="192"/>
      <c r="AR130" s="43"/>
      <c r="AS130" s="192"/>
      <c r="AT130" s="43"/>
      <c r="AU130" s="33"/>
      <c r="AV130" s="33"/>
      <c r="AW130" s="33"/>
      <c r="AX130" s="33"/>
      <c r="AY130" s="42"/>
      <c r="AZ130" s="43"/>
      <c r="BA130" s="192"/>
      <c r="BB130" s="43"/>
      <c r="BC130" s="43"/>
      <c r="BD130" s="33"/>
      <c r="BE130" s="33"/>
      <c r="BF130" s="33"/>
      <c r="BG130" s="33"/>
      <c r="BH130" s="33"/>
      <c r="BI130" s="33"/>
      <c r="BJ130" s="33"/>
      <c r="BK130" s="33"/>
      <c r="BL130" s="24"/>
      <c r="BM130" s="33"/>
      <c r="BN130" s="33"/>
      <c r="BO130" s="34"/>
      <c r="BP130" s="23"/>
      <c r="BQ130" s="24"/>
      <c r="BR130" s="25"/>
    </row>
    <row r="131" spans="1:70" s="22" customFormat="1" ht="121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52"/>
      <c r="O131" s="52"/>
      <c r="P131" s="52"/>
      <c r="Q131" s="52"/>
      <c r="R131" s="52"/>
      <c r="S131" s="52"/>
      <c r="T131" s="52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42"/>
      <c r="AF131" s="43"/>
      <c r="AG131" s="43"/>
      <c r="AH131" s="33"/>
      <c r="AI131" s="192"/>
      <c r="AJ131" s="43"/>
      <c r="AK131" s="43"/>
      <c r="AL131" s="33"/>
      <c r="AM131" s="33"/>
      <c r="AN131" s="33"/>
      <c r="AO131" s="33"/>
      <c r="AP131" s="33"/>
      <c r="AQ131" s="192"/>
      <c r="AR131" s="43"/>
      <c r="AS131" s="192"/>
      <c r="AT131" s="43"/>
      <c r="AU131" s="33"/>
      <c r="AV131" s="33"/>
      <c r="AW131" s="33"/>
      <c r="AX131" s="33"/>
      <c r="AY131" s="42"/>
      <c r="AZ131" s="43"/>
      <c r="BA131" s="192"/>
      <c r="BB131" s="43"/>
      <c r="BC131" s="43"/>
      <c r="BD131" s="33"/>
      <c r="BE131" s="33"/>
      <c r="BF131" s="33"/>
      <c r="BG131" s="33"/>
      <c r="BH131" s="33"/>
      <c r="BI131" s="33"/>
      <c r="BJ131" s="33"/>
      <c r="BK131" s="33"/>
      <c r="BL131" s="24"/>
      <c r="BM131" s="33"/>
      <c r="BN131" s="33"/>
      <c r="BO131" s="34"/>
      <c r="BP131" s="23"/>
      <c r="BQ131" s="24"/>
      <c r="BR131" s="25"/>
    </row>
    <row r="132" spans="1:70" s="22" customFormat="1" ht="121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52"/>
      <c r="O132" s="52"/>
      <c r="P132" s="52"/>
      <c r="Q132" s="52"/>
      <c r="R132" s="52"/>
      <c r="S132" s="52"/>
      <c r="T132" s="52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42"/>
      <c r="AF132" s="43"/>
      <c r="AG132" s="43"/>
      <c r="AH132" s="33"/>
      <c r="AI132" s="192"/>
      <c r="AJ132" s="43"/>
      <c r="AK132" s="43"/>
      <c r="AL132" s="33"/>
      <c r="AM132" s="33"/>
      <c r="AN132" s="33"/>
      <c r="AO132" s="33"/>
      <c r="AP132" s="33"/>
      <c r="AQ132" s="192"/>
      <c r="AR132" s="43"/>
      <c r="AS132" s="192"/>
      <c r="AT132" s="43"/>
      <c r="AU132" s="33"/>
      <c r="AV132" s="33"/>
      <c r="AW132" s="33"/>
      <c r="AX132" s="33"/>
      <c r="AY132" s="42"/>
      <c r="AZ132" s="43"/>
      <c r="BA132" s="192"/>
      <c r="BB132" s="43"/>
      <c r="BC132" s="43"/>
      <c r="BD132" s="33"/>
      <c r="BE132" s="33"/>
      <c r="BF132" s="33"/>
      <c r="BG132" s="33"/>
      <c r="BH132" s="33"/>
      <c r="BI132" s="33"/>
      <c r="BJ132" s="33"/>
      <c r="BK132" s="33"/>
      <c r="BL132" s="24"/>
      <c r="BM132" s="33"/>
      <c r="BN132" s="33"/>
      <c r="BO132" s="34"/>
      <c r="BP132" s="23"/>
      <c r="BQ132" s="24"/>
      <c r="BR132" s="25"/>
    </row>
    <row r="133" spans="1:70" s="22" customFormat="1" ht="121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52"/>
      <c r="O133" s="52"/>
      <c r="P133" s="52"/>
      <c r="Q133" s="52"/>
      <c r="R133" s="52"/>
      <c r="S133" s="52"/>
      <c r="T133" s="52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42"/>
      <c r="AF133" s="43"/>
      <c r="AG133" s="43"/>
      <c r="AH133" s="33"/>
      <c r="AI133" s="192"/>
      <c r="AJ133" s="43"/>
      <c r="AK133" s="43"/>
      <c r="AL133" s="33"/>
      <c r="AM133" s="33"/>
      <c r="AN133" s="33"/>
      <c r="AO133" s="33"/>
      <c r="AP133" s="33"/>
      <c r="AQ133" s="192"/>
      <c r="AR133" s="43"/>
      <c r="AS133" s="192"/>
      <c r="AT133" s="43"/>
      <c r="AU133" s="33"/>
      <c r="AV133" s="33"/>
      <c r="AW133" s="33"/>
      <c r="AX133" s="33"/>
      <c r="AY133" s="42"/>
      <c r="AZ133" s="43"/>
      <c r="BA133" s="192"/>
      <c r="BB133" s="43"/>
      <c r="BC133" s="43"/>
      <c r="BD133" s="33"/>
      <c r="BE133" s="33"/>
      <c r="BF133" s="33"/>
      <c r="BG133" s="33"/>
      <c r="BH133" s="33"/>
      <c r="BI133" s="33"/>
      <c r="BJ133" s="33"/>
      <c r="BK133" s="33"/>
      <c r="BL133" s="24"/>
      <c r="BM133" s="33"/>
      <c r="BN133" s="33"/>
      <c r="BO133" s="34"/>
      <c r="BP133" s="23"/>
      <c r="BQ133" s="24"/>
      <c r="BR133" s="25"/>
    </row>
    <row r="134" spans="1:70" s="22" customFormat="1" ht="409.6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43"/>
      <c r="O134" s="42"/>
      <c r="P134" s="43"/>
      <c r="Q134" s="43"/>
      <c r="R134" s="43"/>
      <c r="S134" s="43"/>
      <c r="T134" s="4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62"/>
      <c r="AR134" s="33"/>
      <c r="AS134" s="62"/>
      <c r="AT134" s="33"/>
      <c r="AU134" s="33"/>
      <c r="AV134" s="33"/>
      <c r="AW134" s="33"/>
      <c r="AX134" s="33"/>
      <c r="AY134" s="42"/>
      <c r="AZ134" s="43"/>
      <c r="BA134" s="192"/>
      <c r="BB134" s="43"/>
      <c r="BC134" s="42"/>
      <c r="BD134" s="33"/>
      <c r="BE134" s="33"/>
      <c r="BF134" s="33"/>
      <c r="BG134" s="33"/>
      <c r="BH134" s="33"/>
      <c r="BI134" s="33"/>
      <c r="BJ134" s="33"/>
      <c r="BK134" s="33"/>
      <c r="BL134" s="24"/>
      <c r="BM134" s="33"/>
      <c r="BN134" s="33"/>
      <c r="BO134" s="34"/>
      <c r="BP134" s="23"/>
      <c r="BQ134" s="24"/>
      <c r="BR134" s="25"/>
    </row>
    <row r="135" spans="1:70" s="22" customFormat="1" ht="409.6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192"/>
      <c r="N135" s="63"/>
      <c r="O135" s="63"/>
      <c r="P135" s="63"/>
      <c r="Q135" s="63"/>
      <c r="R135" s="63"/>
      <c r="S135" s="63"/>
      <c r="T135" s="63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62"/>
      <c r="AR135" s="33"/>
      <c r="AS135" s="62"/>
      <c r="AT135" s="33"/>
      <c r="AU135" s="33"/>
      <c r="AV135" s="33"/>
      <c r="AW135" s="33"/>
      <c r="AX135" s="33"/>
      <c r="AY135" s="42"/>
      <c r="AZ135" s="43"/>
      <c r="BA135" s="192"/>
      <c r="BB135" s="43"/>
      <c r="BC135" s="42"/>
      <c r="BD135" s="33"/>
      <c r="BE135" s="33"/>
      <c r="BF135" s="33"/>
      <c r="BG135" s="33"/>
      <c r="BH135" s="33"/>
      <c r="BI135" s="33"/>
      <c r="BJ135" s="33"/>
      <c r="BK135" s="33"/>
      <c r="BL135" s="24"/>
      <c r="BM135" s="33"/>
      <c r="BN135" s="33"/>
      <c r="BO135" s="34"/>
      <c r="BP135" s="23"/>
      <c r="BQ135" s="24"/>
      <c r="BR135" s="25"/>
    </row>
    <row r="136" spans="1:70" s="22" customFormat="1" ht="409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52"/>
      <c r="O136" s="52"/>
      <c r="P136" s="52"/>
      <c r="Q136" s="52"/>
      <c r="R136" s="52"/>
      <c r="S136" s="52"/>
      <c r="T136" s="5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62"/>
      <c r="AR136" s="33"/>
      <c r="AS136" s="62"/>
      <c r="AT136" s="33"/>
      <c r="AU136" s="33"/>
      <c r="AV136" s="33"/>
      <c r="AW136" s="33"/>
      <c r="AX136" s="33"/>
      <c r="AY136" s="42"/>
      <c r="AZ136" s="43"/>
      <c r="BA136" s="192"/>
      <c r="BB136" s="52"/>
      <c r="BC136" s="52"/>
      <c r="BD136" s="33"/>
      <c r="BE136" s="33"/>
      <c r="BF136" s="33"/>
      <c r="BG136" s="33"/>
      <c r="BH136" s="33"/>
      <c r="BI136" s="33"/>
      <c r="BJ136" s="33"/>
      <c r="BK136" s="33"/>
      <c r="BL136" s="24"/>
      <c r="BM136" s="33"/>
      <c r="BN136" s="33"/>
      <c r="BO136" s="34"/>
      <c r="BP136" s="23"/>
      <c r="BQ136" s="24"/>
      <c r="BR136" s="25"/>
    </row>
    <row r="137" spans="1:70" s="22" customFormat="1" ht="409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42"/>
      <c r="Q137" s="42"/>
      <c r="R137" s="42"/>
      <c r="S137" s="42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33"/>
      <c r="AJ137" s="33"/>
      <c r="AK137" s="33"/>
      <c r="AL137" s="33"/>
      <c r="AM137" s="33"/>
      <c r="AN137" s="33"/>
      <c r="AO137" s="33"/>
      <c r="AP137" s="33"/>
      <c r="AQ137" s="33"/>
      <c r="AR137" s="33"/>
      <c r="AS137" s="33"/>
      <c r="AT137" s="33"/>
      <c r="AU137" s="33"/>
      <c r="AV137" s="33"/>
      <c r="AW137" s="33"/>
      <c r="AX137" s="33"/>
      <c r="AY137" s="33"/>
      <c r="AZ137" s="33"/>
      <c r="BA137" s="192"/>
      <c r="BB137" s="42"/>
      <c r="BC137" s="42"/>
      <c r="BD137" s="42"/>
      <c r="BE137" s="42"/>
      <c r="BF137" s="43"/>
      <c r="BG137" s="42"/>
      <c r="BH137" s="42"/>
      <c r="BI137" s="43"/>
      <c r="BJ137" s="33"/>
      <c r="BK137" s="33"/>
      <c r="BL137" s="24"/>
      <c r="BM137" s="33"/>
      <c r="BN137" s="33"/>
      <c r="BO137" s="34"/>
      <c r="BP137" s="23"/>
      <c r="BQ137" s="24"/>
      <c r="BR137" s="25"/>
    </row>
    <row r="138" spans="1:70" s="22" customFormat="1" ht="17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42"/>
      <c r="O138" s="42"/>
      <c r="P138" s="42"/>
      <c r="Q138" s="42"/>
      <c r="R138" s="42"/>
      <c r="S138" s="42"/>
      <c r="T138" s="42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F138" s="33"/>
      <c r="AG138" s="33"/>
      <c r="AH138" s="33"/>
      <c r="AI138" s="33"/>
      <c r="AJ138" s="33"/>
      <c r="AK138" s="33"/>
      <c r="AL138" s="33"/>
      <c r="AM138" s="33"/>
      <c r="AN138" s="33"/>
      <c r="AO138" s="33"/>
      <c r="AP138" s="33"/>
      <c r="AQ138" s="33"/>
      <c r="AR138" s="33"/>
      <c r="AS138" s="33"/>
      <c r="AT138" s="33"/>
      <c r="AU138" s="33"/>
      <c r="AV138" s="33"/>
      <c r="AW138" s="33"/>
      <c r="AX138" s="33"/>
      <c r="AY138" s="33"/>
      <c r="AZ138" s="33"/>
      <c r="BA138" s="192"/>
      <c r="BB138" s="192"/>
      <c r="BC138" s="42"/>
      <c r="BD138" s="42"/>
      <c r="BE138" s="42"/>
      <c r="BF138" s="43"/>
      <c r="BG138" s="42"/>
      <c r="BH138" s="42"/>
      <c r="BI138" s="43"/>
      <c r="BJ138" s="33"/>
      <c r="BK138" s="33"/>
      <c r="BL138" s="24"/>
      <c r="BM138" s="33"/>
      <c r="BN138" s="33"/>
      <c r="BO138" s="34"/>
      <c r="BP138" s="23"/>
      <c r="BQ138" s="24"/>
      <c r="BR138" s="25"/>
    </row>
    <row r="139" spans="1:70" s="22" customFormat="1" ht="251.2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192"/>
      <c r="N139" s="28"/>
      <c r="O139" s="18"/>
      <c r="P139" s="28"/>
      <c r="Q139" s="28"/>
      <c r="R139" s="28"/>
      <c r="S139" s="28"/>
      <c r="T139" s="2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3"/>
      <c r="AG139" s="43"/>
      <c r="AH139" s="33"/>
      <c r="AI139" s="192"/>
      <c r="AJ139" s="43"/>
      <c r="AK139" s="43"/>
      <c r="AL139" s="33"/>
      <c r="AM139" s="33"/>
      <c r="AN139" s="33"/>
      <c r="AO139" s="33"/>
      <c r="AP139" s="33"/>
      <c r="AQ139" s="192"/>
      <c r="AR139" s="43"/>
      <c r="AS139" s="192"/>
      <c r="AT139" s="43"/>
      <c r="AU139" s="33"/>
      <c r="AV139" s="33"/>
      <c r="AW139" s="33"/>
      <c r="AX139" s="33"/>
      <c r="AY139" s="42"/>
      <c r="AZ139" s="43"/>
      <c r="BA139" s="192"/>
      <c r="BB139" s="43"/>
      <c r="BC139" s="43"/>
      <c r="BD139" s="33"/>
      <c r="BE139" s="33"/>
      <c r="BF139" s="33"/>
      <c r="BG139" s="33"/>
      <c r="BH139" s="33"/>
      <c r="BI139" s="33"/>
      <c r="BJ139" s="33"/>
      <c r="BK139" s="33"/>
      <c r="BL139" s="24"/>
      <c r="BM139" s="33"/>
      <c r="BN139" s="33"/>
      <c r="BO139" s="34"/>
      <c r="BP139" s="23"/>
      <c r="BQ139" s="24"/>
      <c r="BR139" s="25"/>
    </row>
    <row r="140" spans="1:70" s="22" customFormat="1" ht="409.5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3"/>
      <c r="O140" s="42"/>
      <c r="P140" s="43"/>
      <c r="Q140" s="43"/>
      <c r="R140" s="43"/>
      <c r="S140" s="43"/>
      <c r="T140" s="43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42"/>
      <c r="AF140" s="43"/>
      <c r="AG140" s="43"/>
      <c r="AH140" s="33"/>
      <c r="AI140" s="192"/>
      <c r="AJ140" s="43"/>
      <c r="AK140" s="43"/>
      <c r="AL140" s="33"/>
      <c r="AM140" s="33"/>
      <c r="AN140" s="33"/>
      <c r="AO140" s="33"/>
      <c r="AP140" s="33"/>
      <c r="AQ140" s="192"/>
      <c r="AR140" s="43"/>
      <c r="AS140" s="192"/>
      <c r="AT140" s="43"/>
      <c r="AU140" s="33"/>
      <c r="AV140" s="33"/>
      <c r="AW140" s="33"/>
      <c r="AX140" s="33"/>
      <c r="AY140" s="42"/>
      <c r="AZ140" s="43"/>
      <c r="BA140" s="192"/>
      <c r="BB140" s="43"/>
      <c r="BC140" s="43"/>
      <c r="BD140" s="33"/>
      <c r="BE140" s="33"/>
      <c r="BF140" s="33"/>
      <c r="BG140" s="33"/>
      <c r="BH140" s="33"/>
      <c r="BI140" s="33"/>
      <c r="BJ140" s="33"/>
      <c r="BK140" s="33"/>
      <c r="BL140" s="24"/>
      <c r="BM140" s="33"/>
      <c r="BN140" s="33"/>
      <c r="BO140" s="34"/>
      <c r="BP140" s="23"/>
      <c r="BQ140" s="24"/>
      <c r="BR140" s="25"/>
    </row>
    <row r="141" spans="1:70" s="22" customFormat="1" ht="209.25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192"/>
      <c r="N141" s="32"/>
      <c r="O141" s="31"/>
      <c r="P141" s="32"/>
      <c r="Q141" s="32"/>
      <c r="R141" s="32"/>
      <c r="S141" s="32"/>
      <c r="T141" s="3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42"/>
      <c r="AF141" s="43"/>
      <c r="AG141" s="43"/>
      <c r="AH141" s="33"/>
      <c r="AI141" s="192"/>
      <c r="AJ141" s="43"/>
      <c r="AK141" s="43"/>
      <c r="AL141" s="33"/>
      <c r="AM141" s="33"/>
      <c r="AN141" s="33"/>
      <c r="AO141" s="33"/>
      <c r="AP141" s="33"/>
      <c r="AQ141" s="192"/>
      <c r="AR141" s="43"/>
      <c r="AS141" s="192"/>
      <c r="AT141" s="43"/>
      <c r="AU141" s="33"/>
      <c r="AV141" s="33"/>
      <c r="AW141" s="33"/>
      <c r="AX141" s="33"/>
      <c r="AY141" s="42"/>
      <c r="AZ141" s="43"/>
      <c r="BA141" s="192"/>
      <c r="BB141" s="43"/>
      <c r="BC141" s="43"/>
      <c r="BD141" s="33"/>
      <c r="BE141" s="33"/>
      <c r="BF141" s="33"/>
      <c r="BG141" s="33"/>
      <c r="BH141" s="33"/>
      <c r="BI141" s="33"/>
      <c r="BJ141" s="33"/>
      <c r="BK141" s="33"/>
      <c r="BL141" s="24"/>
      <c r="BM141" s="33"/>
      <c r="BN141" s="33"/>
      <c r="BO141" s="34"/>
      <c r="BP141" s="23"/>
      <c r="BQ141" s="24"/>
      <c r="BR141" s="25"/>
    </row>
    <row r="142" spans="1:70" s="22" customFormat="1" ht="198.75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192"/>
      <c r="N142" s="32"/>
      <c r="O142" s="31"/>
      <c r="P142" s="32"/>
      <c r="Q142" s="32"/>
      <c r="R142" s="32"/>
      <c r="S142" s="32"/>
      <c r="T142" s="32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62"/>
      <c r="AR142" s="33"/>
      <c r="AS142" s="62"/>
      <c r="AT142" s="33"/>
      <c r="AU142" s="33"/>
      <c r="AV142" s="33"/>
      <c r="AW142" s="33"/>
      <c r="AX142" s="33"/>
      <c r="AY142" s="42"/>
      <c r="AZ142" s="43"/>
      <c r="BA142" s="192"/>
      <c r="BB142" s="43"/>
      <c r="BC142" s="42"/>
      <c r="BD142" s="33"/>
      <c r="BE142" s="33"/>
      <c r="BF142" s="33"/>
      <c r="BG142" s="33"/>
      <c r="BH142" s="33"/>
      <c r="BI142" s="33"/>
      <c r="BJ142" s="33"/>
      <c r="BK142" s="33"/>
      <c r="BL142" s="24"/>
      <c r="BM142" s="33"/>
      <c r="BN142" s="33"/>
      <c r="BO142" s="34"/>
      <c r="BP142" s="23"/>
      <c r="BQ142" s="24"/>
      <c r="BR142" s="25"/>
    </row>
    <row r="143" spans="1:70" s="22" customFormat="1" ht="408.75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192"/>
      <c r="N143" s="32"/>
      <c r="O143" s="31"/>
      <c r="P143" s="32"/>
      <c r="Q143" s="32"/>
      <c r="R143" s="32"/>
      <c r="S143" s="32"/>
      <c r="T143" s="32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62"/>
      <c r="AR143" s="33"/>
      <c r="AS143" s="62"/>
      <c r="AT143" s="33"/>
      <c r="AU143" s="33"/>
      <c r="AV143" s="33"/>
      <c r="AW143" s="33"/>
      <c r="AX143" s="33"/>
      <c r="AY143" s="42"/>
      <c r="AZ143" s="43"/>
      <c r="BA143" s="192"/>
      <c r="BB143" s="43"/>
      <c r="BC143" s="42"/>
      <c r="BD143" s="33"/>
      <c r="BE143" s="33"/>
      <c r="BF143" s="33"/>
      <c r="BG143" s="33"/>
      <c r="BH143" s="33"/>
      <c r="BI143" s="33"/>
      <c r="BJ143" s="33"/>
      <c r="BK143" s="33"/>
      <c r="BL143" s="24"/>
      <c r="BM143" s="33"/>
      <c r="BN143" s="33"/>
      <c r="BO143" s="34"/>
      <c r="BP143" s="23"/>
      <c r="BQ143" s="24"/>
      <c r="BR143" s="25"/>
    </row>
    <row r="144" spans="1:70" s="22" customFormat="1" ht="254.25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192"/>
      <c r="N144" s="32"/>
      <c r="O144" s="31"/>
      <c r="P144" s="32"/>
      <c r="Q144" s="32"/>
      <c r="R144" s="32"/>
      <c r="S144" s="32"/>
      <c r="T144" s="32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62"/>
      <c r="AR144" s="33"/>
      <c r="AS144" s="62"/>
      <c r="AT144" s="33"/>
      <c r="AU144" s="33"/>
      <c r="AV144" s="33"/>
      <c r="AW144" s="33"/>
      <c r="AX144" s="33"/>
      <c r="AY144" s="42"/>
      <c r="AZ144" s="43"/>
      <c r="BA144" s="192"/>
      <c r="BB144" s="43"/>
      <c r="BC144" s="42"/>
      <c r="BD144" s="33"/>
      <c r="BE144" s="33"/>
      <c r="BF144" s="33"/>
      <c r="BG144" s="33"/>
      <c r="BH144" s="33"/>
      <c r="BI144" s="33"/>
      <c r="BJ144" s="33"/>
      <c r="BK144" s="33"/>
      <c r="BL144" s="24"/>
      <c r="BM144" s="33"/>
      <c r="BN144" s="33"/>
      <c r="BO144" s="34"/>
      <c r="BP144" s="23"/>
      <c r="BQ144" s="24"/>
      <c r="BR144" s="25"/>
    </row>
    <row r="145" spans="1:70" s="22" customFormat="1" ht="261.75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52"/>
      <c r="O145" s="52"/>
      <c r="P145" s="52"/>
      <c r="Q145" s="52"/>
      <c r="R145" s="52"/>
      <c r="S145" s="52"/>
      <c r="T145" s="52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62"/>
      <c r="AR145" s="33"/>
      <c r="AS145" s="62"/>
      <c r="AT145" s="33"/>
      <c r="AU145" s="33"/>
      <c r="AV145" s="33"/>
      <c r="AW145" s="33"/>
      <c r="AX145" s="33"/>
      <c r="AY145" s="42"/>
      <c r="AZ145" s="43"/>
      <c r="BA145" s="192"/>
      <c r="BB145" s="43"/>
      <c r="BC145" s="42"/>
      <c r="BD145" s="33"/>
      <c r="BE145" s="33"/>
      <c r="BF145" s="33"/>
      <c r="BG145" s="33"/>
      <c r="BH145" s="33"/>
      <c r="BI145" s="33"/>
      <c r="BJ145" s="33"/>
      <c r="BK145" s="33"/>
      <c r="BL145" s="24"/>
      <c r="BM145" s="33"/>
      <c r="BN145" s="33"/>
      <c r="BO145" s="34"/>
      <c r="BP145" s="23"/>
      <c r="BQ145" s="24"/>
      <c r="BR145" s="25"/>
    </row>
    <row r="146" spans="1:70" s="22" customFormat="1" ht="149.25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2"/>
      <c r="O146" s="31"/>
      <c r="P146" s="32"/>
      <c r="Q146" s="32"/>
      <c r="R146" s="32"/>
      <c r="S146" s="32"/>
      <c r="T146" s="32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62"/>
      <c r="AR146" s="33"/>
      <c r="AS146" s="62"/>
      <c r="AT146" s="33"/>
      <c r="AU146" s="33"/>
      <c r="AV146" s="33"/>
      <c r="AW146" s="33"/>
      <c r="AX146" s="33"/>
      <c r="AY146" s="42"/>
      <c r="AZ146" s="43"/>
      <c r="BA146" s="192"/>
      <c r="BB146" s="43"/>
      <c r="BC146" s="42"/>
      <c r="BD146" s="33"/>
      <c r="BE146" s="33"/>
      <c r="BF146" s="33"/>
      <c r="BG146" s="33"/>
      <c r="BH146" s="33"/>
      <c r="BI146" s="33"/>
      <c r="BJ146" s="33"/>
      <c r="BK146" s="33"/>
      <c r="BL146" s="24"/>
      <c r="BM146" s="33"/>
      <c r="BN146" s="33"/>
      <c r="BO146" s="34"/>
      <c r="BP146" s="23"/>
      <c r="BQ146" s="24"/>
      <c r="BR146" s="25"/>
    </row>
    <row r="147" spans="1:70" s="22" customFormat="1" ht="149.25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192"/>
      <c r="N147" s="32"/>
      <c r="O147" s="31"/>
      <c r="P147" s="32"/>
      <c r="Q147" s="32"/>
      <c r="R147" s="32"/>
      <c r="S147" s="32"/>
      <c r="T147" s="32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62"/>
      <c r="AR147" s="33"/>
      <c r="AS147" s="62"/>
      <c r="AT147" s="33"/>
      <c r="AU147" s="33"/>
      <c r="AV147" s="33"/>
      <c r="AW147" s="33"/>
      <c r="AX147" s="33"/>
      <c r="AY147" s="42"/>
      <c r="AZ147" s="43"/>
      <c r="BA147" s="192"/>
      <c r="BB147" s="43"/>
      <c r="BC147" s="42"/>
      <c r="BD147" s="33"/>
      <c r="BE147" s="33"/>
      <c r="BF147" s="33"/>
      <c r="BG147" s="33"/>
      <c r="BH147" s="33"/>
      <c r="BI147" s="33"/>
      <c r="BJ147" s="33"/>
      <c r="BK147" s="33"/>
      <c r="BL147" s="24"/>
      <c r="BM147" s="33"/>
      <c r="BN147" s="33"/>
      <c r="BO147" s="34"/>
      <c r="BP147" s="23"/>
      <c r="BQ147" s="24"/>
      <c r="BR147" s="25"/>
    </row>
    <row r="148" spans="1:70" s="22" customFormat="1" ht="149.2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192"/>
      <c r="N148" s="34"/>
      <c r="O148" s="34"/>
      <c r="P148" s="34"/>
      <c r="Q148" s="34"/>
      <c r="R148" s="34"/>
      <c r="S148" s="34"/>
      <c r="T148" s="32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62"/>
      <c r="AR148" s="33"/>
      <c r="AS148" s="62"/>
      <c r="AT148" s="33"/>
      <c r="AU148" s="33"/>
      <c r="AV148" s="33"/>
      <c r="AW148" s="33"/>
      <c r="AX148" s="33"/>
      <c r="AY148" s="42"/>
      <c r="AZ148" s="43"/>
      <c r="BA148" s="192"/>
      <c r="BB148" s="43"/>
      <c r="BC148" s="42"/>
      <c r="BD148" s="33"/>
      <c r="BE148" s="33"/>
      <c r="BF148" s="33"/>
      <c r="BG148" s="33"/>
      <c r="BH148" s="33"/>
      <c r="BI148" s="33"/>
      <c r="BJ148" s="33"/>
      <c r="BK148" s="33"/>
      <c r="BL148" s="24"/>
      <c r="BM148" s="33"/>
      <c r="BN148" s="33"/>
      <c r="BO148" s="34"/>
      <c r="BP148" s="23"/>
      <c r="BQ148" s="24"/>
      <c r="BR148" s="25"/>
    </row>
    <row r="149" spans="1:70" s="22" customFormat="1" ht="149.2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192"/>
      <c r="N149" s="32"/>
      <c r="O149" s="31"/>
      <c r="P149" s="32"/>
      <c r="Q149" s="32"/>
      <c r="R149" s="32"/>
      <c r="S149" s="32"/>
      <c r="T149" s="32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62"/>
      <c r="AR149" s="33"/>
      <c r="AS149" s="62"/>
      <c r="AT149" s="33"/>
      <c r="AU149" s="33"/>
      <c r="AV149" s="33"/>
      <c r="AW149" s="33"/>
      <c r="AX149" s="33"/>
      <c r="AY149" s="42"/>
      <c r="AZ149" s="43"/>
      <c r="BA149" s="192"/>
      <c r="BB149" s="43"/>
      <c r="BC149" s="42"/>
      <c r="BD149" s="33"/>
      <c r="BE149" s="33"/>
      <c r="BF149" s="33"/>
      <c r="BG149" s="33"/>
      <c r="BH149" s="33"/>
      <c r="BI149" s="33"/>
      <c r="BJ149" s="33"/>
      <c r="BK149" s="33"/>
      <c r="BL149" s="24"/>
      <c r="BM149" s="33"/>
      <c r="BN149" s="33"/>
      <c r="BO149" s="34"/>
      <c r="BP149" s="23"/>
      <c r="BQ149" s="24"/>
      <c r="BR149" s="25"/>
    </row>
    <row r="150" spans="1:70" s="22" customFormat="1" ht="149.2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192"/>
      <c r="N150" s="32"/>
      <c r="O150" s="31"/>
      <c r="P150" s="32"/>
      <c r="Q150" s="32"/>
      <c r="R150" s="32"/>
      <c r="S150" s="32"/>
      <c r="T150" s="32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62"/>
      <c r="AR150" s="33"/>
      <c r="AS150" s="62"/>
      <c r="AT150" s="33"/>
      <c r="AU150" s="33"/>
      <c r="AV150" s="33"/>
      <c r="AW150" s="33"/>
      <c r="AX150" s="33"/>
      <c r="AY150" s="42"/>
      <c r="AZ150" s="43"/>
      <c r="BA150" s="192"/>
      <c r="BB150" s="43"/>
      <c r="BC150" s="42"/>
      <c r="BD150" s="33"/>
      <c r="BE150" s="33"/>
      <c r="BF150" s="33"/>
      <c r="BG150" s="33"/>
      <c r="BH150" s="33"/>
      <c r="BI150" s="33"/>
      <c r="BJ150" s="33"/>
      <c r="BK150" s="33"/>
      <c r="BL150" s="24"/>
      <c r="BM150" s="33"/>
      <c r="BN150" s="33"/>
      <c r="BO150" s="34"/>
      <c r="BP150" s="23"/>
      <c r="BQ150" s="24"/>
      <c r="BR150" s="25"/>
    </row>
    <row r="151" spans="1:70" s="22" customFormat="1" ht="267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42"/>
      <c r="O151" s="42"/>
      <c r="P151" s="42"/>
      <c r="Q151" s="42"/>
      <c r="R151" s="42"/>
      <c r="S151" s="42"/>
      <c r="T151" s="42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62"/>
      <c r="AR151" s="33"/>
      <c r="AS151" s="62"/>
      <c r="AT151" s="33"/>
      <c r="AU151" s="33"/>
      <c r="AV151" s="33"/>
      <c r="AW151" s="33"/>
      <c r="AX151" s="33"/>
      <c r="AY151" s="42"/>
      <c r="AZ151" s="43"/>
      <c r="BA151" s="192"/>
      <c r="BB151" s="43"/>
      <c r="BC151" s="43"/>
      <c r="BD151" s="33"/>
      <c r="BE151" s="33"/>
      <c r="BF151" s="33"/>
      <c r="BG151" s="42"/>
      <c r="BH151" s="43"/>
      <c r="BI151" s="43"/>
      <c r="BJ151" s="33"/>
      <c r="BK151" s="33"/>
      <c r="BL151" s="24"/>
      <c r="BM151" s="33"/>
      <c r="BN151" s="33"/>
      <c r="BO151" s="34"/>
      <c r="BP151" s="23"/>
      <c r="BQ151" s="24"/>
      <c r="BR151" s="25"/>
    </row>
    <row r="152" spans="1:70" s="22" customFormat="1" ht="154.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42"/>
      <c r="O152" s="42"/>
      <c r="P152" s="42"/>
      <c r="Q152" s="42"/>
      <c r="R152" s="42"/>
      <c r="S152" s="42"/>
      <c r="T152" s="42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F152" s="33"/>
      <c r="AG152" s="33"/>
      <c r="AH152" s="33"/>
      <c r="AI152" s="62"/>
      <c r="AJ152" s="33"/>
      <c r="AK152" s="33"/>
      <c r="AL152" s="33"/>
      <c r="AM152" s="33"/>
      <c r="AN152" s="33"/>
      <c r="AO152" s="33"/>
      <c r="AP152" s="33"/>
      <c r="AQ152" s="62"/>
      <c r="AR152" s="33"/>
      <c r="AS152" s="62"/>
      <c r="AT152" s="33"/>
      <c r="AU152" s="33"/>
      <c r="AV152" s="33"/>
      <c r="AW152" s="33"/>
      <c r="AX152" s="33"/>
      <c r="AY152" s="42"/>
      <c r="AZ152" s="43"/>
      <c r="BA152" s="192"/>
      <c r="BB152" s="51"/>
      <c r="BC152" s="52"/>
      <c r="BD152" s="33"/>
      <c r="BE152" s="33"/>
      <c r="BF152" s="33"/>
      <c r="BG152" s="33"/>
      <c r="BH152" s="33"/>
      <c r="BI152" s="33"/>
      <c r="BJ152" s="33"/>
      <c r="BK152" s="33"/>
      <c r="BL152" s="24"/>
      <c r="BM152" s="33"/>
      <c r="BN152" s="33"/>
      <c r="BO152" s="34"/>
      <c r="BP152" s="23"/>
      <c r="BQ152" s="24"/>
      <c r="BR152" s="25"/>
    </row>
    <row r="153" spans="1:70" s="22" customFormat="1" ht="144.7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42"/>
      <c r="O153" s="42"/>
      <c r="P153" s="42"/>
      <c r="Q153" s="42"/>
      <c r="R153" s="42"/>
      <c r="S153" s="42"/>
      <c r="T153" s="42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F153" s="33"/>
      <c r="AG153" s="33"/>
      <c r="AH153" s="33"/>
      <c r="AI153" s="62"/>
      <c r="AJ153" s="33"/>
      <c r="AK153" s="33"/>
      <c r="AL153" s="33"/>
      <c r="AM153" s="33"/>
      <c r="AN153" s="33"/>
      <c r="AO153" s="33"/>
      <c r="AP153" s="33"/>
      <c r="AQ153" s="62"/>
      <c r="AR153" s="33"/>
      <c r="AS153" s="62"/>
      <c r="AT153" s="33"/>
      <c r="AU153" s="33"/>
      <c r="AV153" s="33"/>
      <c r="AW153" s="33"/>
      <c r="AX153" s="33"/>
      <c r="AY153" s="42"/>
      <c r="AZ153" s="43"/>
      <c r="BA153" s="192"/>
      <c r="BB153" s="51"/>
      <c r="BC153" s="52"/>
      <c r="BD153" s="33"/>
      <c r="BE153" s="33"/>
      <c r="BF153" s="33"/>
      <c r="BG153" s="33"/>
      <c r="BH153" s="33"/>
      <c r="BI153" s="33"/>
      <c r="BJ153" s="33"/>
      <c r="BK153" s="33"/>
      <c r="BL153" s="24"/>
      <c r="BM153" s="33"/>
      <c r="BN153" s="33"/>
      <c r="BO153" s="34"/>
      <c r="BP153" s="23"/>
      <c r="BQ153" s="24"/>
      <c r="BR153" s="25"/>
    </row>
    <row r="154" spans="1:70" s="22" customFormat="1" ht="409.6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42"/>
      <c r="O154" s="42"/>
      <c r="P154" s="42"/>
      <c r="Q154" s="42"/>
      <c r="R154" s="42"/>
      <c r="S154" s="42"/>
      <c r="T154" s="42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F154" s="33"/>
      <c r="AG154" s="33"/>
      <c r="AH154" s="33"/>
      <c r="AI154" s="62"/>
      <c r="AJ154" s="33"/>
      <c r="AK154" s="33"/>
      <c r="AL154" s="33"/>
      <c r="AM154" s="33"/>
      <c r="AN154" s="33"/>
      <c r="AO154" s="33"/>
      <c r="AP154" s="33"/>
      <c r="AQ154" s="62"/>
      <c r="AR154" s="33"/>
      <c r="AS154" s="62"/>
      <c r="AT154" s="33"/>
      <c r="AU154" s="33"/>
      <c r="AV154" s="33"/>
      <c r="AW154" s="33"/>
      <c r="AX154" s="33"/>
      <c r="AY154" s="42"/>
      <c r="AZ154" s="42"/>
      <c r="BA154" s="42"/>
      <c r="BB154" s="43"/>
      <c r="BC154" s="42"/>
      <c r="BD154" s="33"/>
      <c r="BE154" s="33"/>
      <c r="BF154" s="33"/>
      <c r="BG154" s="33"/>
      <c r="BH154" s="33"/>
      <c r="BI154" s="33"/>
      <c r="BJ154" s="33"/>
      <c r="BK154" s="33"/>
      <c r="BL154" s="24"/>
      <c r="BM154" s="33"/>
      <c r="BN154" s="33"/>
      <c r="BO154" s="34"/>
      <c r="BP154" s="23"/>
      <c r="BQ154" s="24"/>
      <c r="BR154" s="25"/>
    </row>
    <row r="155" spans="1:70" s="22" customFormat="1" ht="252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42"/>
      <c r="O155" s="42"/>
      <c r="P155" s="42"/>
      <c r="Q155" s="42"/>
      <c r="R155" s="42"/>
      <c r="S155" s="42"/>
      <c r="T155" s="42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F155" s="33"/>
      <c r="AG155" s="33"/>
      <c r="AH155" s="33"/>
      <c r="AI155" s="62"/>
      <c r="AJ155" s="33"/>
      <c r="AK155" s="33"/>
      <c r="AL155" s="33"/>
      <c r="AM155" s="33"/>
      <c r="AN155" s="33"/>
      <c r="AO155" s="33"/>
      <c r="AP155" s="33"/>
      <c r="AQ155" s="62"/>
      <c r="AR155" s="33"/>
      <c r="AS155" s="62"/>
      <c r="AT155" s="33"/>
      <c r="AU155" s="33"/>
      <c r="AV155" s="33"/>
      <c r="AW155" s="33"/>
      <c r="AX155" s="33"/>
      <c r="AY155" s="42"/>
      <c r="AZ155" s="43"/>
      <c r="BA155" s="192"/>
      <c r="BB155" s="43"/>
      <c r="BC155" s="42"/>
      <c r="BD155" s="33"/>
      <c r="BE155" s="33"/>
      <c r="BF155" s="33"/>
      <c r="BG155" s="33"/>
      <c r="BH155" s="33"/>
      <c r="BI155" s="33"/>
      <c r="BJ155" s="33"/>
      <c r="BK155" s="33"/>
      <c r="BL155" s="24"/>
      <c r="BM155" s="33"/>
      <c r="BN155" s="33"/>
      <c r="BO155" s="34"/>
      <c r="BP155" s="23"/>
      <c r="BQ155" s="24"/>
      <c r="BR155" s="25"/>
    </row>
    <row r="156" spans="1:70" s="22" customFormat="1" ht="220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52"/>
      <c r="O156" s="52"/>
      <c r="P156" s="52"/>
      <c r="Q156" s="52"/>
      <c r="R156" s="52"/>
      <c r="S156" s="52"/>
      <c r="T156" s="52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F156" s="33"/>
      <c r="AG156" s="33"/>
      <c r="AH156" s="33"/>
      <c r="AI156" s="62"/>
      <c r="AJ156" s="33"/>
      <c r="AK156" s="33"/>
      <c r="AL156" s="33"/>
      <c r="AM156" s="33"/>
      <c r="AN156" s="33"/>
      <c r="AO156" s="33"/>
      <c r="AP156" s="33"/>
      <c r="AQ156" s="62"/>
      <c r="AR156" s="33"/>
      <c r="AS156" s="62"/>
      <c r="AT156" s="33"/>
      <c r="AU156" s="33"/>
      <c r="AV156" s="33"/>
      <c r="AW156" s="33"/>
      <c r="AX156" s="33"/>
      <c r="AY156" s="42"/>
      <c r="AZ156" s="43"/>
      <c r="BA156" s="192"/>
      <c r="BB156" s="52"/>
      <c r="BC156" s="52"/>
      <c r="BD156" s="33"/>
      <c r="BE156" s="33"/>
      <c r="BF156" s="33"/>
      <c r="BG156" s="33"/>
      <c r="BH156" s="33"/>
      <c r="BI156" s="33"/>
      <c r="BJ156" s="33"/>
      <c r="BK156" s="33"/>
      <c r="BL156" s="24"/>
      <c r="BM156" s="33"/>
      <c r="BN156" s="33"/>
      <c r="BO156" s="34"/>
      <c r="BP156" s="23"/>
      <c r="BQ156" s="24"/>
      <c r="BR156" s="25"/>
    </row>
    <row r="157" spans="1:70" s="22" customFormat="1" ht="220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42"/>
      <c r="O157" s="42"/>
      <c r="P157" s="42"/>
      <c r="Q157" s="42"/>
      <c r="R157" s="42"/>
      <c r="S157" s="42"/>
      <c r="T157" s="42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F157" s="33"/>
      <c r="AG157" s="33"/>
      <c r="AH157" s="33"/>
      <c r="AI157" s="62"/>
      <c r="AJ157" s="33"/>
      <c r="AK157" s="33"/>
      <c r="AL157" s="33"/>
      <c r="AM157" s="33"/>
      <c r="AN157" s="33"/>
      <c r="AO157" s="33"/>
      <c r="AP157" s="33"/>
      <c r="AQ157" s="62"/>
      <c r="AR157" s="33"/>
      <c r="AS157" s="62"/>
      <c r="AT157" s="33"/>
      <c r="AU157" s="33"/>
      <c r="AV157" s="33"/>
      <c r="AW157" s="33"/>
      <c r="AX157" s="33"/>
      <c r="AY157" s="42"/>
      <c r="AZ157" s="43"/>
      <c r="BA157" s="192"/>
      <c r="BB157" s="42"/>
      <c r="BC157" s="42"/>
      <c r="BD157" s="33"/>
      <c r="BE157" s="33"/>
      <c r="BF157" s="33"/>
      <c r="BG157" s="33"/>
      <c r="BH157" s="33"/>
      <c r="BI157" s="33"/>
      <c r="BJ157" s="33"/>
      <c r="BK157" s="33"/>
      <c r="BL157" s="24"/>
      <c r="BM157" s="33"/>
      <c r="BN157" s="33"/>
      <c r="BO157" s="34"/>
      <c r="BP157" s="23"/>
      <c r="BQ157" s="24"/>
      <c r="BR157" s="25"/>
    </row>
    <row r="158" spans="1:70" s="22" customFormat="1" ht="220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42"/>
      <c r="O158" s="42"/>
      <c r="P158" s="42"/>
      <c r="Q158" s="42"/>
      <c r="R158" s="42"/>
      <c r="S158" s="42"/>
      <c r="T158" s="42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F158" s="33"/>
      <c r="AG158" s="33"/>
      <c r="AH158" s="33"/>
      <c r="AI158" s="62"/>
      <c r="AJ158" s="33"/>
      <c r="AK158" s="33"/>
      <c r="AL158" s="33"/>
      <c r="AM158" s="33"/>
      <c r="AN158" s="33"/>
      <c r="AO158" s="33"/>
      <c r="AP158" s="33"/>
      <c r="AQ158" s="62"/>
      <c r="AR158" s="33"/>
      <c r="AS158" s="62"/>
      <c r="AT158" s="33"/>
      <c r="AU158" s="33"/>
      <c r="AV158" s="33"/>
      <c r="AW158" s="33"/>
      <c r="AX158" s="33"/>
      <c r="AY158" s="42"/>
      <c r="AZ158" s="43"/>
      <c r="BA158" s="192"/>
      <c r="BB158" s="43"/>
      <c r="BC158" s="42"/>
      <c r="BD158" s="33"/>
      <c r="BE158" s="33"/>
      <c r="BF158" s="33"/>
      <c r="BG158" s="33"/>
      <c r="BH158" s="33"/>
      <c r="BI158" s="33"/>
      <c r="BJ158" s="33"/>
      <c r="BK158" s="33"/>
      <c r="BL158" s="24"/>
      <c r="BM158" s="33"/>
      <c r="BN158" s="33"/>
      <c r="BO158" s="34"/>
      <c r="BP158" s="23"/>
      <c r="BQ158" s="24"/>
      <c r="BR158" s="25"/>
    </row>
    <row r="159" spans="1:70" s="22" customFormat="1" ht="409.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52"/>
      <c r="O159" s="52"/>
      <c r="P159" s="52"/>
      <c r="Q159" s="52"/>
      <c r="R159" s="52"/>
      <c r="S159" s="52"/>
      <c r="T159" s="52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52"/>
      <c r="AG159" s="52"/>
      <c r="AH159" s="33"/>
      <c r="AI159" s="192"/>
      <c r="AJ159" s="52"/>
      <c r="AK159" s="52"/>
      <c r="AL159" s="33"/>
      <c r="AM159" s="33"/>
      <c r="AN159" s="33"/>
      <c r="AO159" s="33"/>
      <c r="AP159" s="33"/>
      <c r="AQ159" s="192"/>
      <c r="AR159" s="52"/>
      <c r="AS159" s="192"/>
      <c r="AT159" s="52"/>
      <c r="AU159" s="33"/>
      <c r="AV159" s="33"/>
      <c r="AW159" s="33"/>
      <c r="AX159" s="33"/>
      <c r="AY159" s="42"/>
      <c r="AZ159" s="43"/>
      <c r="BA159" s="192"/>
      <c r="BB159" s="52"/>
      <c r="BC159" s="52"/>
      <c r="BD159" s="33"/>
      <c r="BE159" s="33"/>
      <c r="BF159" s="33"/>
      <c r="BG159" s="33"/>
      <c r="BH159" s="33"/>
      <c r="BI159" s="33"/>
      <c r="BJ159" s="33"/>
      <c r="BK159" s="33"/>
      <c r="BL159" s="24"/>
      <c r="BM159" s="33"/>
      <c r="BN159" s="33"/>
      <c r="BO159" s="34"/>
      <c r="BP159" s="23"/>
      <c r="BQ159" s="24"/>
      <c r="BR159" s="25"/>
    </row>
    <row r="160" spans="1:70" s="22" customFormat="1" ht="144.7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52"/>
      <c r="O160" s="52"/>
      <c r="P160" s="52"/>
      <c r="Q160" s="52"/>
      <c r="R160" s="52"/>
      <c r="S160" s="52"/>
      <c r="T160" s="52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52"/>
      <c r="AG160" s="52"/>
      <c r="AH160" s="33"/>
      <c r="AI160" s="192"/>
      <c r="AJ160" s="52"/>
      <c r="AK160" s="52"/>
      <c r="AL160" s="33"/>
      <c r="AM160" s="33"/>
      <c r="AN160" s="33"/>
      <c r="AO160" s="33"/>
      <c r="AP160" s="33"/>
      <c r="AQ160" s="192"/>
      <c r="AR160" s="52"/>
      <c r="AS160" s="192"/>
      <c r="AT160" s="52"/>
      <c r="AU160" s="33"/>
      <c r="AV160" s="33"/>
      <c r="AW160" s="33"/>
      <c r="AX160" s="33"/>
      <c r="AY160" s="42"/>
      <c r="AZ160" s="43"/>
      <c r="BA160" s="192"/>
      <c r="BB160" s="52"/>
      <c r="BC160" s="52"/>
      <c r="BD160" s="33"/>
      <c r="BE160" s="33"/>
      <c r="BF160" s="33"/>
      <c r="BG160" s="33"/>
      <c r="BH160" s="33"/>
      <c r="BI160" s="33"/>
      <c r="BJ160" s="33"/>
      <c r="BK160" s="33"/>
      <c r="BL160" s="24"/>
      <c r="BM160" s="33"/>
      <c r="BN160" s="33"/>
      <c r="BO160" s="34"/>
      <c r="BP160" s="23"/>
      <c r="BQ160" s="24"/>
      <c r="BR160" s="25"/>
    </row>
    <row r="161" spans="1:70" s="22" customFormat="1" ht="144.7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52"/>
      <c r="O161" s="52"/>
      <c r="P161" s="52"/>
      <c r="Q161" s="52"/>
      <c r="R161" s="52"/>
      <c r="S161" s="52"/>
      <c r="T161" s="52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52"/>
      <c r="AG161" s="52"/>
      <c r="AH161" s="33"/>
      <c r="AI161" s="192"/>
      <c r="AJ161" s="52"/>
      <c r="AK161" s="52"/>
      <c r="AL161" s="33"/>
      <c r="AM161" s="33"/>
      <c r="AN161" s="33"/>
      <c r="AO161" s="33"/>
      <c r="AP161" s="33"/>
      <c r="AQ161" s="192"/>
      <c r="AR161" s="52"/>
      <c r="AS161" s="192"/>
      <c r="AT161" s="52"/>
      <c r="AU161" s="33"/>
      <c r="AV161" s="33"/>
      <c r="AW161" s="33"/>
      <c r="AX161" s="33"/>
      <c r="AY161" s="42"/>
      <c r="AZ161" s="43"/>
      <c r="BA161" s="192"/>
      <c r="BB161" s="52"/>
      <c r="BC161" s="52"/>
      <c r="BD161" s="33"/>
      <c r="BE161" s="33"/>
      <c r="BF161" s="33"/>
      <c r="BG161" s="33"/>
      <c r="BH161" s="33"/>
      <c r="BI161" s="33"/>
      <c r="BJ161" s="33"/>
      <c r="BK161" s="33"/>
      <c r="BL161" s="24"/>
      <c r="BM161" s="33"/>
      <c r="BN161" s="33"/>
      <c r="BO161" s="34"/>
      <c r="BP161" s="23"/>
      <c r="BQ161" s="24"/>
      <c r="BR161" s="25"/>
    </row>
    <row r="162" spans="1:70" s="22" customFormat="1" ht="144.75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52"/>
      <c r="O162" s="52"/>
      <c r="P162" s="52"/>
      <c r="Q162" s="52"/>
      <c r="R162" s="52"/>
      <c r="S162" s="52"/>
      <c r="T162" s="52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52"/>
      <c r="AG162" s="52"/>
      <c r="AH162" s="33"/>
      <c r="AI162" s="192"/>
      <c r="AJ162" s="52"/>
      <c r="AK162" s="52"/>
      <c r="AL162" s="33"/>
      <c r="AM162" s="33"/>
      <c r="AN162" s="33"/>
      <c r="AO162" s="33"/>
      <c r="AP162" s="33"/>
      <c r="AQ162" s="192"/>
      <c r="AR162" s="52"/>
      <c r="AS162" s="192"/>
      <c r="AT162" s="52"/>
      <c r="AU162" s="33"/>
      <c r="AV162" s="33"/>
      <c r="AW162" s="33"/>
      <c r="AX162" s="33"/>
      <c r="AY162" s="42"/>
      <c r="AZ162" s="43"/>
      <c r="BA162" s="192"/>
      <c r="BB162" s="52"/>
      <c r="BC162" s="52"/>
      <c r="BD162" s="33"/>
      <c r="BE162" s="33"/>
      <c r="BF162" s="33"/>
      <c r="BG162" s="33"/>
      <c r="BH162" s="33"/>
      <c r="BI162" s="33"/>
      <c r="BJ162" s="33"/>
      <c r="BK162" s="33"/>
      <c r="BL162" s="24"/>
      <c r="BM162" s="33"/>
      <c r="BN162" s="33"/>
      <c r="BO162" s="34"/>
      <c r="BP162" s="23"/>
      <c r="BQ162" s="24"/>
      <c r="BR162" s="25"/>
    </row>
    <row r="163" spans="1:70" s="22" customFormat="1" ht="144.7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52"/>
      <c r="O163" s="52"/>
      <c r="P163" s="52"/>
      <c r="Q163" s="52"/>
      <c r="R163" s="52"/>
      <c r="S163" s="52"/>
      <c r="T163" s="52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52"/>
      <c r="AG163" s="52"/>
      <c r="AH163" s="33"/>
      <c r="AI163" s="192"/>
      <c r="AJ163" s="52"/>
      <c r="AK163" s="52"/>
      <c r="AL163" s="33"/>
      <c r="AM163" s="33"/>
      <c r="AN163" s="33"/>
      <c r="AO163" s="33"/>
      <c r="AP163" s="33"/>
      <c r="AQ163" s="192"/>
      <c r="AR163" s="52"/>
      <c r="AS163" s="192"/>
      <c r="AT163" s="52"/>
      <c r="AU163" s="33"/>
      <c r="AV163" s="33"/>
      <c r="AW163" s="33"/>
      <c r="AX163" s="33"/>
      <c r="AY163" s="42"/>
      <c r="AZ163" s="43"/>
      <c r="BA163" s="192"/>
      <c r="BB163" s="52"/>
      <c r="BC163" s="52"/>
      <c r="BD163" s="33"/>
      <c r="BE163" s="33"/>
      <c r="BF163" s="33"/>
      <c r="BG163" s="33"/>
      <c r="BH163" s="33"/>
      <c r="BI163" s="33"/>
      <c r="BJ163" s="33"/>
      <c r="BK163" s="33"/>
      <c r="BL163" s="24"/>
      <c r="BM163" s="33"/>
      <c r="BN163" s="33"/>
      <c r="BO163" s="34"/>
      <c r="BP163" s="23"/>
      <c r="BQ163" s="24"/>
      <c r="BR163" s="25"/>
    </row>
    <row r="164" spans="1:70" s="22" customFormat="1" ht="144.7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52"/>
      <c r="O164" s="52"/>
      <c r="P164" s="52"/>
      <c r="Q164" s="52"/>
      <c r="R164" s="52"/>
      <c r="S164" s="52"/>
      <c r="T164" s="52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52"/>
      <c r="AG164" s="52"/>
      <c r="AH164" s="33"/>
      <c r="AI164" s="192"/>
      <c r="AJ164" s="52"/>
      <c r="AK164" s="52"/>
      <c r="AL164" s="33"/>
      <c r="AM164" s="33"/>
      <c r="AN164" s="33"/>
      <c r="AO164" s="33"/>
      <c r="AP164" s="33"/>
      <c r="AQ164" s="192"/>
      <c r="AR164" s="52"/>
      <c r="AS164" s="192"/>
      <c r="AT164" s="52"/>
      <c r="AU164" s="33"/>
      <c r="AV164" s="33"/>
      <c r="AW164" s="33"/>
      <c r="AX164" s="33"/>
      <c r="AY164" s="42"/>
      <c r="AZ164" s="43"/>
      <c r="BA164" s="192"/>
      <c r="BB164" s="52"/>
      <c r="BC164" s="52"/>
      <c r="BD164" s="33"/>
      <c r="BE164" s="33"/>
      <c r="BF164" s="33"/>
      <c r="BG164" s="33"/>
      <c r="BH164" s="33"/>
      <c r="BI164" s="33"/>
      <c r="BJ164" s="33"/>
      <c r="BK164" s="33"/>
      <c r="BL164" s="24"/>
      <c r="BM164" s="33"/>
      <c r="BN164" s="33"/>
      <c r="BO164" s="34"/>
      <c r="BP164" s="23"/>
      <c r="BQ164" s="24"/>
      <c r="BR164" s="25"/>
    </row>
    <row r="165" spans="1:70" s="22" customFormat="1" ht="409.5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52"/>
      <c r="O165" s="52"/>
      <c r="P165" s="52"/>
      <c r="Q165" s="52"/>
      <c r="R165" s="52"/>
      <c r="S165" s="52"/>
      <c r="T165" s="52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F165" s="33"/>
      <c r="AG165" s="33"/>
      <c r="AH165" s="33"/>
      <c r="AI165" s="62"/>
      <c r="AJ165" s="33"/>
      <c r="AK165" s="33"/>
      <c r="AL165" s="33"/>
      <c r="AM165" s="33"/>
      <c r="AN165" s="33"/>
      <c r="AO165" s="33"/>
      <c r="AP165" s="33"/>
      <c r="AQ165" s="62"/>
      <c r="AR165" s="33"/>
      <c r="AS165" s="62"/>
      <c r="AT165" s="33"/>
      <c r="AU165" s="33"/>
      <c r="AV165" s="33"/>
      <c r="AW165" s="33"/>
      <c r="AX165" s="33"/>
      <c r="AY165" s="42"/>
      <c r="AZ165" s="43"/>
      <c r="BA165" s="192"/>
      <c r="BB165" s="51"/>
      <c r="BC165" s="52"/>
      <c r="BD165" s="33"/>
      <c r="BE165" s="33"/>
      <c r="BF165" s="33"/>
      <c r="BG165" s="33"/>
      <c r="BH165" s="33"/>
      <c r="BI165" s="33"/>
      <c r="BJ165" s="33"/>
      <c r="BK165" s="33"/>
      <c r="BL165" s="24"/>
      <c r="BM165" s="33"/>
      <c r="BN165" s="33"/>
      <c r="BO165" s="34"/>
      <c r="BP165" s="23"/>
      <c r="BQ165" s="24"/>
      <c r="BR165" s="25"/>
    </row>
    <row r="166" spans="1:70" s="22" customFormat="1" ht="408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42"/>
      <c r="O166" s="42"/>
      <c r="P166" s="42"/>
      <c r="Q166" s="42"/>
      <c r="R166" s="42"/>
      <c r="S166" s="42"/>
      <c r="T166" s="42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F166" s="33"/>
      <c r="AG166" s="33"/>
      <c r="AH166" s="33"/>
      <c r="AI166" s="62"/>
      <c r="AJ166" s="33"/>
      <c r="AK166" s="33"/>
      <c r="AL166" s="33"/>
      <c r="AM166" s="33"/>
      <c r="AN166" s="33"/>
      <c r="AO166" s="33"/>
      <c r="AP166" s="33"/>
      <c r="AQ166" s="62"/>
      <c r="AR166" s="33"/>
      <c r="AS166" s="62"/>
      <c r="AT166" s="33"/>
      <c r="AU166" s="33"/>
      <c r="AV166" s="33"/>
      <c r="AW166" s="33"/>
      <c r="AX166" s="33"/>
      <c r="AY166" s="42"/>
      <c r="AZ166" s="43"/>
      <c r="BA166" s="192"/>
      <c r="BB166" s="42"/>
      <c r="BC166" s="42"/>
      <c r="BD166" s="33"/>
      <c r="BE166" s="33"/>
      <c r="BF166" s="33"/>
      <c r="BG166" s="33"/>
      <c r="BH166" s="33"/>
      <c r="BI166" s="33"/>
      <c r="BJ166" s="33"/>
      <c r="BK166" s="33"/>
      <c r="BL166" s="24"/>
      <c r="BM166" s="33"/>
      <c r="BN166" s="33"/>
      <c r="BO166" s="34"/>
      <c r="BP166" s="23"/>
      <c r="BQ166" s="24"/>
      <c r="BR166" s="25"/>
    </row>
    <row r="167" spans="1:70" s="22" customFormat="1" ht="146.2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42"/>
      <c r="O167" s="42"/>
      <c r="P167" s="42"/>
      <c r="Q167" s="42"/>
      <c r="R167" s="42"/>
      <c r="S167" s="42"/>
      <c r="T167" s="42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F167" s="33"/>
      <c r="AG167" s="33"/>
      <c r="AH167" s="33"/>
      <c r="AI167" s="62"/>
      <c r="AJ167" s="33"/>
      <c r="AK167" s="33"/>
      <c r="AL167" s="33"/>
      <c r="AM167" s="33"/>
      <c r="AN167" s="33"/>
      <c r="AO167" s="33"/>
      <c r="AP167" s="33"/>
      <c r="AQ167" s="62"/>
      <c r="AR167" s="33"/>
      <c r="AS167" s="62"/>
      <c r="AT167" s="33"/>
      <c r="AU167" s="33"/>
      <c r="AV167" s="33"/>
      <c r="AW167" s="33"/>
      <c r="AX167" s="33"/>
      <c r="AY167" s="42"/>
      <c r="AZ167" s="43"/>
      <c r="BA167" s="192"/>
      <c r="BB167" s="51"/>
      <c r="BC167" s="52"/>
      <c r="BD167" s="33"/>
      <c r="BE167" s="33"/>
      <c r="BF167" s="33"/>
      <c r="BG167" s="33"/>
      <c r="BH167" s="33"/>
      <c r="BI167" s="33"/>
      <c r="BJ167" s="33"/>
      <c r="BK167" s="33"/>
      <c r="BL167" s="24"/>
      <c r="BM167" s="33"/>
      <c r="BN167" s="33"/>
      <c r="BO167" s="34"/>
      <c r="BP167" s="23"/>
      <c r="BQ167" s="24"/>
      <c r="BR167" s="25"/>
    </row>
    <row r="168" spans="1:70" s="22" customFormat="1" ht="408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42"/>
      <c r="O168" s="42"/>
      <c r="P168" s="42"/>
      <c r="Q168" s="42"/>
      <c r="R168" s="42"/>
      <c r="S168" s="42"/>
      <c r="T168" s="42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F168" s="33"/>
      <c r="AG168" s="33"/>
      <c r="AH168" s="33"/>
      <c r="AI168" s="62"/>
      <c r="AJ168" s="33"/>
      <c r="AK168" s="33"/>
      <c r="AL168" s="33"/>
      <c r="AM168" s="33"/>
      <c r="AN168" s="33"/>
      <c r="AO168" s="33"/>
      <c r="AP168" s="33"/>
      <c r="AQ168" s="62"/>
      <c r="AR168" s="33"/>
      <c r="AS168" s="62"/>
      <c r="AT168" s="33"/>
      <c r="AU168" s="33"/>
      <c r="AV168" s="33"/>
      <c r="AW168" s="33"/>
      <c r="AX168" s="33"/>
      <c r="AY168" s="42"/>
      <c r="AZ168" s="43"/>
      <c r="BA168" s="192"/>
      <c r="BB168" s="42"/>
      <c r="BC168" s="42"/>
      <c r="BD168" s="33"/>
      <c r="BE168" s="33"/>
      <c r="BF168" s="33"/>
      <c r="BG168" s="33"/>
      <c r="BH168" s="33"/>
      <c r="BI168" s="33"/>
      <c r="BJ168" s="33"/>
      <c r="BK168" s="33"/>
      <c r="BL168" s="24"/>
      <c r="BM168" s="33"/>
      <c r="BN168" s="33"/>
      <c r="BO168" s="34"/>
      <c r="BP168" s="23"/>
      <c r="BQ168" s="24"/>
      <c r="BR168" s="25"/>
    </row>
    <row r="169" spans="1:70" s="22" customFormat="1" ht="156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42"/>
      <c r="O169" s="42"/>
      <c r="P169" s="42"/>
      <c r="Q169" s="42"/>
      <c r="R169" s="42"/>
      <c r="S169" s="42"/>
      <c r="T169" s="42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F169" s="33"/>
      <c r="AG169" s="33"/>
      <c r="AH169" s="33"/>
      <c r="AI169" s="62"/>
      <c r="AJ169" s="33"/>
      <c r="AK169" s="33"/>
      <c r="AL169" s="33"/>
      <c r="AM169" s="33"/>
      <c r="AN169" s="33"/>
      <c r="AO169" s="33"/>
      <c r="AP169" s="33"/>
      <c r="AQ169" s="62"/>
      <c r="AR169" s="33"/>
      <c r="AS169" s="62"/>
      <c r="AT169" s="33"/>
      <c r="AU169" s="33"/>
      <c r="AV169" s="33"/>
      <c r="AW169" s="33"/>
      <c r="AX169" s="33"/>
      <c r="AY169" s="42"/>
      <c r="AZ169" s="43"/>
      <c r="BA169" s="192"/>
      <c r="BB169" s="51"/>
      <c r="BC169" s="52"/>
      <c r="BD169" s="33"/>
      <c r="BE169" s="33"/>
      <c r="BF169" s="33"/>
      <c r="BG169" s="33"/>
      <c r="BH169" s="33"/>
      <c r="BI169" s="33"/>
      <c r="BJ169" s="33"/>
      <c r="BK169" s="33"/>
      <c r="BL169" s="24"/>
      <c r="BM169" s="33"/>
      <c r="BN169" s="33"/>
      <c r="BO169" s="34"/>
      <c r="BP169" s="23"/>
      <c r="BQ169" s="24"/>
      <c r="BR169" s="25"/>
    </row>
    <row r="170" spans="1:70" s="22" customFormat="1" ht="132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52"/>
      <c r="O170" s="52"/>
      <c r="P170" s="52"/>
      <c r="Q170" s="52"/>
      <c r="R170" s="52"/>
      <c r="S170" s="52"/>
      <c r="T170" s="52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F170" s="33"/>
      <c r="AG170" s="33"/>
      <c r="AH170" s="33"/>
      <c r="AI170" s="62"/>
      <c r="AJ170" s="33"/>
      <c r="AK170" s="33"/>
      <c r="AL170" s="33"/>
      <c r="AM170" s="33"/>
      <c r="AN170" s="33"/>
      <c r="AO170" s="33"/>
      <c r="AP170" s="33"/>
      <c r="AQ170" s="62"/>
      <c r="AR170" s="33"/>
      <c r="AS170" s="62"/>
      <c r="AT170" s="33"/>
      <c r="AU170" s="33"/>
      <c r="AV170" s="33"/>
      <c r="AW170" s="33"/>
      <c r="AX170" s="33"/>
      <c r="AY170" s="42"/>
      <c r="AZ170" s="43"/>
      <c r="BA170" s="192"/>
      <c r="BB170" s="52"/>
      <c r="BC170" s="52"/>
      <c r="BD170" s="33"/>
      <c r="BE170" s="33"/>
      <c r="BF170" s="33"/>
      <c r="BG170" s="33"/>
      <c r="BH170" s="33"/>
      <c r="BI170" s="33"/>
      <c r="BJ170" s="33"/>
      <c r="BK170" s="33"/>
      <c r="BL170" s="24"/>
      <c r="BM170" s="33"/>
      <c r="BN170" s="33"/>
      <c r="BO170" s="34"/>
      <c r="BP170" s="23"/>
      <c r="BQ170" s="24"/>
      <c r="BR170" s="25"/>
    </row>
    <row r="171" spans="1:70" s="22" customFormat="1" ht="132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52"/>
      <c r="O171" s="52"/>
      <c r="P171" s="52"/>
      <c r="Q171" s="52"/>
      <c r="R171" s="52"/>
      <c r="S171" s="52"/>
      <c r="T171" s="5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F171" s="33"/>
      <c r="AG171" s="33"/>
      <c r="AH171" s="33"/>
      <c r="AI171" s="62"/>
      <c r="AJ171" s="33"/>
      <c r="AK171" s="33"/>
      <c r="AL171" s="33"/>
      <c r="AM171" s="33"/>
      <c r="AN171" s="33"/>
      <c r="AO171" s="33"/>
      <c r="AP171" s="33"/>
      <c r="AQ171" s="62"/>
      <c r="AR171" s="33"/>
      <c r="AS171" s="62"/>
      <c r="AT171" s="33"/>
      <c r="AU171" s="33"/>
      <c r="AV171" s="33"/>
      <c r="AW171" s="33"/>
      <c r="AX171" s="33"/>
      <c r="AY171" s="42"/>
      <c r="AZ171" s="43"/>
      <c r="BA171" s="192"/>
      <c r="BB171" s="51"/>
      <c r="BC171" s="52"/>
      <c r="BD171" s="33"/>
      <c r="BE171" s="33"/>
      <c r="BF171" s="33"/>
      <c r="BG171" s="33"/>
      <c r="BH171" s="33"/>
      <c r="BI171" s="33"/>
      <c r="BJ171" s="33"/>
      <c r="BK171" s="33"/>
      <c r="BL171" s="24"/>
      <c r="BM171" s="33"/>
      <c r="BN171" s="33"/>
      <c r="BO171" s="34"/>
      <c r="BP171" s="23"/>
      <c r="BQ171" s="24"/>
      <c r="BR171" s="25"/>
    </row>
    <row r="172" spans="1:70" s="22" customFormat="1" ht="246.7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3"/>
      <c r="O172" s="42"/>
      <c r="P172" s="43"/>
      <c r="Q172" s="43"/>
      <c r="R172" s="43"/>
      <c r="S172" s="43"/>
      <c r="T172" s="43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F172" s="33"/>
      <c r="AG172" s="33"/>
      <c r="AH172" s="33"/>
      <c r="AI172" s="62"/>
      <c r="AJ172" s="33"/>
      <c r="AK172" s="33"/>
      <c r="AL172" s="33"/>
      <c r="AM172" s="33"/>
      <c r="AN172" s="33"/>
      <c r="AO172" s="33"/>
      <c r="AP172" s="33"/>
      <c r="AQ172" s="62"/>
      <c r="AR172" s="33"/>
      <c r="AS172" s="62"/>
      <c r="AT172" s="33"/>
      <c r="AU172" s="33"/>
      <c r="AV172" s="33"/>
      <c r="AW172" s="33"/>
      <c r="AX172" s="33"/>
      <c r="AY172" s="42"/>
      <c r="AZ172" s="43"/>
      <c r="BA172" s="192"/>
      <c r="BB172" s="43"/>
      <c r="BC172" s="43"/>
      <c r="BD172" s="33"/>
      <c r="BE172" s="33"/>
      <c r="BF172" s="33"/>
      <c r="BG172" s="33"/>
      <c r="BH172" s="33"/>
      <c r="BI172" s="33"/>
      <c r="BJ172" s="33"/>
      <c r="BK172" s="33"/>
      <c r="BL172" s="24"/>
      <c r="BM172" s="33"/>
      <c r="BN172" s="33"/>
      <c r="BO172" s="34"/>
      <c r="BP172" s="23"/>
      <c r="BQ172" s="24"/>
      <c r="BR172" s="25"/>
    </row>
    <row r="173" spans="1:70" s="22" customFormat="1" ht="184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34"/>
      <c r="O173" s="34"/>
      <c r="P173" s="34"/>
      <c r="Q173" s="34"/>
      <c r="R173" s="34"/>
      <c r="S173" s="34"/>
      <c r="T173" s="34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F173" s="33"/>
      <c r="AG173" s="33"/>
      <c r="AH173" s="33"/>
      <c r="AI173" s="62"/>
      <c r="AJ173" s="33"/>
      <c r="AK173" s="33"/>
      <c r="AL173" s="33"/>
      <c r="AM173" s="33"/>
      <c r="AN173" s="33"/>
      <c r="AO173" s="33"/>
      <c r="AP173" s="33"/>
      <c r="AQ173" s="62"/>
      <c r="AR173" s="33"/>
      <c r="AS173" s="62"/>
      <c r="AT173" s="33"/>
      <c r="AU173" s="33"/>
      <c r="AV173" s="33"/>
      <c r="AW173" s="33"/>
      <c r="AX173" s="33"/>
      <c r="AY173" s="42"/>
      <c r="AZ173" s="43"/>
      <c r="BA173" s="56"/>
      <c r="BB173" s="59"/>
      <c r="BC173" s="52"/>
      <c r="BD173" s="33"/>
      <c r="BE173" s="33"/>
      <c r="BF173" s="33"/>
      <c r="BG173" s="33"/>
      <c r="BH173" s="33"/>
      <c r="BI173" s="33"/>
      <c r="BJ173" s="33"/>
      <c r="BK173" s="44"/>
      <c r="BL173" s="24"/>
      <c r="BM173" s="33"/>
      <c r="BN173" s="33"/>
      <c r="BO173" s="34"/>
      <c r="BP173" s="23"/>
      <c r="BQ173" s="24"/>
      <c r="BR173" s="25"/>
    </row>
    <row r="174" spans="1:70" s="22" customFormat="1" ht="184.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192"/>
      <c r="N174" s="32"/>
      <c r="O174" s="31"/>
      <c r="P174" s="32"/>
      <c r="Q174" s="32"/>
      <c r="R174" s="32"/>
      <c r="S174" s="32"/>
      <c r="T174" s="3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F174" s="33"/>
      <c r="AG174" s="33"/>
      <c r="AH174" s="33"/>
      <c r="AI174" s="62"/>
      <c r="AJ174" s="33"/>
      <c r="AK174" s="33"/>
      <c r="AL174" s="33"/>
      <c r="AM174" s="33"/>
      <c r="AN174" s="33"/>
      <c r="AO174" s="33"/>
      <c r="AP174" s="33"/>
      <c r="AQ174" s="62"/>
      <c r="AR174" s="33"/>
      <c r="AS174" s="62"/>
      <c r="AT174" s="33"/>
      <c r="AU174" s="33"/>
      <c r="AV174" s="33"/>
      <c r="AW174" s="33"/>
      <c r="AX174" s="33"/>
      <c r="AY174" s="42"/>
      <c r="AZ174" s="43"/>
      <c r="BA174" s="56"/>
      <c r="BB174" s="59"/>
      <c r="BC174" s="52"/>
      <c r="BD174" s="33"/>
      <c r="BE174" s="33"/>
      <c r="BF174" s="33"/>
      <c r="BG174" s="33"/>
      <c r="BH174" s="33"/>
      <c r="BI174" s="33"/>
      <c r="BJ174" s="33"/>
      <c r="BK174" s="44"/>
      <c r="BL174" s="24"/>
      <c r="BM174" s="33"/>
      <c r="BN174" s="33"/>
      <c r="BO174" s="34"/>
      <c r="BP174" s="23"/>
      <c r="BQ174" s="24"/>
      <c r="BR174" s="25"/>
    </row>
    <row r="175" spans="1:70" s="22" customFormat="1" ht="184.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42"/>
      <c r="O175" s="42"/>
      <c r="P175" s="42"/>
      <c r="Q175" s="42"/>
      <c r="R175" s="42"/>
      <c r="S175" s="42"/>
      <c r="T175" s="42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F175" s="33"/>
      <c r="AG175" s="33"/>
      <c r="AH175" s="33"/>
      <c r="AI175" s="62"/>
      <c r="AJ175" s="33"/>
      <c r="AK175" s="33"/>
      <c r="AL175" s="33"/>
      <c r="AM175" s="33"/>
      <c r="AN175" s="33"/>
      <c r="AO175" s="33"/>
      <c r="AP175" s="33"/>
      <c r="AQ175" s="62"/>
      <c r="AR175" s="33"/>
      <c r="AS175" s="62"/>
      <c r="AT175" s="33"/>
      <c r="AU175" s="33"/>
      <c r="AV175" s="33"/>
      <c r="AW175" s="33"/>
      <c r="AX175" s="33"/>
      <c r="AY175" s="42"/>
      <c r="AZ175" s="43"/>
      <c r="BA175" s="192"/>
      <c r="BB175" s="42"/>
      <c r="BC175" s="42"/>
      <c r="BD175" s="33"/>
      <c r="BE175" s="33"/>
      <c r="BF175" s="33"/>
      <c r="BG175" s="33"/>
      <c r="BH175" s="33"/>
      <c r="BI175" s="33"/>
      <c r="BJ175" s="33"/>
      <c r="BK175" s="33"/>
      <c r="BL175" s="24"/>
      <c r="BM175" s="33"/>
      <c r="BN175" s="33"/>
      <c r="BO175" s="34"/>
      <c r="BP175" s="23"/>
      <c r="BQ175" s="24"/>
      <c r="BR175" s="25"/>
    </row>
    <row r="176" spans="1:70" s="22" customFormat="1" ht="184.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42"/>
      <c r="O176" s="42"/>
      <c r="P176" s="42"/>
      <c r="Q176" s="42"/>
      <c r="R176" s="42"/>
      <c r="S176" s="42"/>
      <c r="T176" s="42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F176" s="33"/>
      <c r="AG176" s="33"/>
      <c r="AH176" s="33"/>
      <c r="AI176" s="62"/>
      <c r="AJ176" s="33"/>
      <c r="AK176" s="33"/>
      <c r="AL176" s="33"/>
      <c r="AM176" s="33"/>
      <c r="AN176" s="33"/>
      <c r="AO176" s="33"/>
      <c r="AP176" s="33"/>
      <c r="AQ176" s="62"/>
      <c r="AR176" s="33"/>
      <c r="AS176" s="62"/>
      <c r="AT176" s="33"/>
      <c r="AU176" s="33"/>
      <c r="AV176" s="33"/>
      <c r="AW176" s="33"/>
      <c r="AX176" s="33"/>
      <c r="AY176" s="42"/>
      <c r="AZ176" s="43"/>
      <c r="BA176" s="56"/>
      <c r="BB176" s="59"/>
      <c r="BC176" s="42"/>
      <c r="BD176" s="33"/>
      <c r="BE176" s="33"/>
      <c r="BF176" s="33"/>
      <c r="BG176" s="33"/>
      <c r="BH176" s="33"/>
      <c r="BI176" s="33"/>
      <c r="BJ176" s="33"/>
      <c r="BK176" s="44"/>
      <c r="BL176" s="24"/>
      <c r="BM176" s="33"/>
      <c r="BN176" s="33"/>
      <c r="BO176" s="34"/>
      <c r="BP176" s="23"/>
      <c r="BQ176" s="24"/>
      <c r="BR176" s="25"/>
    </row>
    <row r="177" spans="1:70" s="22" customFormat="1" ht="189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51"/>
      <c r="O177" s="51"/>
      <c r="P177" s="51"/>
      <c r="Q177" s="51"/>
      <c r="R177" s="51"/>
      <c r="S177" s="51"/>
      <c r="T177" s="51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F177" s="33"/>
      <c r="AG177" s="33"/>
      <c r="AH177" s="33"/>
      <c r="AI177" s="62"/>
      <c r="AJ177" s="33"/>
      <c r="AK177" s="33"/>
      <c r="AL177" s="33"/>
      <c r="AM177" s="33"/>
      <c r="AN177" s="33"/>
      <c r="AO177" s="33"/>
      <c r="AP177" s="33"/>
      <c r="AQ177" s="62"/>
      <c r="AR177" s="33"/>
      <c r="AS177" s="62"/>
      <c r="AT177" s="33"/>
      <c r="AU177" s="33"/>
      <c r="AV177" s="33"/>
      <c r="AW177" s="33"/>
      <c r="AX177" s="33"/>
      <c r="AY177" s="42"/>
      <c r="AZ177" s="43"/>
      <c r="BA177" s="56"/>
      <c r="BB177" s="59"/>
      <c r="BC177" s="42"/>
      <c r="BD177" s="33"/>
      <c r="BE177" s="33"/>
      <c r="BF177" s="33"/>
      <c r="BG177" s="33"/>
      <c r="BH177" s="33"/>
      <c r="BI177" s="33"/>
      <c r="BJ177" s="33"/>
      <c r="BK177" s="44"/>
      <c r="BL177" s="24"/>
      <c r="BM177" s="33"/>
      <c r="BN177" s="33"/>
      <c r="BO177" s="34"/>
      <c r="BP177" s="23"/>
      <c r="BQ177" s="24"/>
      <c r="BR177" s="25"/>
    </row>
    <row r="178" spans="1:70" s="22" customFormat="1" ht="184.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42"/>
      <c r="O178" s="42"/>
      <c r="P178" s="42"/>
      <c r="Q178" s="42"/>
      <c r="R178" s="42"/>
      <c r="S178" s="42"/>
      <c r="T178" s="42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F178" s="33"/>
      <c r="AG178" s="33"/>
      <c r="AH178" s="33"/>
      <c r="AI178" s="62"/>
      <c r="AJ178" s="33"/>
      <c r="AK178" s="33"/>
      <c r="AL178" s="33"/>
      <c r="AM178" s="33"/>
      <c r="AN178" s="33"/>
      <c r="AO178" s="33"/>
      <c r="AP178" s="33"/>
      <c r="AQ178" s="62"/>
      <c r="AR178" s="33"/>
      <c r="AS178" s="62"/>
      <c r="AT178" s="33"/>
      <c r="AU178" s="33"/>
      <c r="AV178" s="33"/>
      <c r="AW178" s="33"/>
      <c r="AX178" s="33"/>
      <c r="AY178" s="42"/>
      <c r="AZ178" s="43"/>
      <c r="BA178" s="192"/>
      <c r="BB178" s="42"/>
      <c r="BC178" s="42"/>
      <c r="BD178" s="33"/>
      <c r="BE178" s="33"/>
      <c r="BF178" s="33"/>
      <c r="BG178" s="42"/>
      <c r="BH178" s="43"/>
      <c r="BI178" s="43"/>
      <c r="BJ178" s="33"/>
      <c r="BK178" s="33"/>
      <c r="BL178" s="24"/>
      <c r="BM178" s="33"/>
      <c r="BN178" s="33"/>
      <c r="BO178" s="34"/>
      <c r="BP178" s="23"/>
      <c r="BQ178" s="24"/>
      <c r="BR178" s="25"/>
    </row>
    <row r="179" spans="1:70" s="22" customFormat="1" ht="184.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42"/>
      <c r="O179" s="42"/>
      <c r="P179" s="42"/>
      <c r="Q179" s="42"/>
      <c r="R179" s="42"/>
      <c r="S179" s="42"/>
      <c r="T179" s="42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F179" s="33"/>
      <c r="AG179" s="33"/>
      <c r="AH179" s="33"/>
      <c r="AI179" s="62"/>
      <c r="AJ179" s="33"/>
      <c r="AK179" s="33"/>
      <c r="AL179" s="33"/>
      <c r="AM179" s="33"/>
      <c r="AN179" s="33"/>
      <c r="AO179" s="33"/>
      <c r="AP179" s="33"/>
      <c r="AQ179" s="62"/>
      <c r="AR179" s="33"/>
      <c r="AS179" s="62"/>
      <c r="AT179" s="33"/>
      <c r="AU179" s="33"/>
      <c r="AV179" s="33"/>
      <c r="AW179" s="33"/>
      <c r="AX179" s="33"/>
      <c r="AY179" s="42"/>
      <c r="AZ179" s="43"/>
      <c r="BA179" s="49"/>
      <c r="BB179" s="59"/>
      <c r="BC179" s="42"/>
      <c r="BD179" s="33"/>
      <c r="BE179" s="33"/>
      <c r="BF179" s="33"/>
      <c r="BG179" s="42"/>
      <c r="BH179" s="43"/>
      <c r="BI179" s="43"/>
      <c r="BJ179" s="33"/>
      <c r="BK179" s="44"/>
      <c r="BL179" s="24"/>
      <c r="BM179" s="33"/>
      <c r="BN179" s="33"/>
      <c r="BO179" s="34"/>
      <c r="BP179" s="23"/>
      <c r="BQ179" s="24"/>
      <c r="BR179" s="25"/>
    </row>
    <row r="180" spans="1:70" s="22" customFormat="1" ht="184.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42"/>
      <c r="M180" s="42"/>
      <c r="N180" s="52"/>
      <c r="O180" s="52"/>
      <c r="P180" s="52"/>
      <c r="Q180" s="52"/>
      <c r="R180" s="52"/>
      <c r="S180" s="52"/>
      <c r="T180" s="52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F180" s="33"/>
      <c r="AG180" s="33"/>
      <c r="AH180" s="33"/>
      <c r="AI180" s="62"/>
      <c r="AJ180" s="33"/>
      <c r="AK180" s="33"/>
      <c r="AL180" s="33"/>
      <c r="AM180" s="33"/>
      <c r="AN180" s="33"/>
      <c r="AO180" s="33"/>
      <c r="AP180" s="33"/>
      <c r="AQ180" s="62"/>
      <c r="AR180" s="33"/>
      <c r="AS180" s="62"/>
      <c r="AT180" s="33"/>
      <c r="AU180" s="33"/>
      <c r="AV180" s="33"/>
      <c r="AW180" s="33"/>
      <c r="AX180" s="33"/>
      <c r="AY180" s="42"/>
      <c r="AZ180" s="43"/>
      <c r="BA180" s="192"/>
      <c r="BB180" s="52"/>
      <c r="BC180" s="52"/>
      <c r="BD180" s="33"/>
      <c r="BE180" s="33"/>
      <c r="BF180" s="33"/>
      <c r="BG180" s="33"/>
      <c r="BH180" s="33"/>
      <c r="BI180" s="33"/>
      <c r="BJ180" s="33"/>
      <c r="BK180" s="33"/>
      <c r="BL180" s="24"/>
      <c r="BM180" s="33"/>
      <c r="BN180" s="33"/>
      <c r="BO180" s="34"/>
      <c r="BP180" s="23"/>
      <c r="BQ180" s="24"/>
      <c r="BR180" s="25"/>
    </row>
    <row r="181" spans="1:70" s="22" customFormat="1" ht="184.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18"/>
      <c r="J181" s="18"/>
      <c r="K181" s="42"/>
      <c r="L181" s="42"/>
      <c r="M181" s="42"/>
      <c r="N181" s="52"/>
      <c r="O181" s="52"/>
      <c r="P181" s="52"/>
      <c r="Q181" s="52"/>
      <c r="R181" s="52"/>
      <c r="S181" s="52"/>
      <c r="T181" s="5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F181" s="33"/>
      <c r="AG181" s="33"/>
      <c r="AH181" s="33"/>
      <c r="AI181" s="62"/>
      <c r="AJ181" s="33"/>
      <c r="AK181" s="33"/>
      <c r="AL181" s="33"/>
      <c r="AM181" s="33"/>
      <c r="AN181" s="33"/>
      <c r="AO181" s="33"/>
      <c r="AP181" s="33"/>
      <c r="AQ181" s="62"/>
      <c r="AR181" s="33"/>
      <c r="AS181" s="62"/>
      <c r="AT181" s="33"/>
      <c r="AU181" s="33"/>
      <c r="AV181" s="33"/>
      <c r="AW181" s="33"/>
      <c r="AX181" s="33"/>
      <c r="AY181" s="42"/>
      <c r="AZ181" s="43"/>
      <c r="BA181" s="192"/>
      <c r="BB181" s="43"/>
      <c r="BC181" s="42"/>
      <c r="BD181" s="33"/>
      <c r="BE181" s="33"/>
      <c r="BF181" s="33"/>
      <c r="BG181" s="33"/>
      <c r="BH181" s="33"/>
      <c r="BI181" s="33"/>
      <c r="BJ181" s="33"/>
      <c r="BK181" s="33"/>
      <c r="BL181" s="24"/>
      <c r="BM181" s="33"/>
      <c r="BN181" s="33"/>
      <c r="BO181" s="34"/>
      <c r="BP181" s="23"/>
      <c r="BQ181" s="24"/>
      <c r="BR181" s="25"/>
    </row>
    <row r="182" spans="1:70" s="22" customFormat="1" ht="184.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42"/>
      <c r="N182" s="52"/>
      <c r="O182" s="52"/>
      <c r="P182" s="52"/>
      <c r="Q182" s="52"/>
      <c r="R182" s="52"/>
      <c r="S182" s="52"/>
      <c r="T182" s="52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F182" s="33"/>
      <c r="AG182" s="33"/>
      <c r="AH182" s="33"/>
      <c r="AI182" s="62"/>
      <c r="AJ182" s="33"/>
      <c r="AK182" s="33"/>
      <c r="AL182" s="33"/>
      <c r="AM182" s="33"/>
      <c r="AN182" s="33"/>
      <c r="AO182" s="33"/>
      <c r="AP182" s="33"/>
      <c r="AQ182" s="62"/>
      <c r="AR182" s="33"/>
      <c r="AS182" s="62"/>
      <c r="AT182" s="33"/>
      <c r="AU182" s="33"/>
      <c r="AV182" s="33"/>
      <c r="AW182" s="33"/>
      <c r="AX182" s="33"/>
      <c r="AY182" s="42"/>
      <c r="AZ182" s="43"/>
      <c r="BA182" s="192"/>
      <c r="BB182" s="52"/>
      <c r="BC182" s="52"/>
      <c r="BD182" s="33"/>
      <c r="BE182" s="33"/>
      <c r="BF182" s="33"/>
      <c r="BG182" s="33"/>
      <c r="BH182" s="33"/>
      <c r="BI182" s="33"/>
      <c r="BJ182" s="33"/>
      <c r="BK182" s="33"/>
      <c r="BL182" s="24"/>
      <c r="BM182" s="33"/>
      <c r="BN182" s="33"/>
      <c r="BO182" s="34"/>
      <c r="BP182" s="23"/>
      <c r="BQ182" s="24"/>
      <c r="BR182" s="25"/>
    </row>
    <row r="183" spans="1:70" s="22" customFormat="1" ht="184.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42"/>
      <c r="M183" s="42"/>
      <c r="N183" s="52"/>
      <c r="O183" s="52"/>
      <c r="P183" s="52"/>
      <c r="Q183" s="52"/>
      <c r="R183" s="52"/>
      <c r="S183" s="52"/>
      <c r="T183" s="52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F183" s="33"/>
      <c r="AG183" s="33"/>
      <c r="AH183" s="33"/>
      <c r="AI183" s="62"/>
      <c r="AJ183" s="33"/>
      <c r="AK183" s="33"/>
      <c r="AL183" s="33"/>
      <c r="AM183" s="33"/>
      <c r="AN183" s="33"/>
      <c r="AO183" s="33"/>
      <c r="AP183" s="33"/>
      <c r="AQ183" s="62"/>
      <c r="AR183" s="33"/>
      <c r="AS183" s="62"/>
      <c r="AT183" s="33"/>
      <c r="AU183" s="33"/>
      <c r="AV183" s="33"/>
      <c r="AW183" s="33"/>
      <c r="AX183" s="33"/>
      <c r="AY183" s="42"/>
      <c r="AZ183" s="43"/>
      <c r="BA183" s="192"/>
      <c r="BB183" s="43"/>
      <c r="BC183" s="42"/>
      <c r="BD183" s="33"/>
      <c r="BE183" s="33"/>
      <c r="BF183" s="33"/>
      <c r="BG183" s="33"/>
      <c r="BH183" s="33"/>
      <c r="BI183" s="33"/>
      <c r="BJ183" s="33"/>
      <c r="BK183" s="33"/>
      <c r="BL183" s="24"/>
      <c r="BM183" s="33"/>
      <c r="BN183" s="33"/>
      <c r="BO183" s="34"/>
      <c r="BP183" s="23"/>
      <c r="BQ183" s="24"/>
      <c r="BR183" s="25"/>
    </row>
    <row r="184" spans="1:70" s="22" customFormat="1" ht="212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42"/>
      <c r="M184" s="42"/>
      <c r="N184" s="43"/>
      <c r="O184" s="43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F184" s="33"/>
      <c r="AG184" s="33"/>
      <c r="AH184" s="33"/>
      <c r="AI184" s="33"/>
      <c r="AJ184" s="33"/>
      <c r="AK184" s="33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192"/>
      <c r="BB184" s="43"/>
      <c r="BC184" s="43"/>
      <c r="BD184" s="33"/>
      <c r="BE184" s="33"/>
      <c r="BF184" s="33"/>
      <c r="BG184" s="33"/>
      <c r="BH184" s="33"/>
      <c r="BI184" s="33"/>
      <c r="BJ184" s="33"/>
      <c r="BK184" s="33"/>
      <c r="BL184" s="24"/>
      <c r="BM184" s="33"/>
      <c r="BN184" s="33"/>
      <c r="BO184" s="34"/>
      <c r="BP184" s="23"/>
      <c r="BQ184" s="24"/>
      <c r="BR184" s="25"/>
    </row>
    <row r="185" spans="1:70" s="22" customFormat="1" ht="409.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42"/>
      <c r="M185" s="42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F185" s="33"/>
      <c r="AG185" s="33"/>
      <c r="AH185" s="33"/>
      <c r="AI185" s="33"/>
      <c r="AJ185" s="33"/>
      <c r="AK185" s="33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192"/>
      <c r="BB185" s="43"/>
      <c r="BC185" s="43"/>
      <c r="BD185" s="33"/>
      <c r="BE185" s="33"/>
      <c r="BF185" s="33"/>
      <c r="BG185" s="33"/>
      <c r="BH185" s="33"/>
      <c r="BI185" s="33"/>
      <c r="BJ185" s="33"/>
      <c r="BK185" s="33"/>
      <c r="BL185" s="24"/>
      <c r="BM185" s="33"/>
      <c r="BN185" s="33"/>
      <c r="BO185" s="34"/>
      <c r="BP185" s="23"/>
      <c r="BQ185" s="24"/>
      <c r="BR185" s="25"/>
    </row>
    <row r="186" spans="1:70" s="22" customFormat="1" ht="186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192"/>
      <c r="N186" s="32"/>
      <c r="O186" s="31"/>
      <c r="P186" s="32"/>
      <c r="Q186" s="32"/>
      <c r="R186" s="32"/>
      <c r="S186" s="32"/>
      <c r="T186" s="3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F186" s="33"/>
      <c r="AG186" s="33"/>
      <c r="AH186" s="33"/>
      <c r="AI186" s="33"/>
      <c r="AJ186" s="33"/>
      <c r="AK186" s="33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33"/>
      <c r="AZ186" s="33"/>
      <c r="BA186" s="62"/>
      <c r="BB186" s="33"/>
      <c r="BC186" s="33"/>
      <c r="BD186" s="33"/>
      <c r="BE186" s="33"/>
      <c r="BF186" s="33"/>
      <c r="BG186" s="33"/>
      <c r="BH186" s="33"/>
      <c r="BI186" s="33"/>
      <c r="BJ186" s="33"/>
      <c r="BK186" s="33"/>
      <c r="BL186" s="24"/>
      <c r="BM186" s="33"/>
      <c r="BN186" s="33"/>
      <c r="BO186" s="34"/>
      <c r="BP186" s="23"/>
      <c r="BQ186" s="24"/>
      <c r="BR186" s="25"/>
    </row>
    <row r="187" spans="1:70" s="22" customFormat="1" ht="222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42"/>
      <c r="O187" s="42"/>
      <c r="P187" s="42"/>
      <c r="Q187" s="42"/>
      <c r="R187" s="42"/>
      <c r="S187" s="42"/>
      <c r="T187" s="42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F187" s="33"/>
      <c r="AG187" s="33"/>
      <c r="AH187" s="33"/>
      <c r="AI187" s="33"/>
      <c r="AJ187" s="33"/>
      <c r="AK187" s="33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192"/>
      <c r="BB187" s="43"/>
      <c r="BC187" s="43"/>
      <c r="BD187" s="33"/>
      <c r="BE187" s="33"/>
      <c r="BF187" s="33"/>
      <c r="BG187" s="33"/>
      <c r="BH187" s="33"/>
      <c r="BI187" s="42"/>
      <c r="BJ187" s="43"/>
      <c r="BK187" s="43"/>
      <c r="BL187" s="24"/>
      <c r="BM187" s="33"/>
      <c r="BN187" s="33"/>
      <c r="BO187" s="34"/>
      <c r="BP187" s="23"/>
      <c r="BQ187" s="24"/>
      <c r="BR187" s="25"/>
    </row>
    <row r="188" spans="1:70" s="22" customFormat="1" ht="222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42"/>
      <c r="M188" s="42"/>
      <c r="N188" s="42"/>
      <c r="O188" s="42"/>
      <c r="P188" s="43"/>
      <c r="Q188" s="43"/>
      <c r="R188" s="43"/>
      <c r="S188" s="43"/>
      <c r="T188" s="43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F188" s="33"/>
      <c r="AG188" s="33"/>
      <c r="AH188" s="33"/>
      <c r="AI188" s="33"/>
      <c r="AJ188" s="33"/>
      <c r="AK188" s="33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62"/>
      <c r="BB188" s="33"/>
      <c r="BC188" s="33"/>
      <c r="BD188" s="33"/>
      <c r="BE188" s="33"/>
      <c r="BF188" s="33"/>
      <c r="BG188" s="33"/>
      <c r="BH188" s="33"/>
      <c r="BI188" s="33"/>
      <c r="BJ188" s="33"/>
      <c r="BK188" s="33"/>
      <c r="BL188" s="24"/>
      <c r="BM188" s="33"/>
      <c r="BN188" s="33"/>
      <c r="BO188" s="34"/>
      <c r="BP188" s="23"/>
      <c r="BQ188" s="24"/>
      <c r="BR188" s="25"/>
    </row>
    <row r="189" spans="1:70" s="22" customFormat="1" ht="222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42"/>
      <c r="O189" s="42"/>
      <c r="P189" s="43"/>
      <c r="Q189" s="43"/>
      <c r="R189" s="43"/>
      <c r="S189" s="43"/>
      <c r="T189" s="43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F189" s="33"/>
      <c r="AG189" s="33"/>
      <c r="AH189" s="33"/>
      <c r="AI189" s="33"/>
      <c r="AJ189" s="33"/>
      <c r="AK189" s="33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62"/>
      <c r="BB189" s="33"/>
      <c r="BC189" s="33"/>
      <c r="BD189" s="33"/>
      <c r="BE189" s="33"/>
      <c r="BF189" s="33"/>
      <c r="BG189" s="33"/>
      <c r="BH189" s="33"/>
      <c r="BI189" s="33"/>
      <c r="BJ189" s="33"/>
      <c r="BK189" s="33"/>
      <c r="BL189" s="24"/>
      <c r="BM189" s="33"/>
      <c r="BN189" s="33"/>
      <c r="BO189" s="34"/>
      <c r="BP189" s="23"/>
      <c r="BQ189" s="24"/>
      <c r="BR189" s="25"/>
    </row>
    <row r="190" spans="1:70" s="22" customFormat="1" ht="25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42"/>
      <c r="M190" s="42"/>
      <c r="N190" s="43"/>
      <c r="O190" s="42"/>
      <c r="P190" s="43"/>
      <c r="Q190" s="43"/>
      <c r="R190" s="43"/>
      <c r="S190" s="43"/>
      <c r="T190" s="43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F190" s="33"/>
      <c r="AG190" s="33"/>
      <c r="AH190" s="33"/>
      <c r="AI190" s="33"/>
      <c r="AJ190" s="33"/>
      <c r="AK190" s="33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192"/>
      <c r="BB190" s="43"/>
      <c r="BC190" s="43"/>
      <c r="BD190" s="33"/>
      <c r="BE190" s="33"/>
      <c r="BF190" s="33"/>
      <c r="BG190" s="33"/>
      <c r="BH190" s="33"/>
      <c r="BI190" s="33"/>
      <c r="BJ190" s="33"/>
      <c r="BK190" s="33"/>
      <c r="BL190" s="24"/>
      <c r="BM190" s="33"/>
      <c r="BN190" s="33"/>
      <c r="BO190" s="34"/>
      <c r="BP190" s="23"/>
      <c r="BQ190" s="24"/>
      <c r="BR190" s="25"/>
    </row>
    <row r="191" spans="1:70" s="22" customFormat="1" ht="182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192"/>
      <c r="N191" s="32"/>
      <c r="O191" s="31"/>
      <c r="P191" s="32"/>
      <c r="Q191" s="32"/>
      <c r="R191" s="32"/>
      <c r="S191" s="32"/>
      <c r="T191" s="32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F191" s="33"/>
      <c r="AG191" s="33"/>
      <c r="AH191" s="33"/>
      <c r="AI191" s="33"/>
      <c r="AJ191" s="33"/>
      <c r="AK191" s="33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62"/>
      <c r="BB191" s="33"/>
      <c r="BC191" s="33"/>
      <c r="BD191" s="33"/>
      <c r="BE191" s="33"/>
      <c r="BF191" s="33"/>
      <c r="BG191" s="33"/>
      <c r="BH191" s="33"/>
      <c r="BI191" s="33"/>
      <c r="BJ191" s="33"/>
      <c r="BK191" s="33"/>
      <c r="BL191" s="24"/>
      <c r="BM191" s="33"/>
      <c r="BN191" s="33"/>
      <c r="BO191" s="34"/>
      <c r="BP191" s="23"/>
      <c r="BQ191" s="24"/>
      <c r="BR191" s="25"/>
    </row>
    <row r="192" spans="1:70" s="22" customFormat="1" ht="229.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42"/>
      <c r="M192" s="42"/>
      <c r="N192" s="52"/>
      <c r="O192" s="52"/>
      <c r="P192" s="52"/>
      <c r="Q192" s="52"/>
      <c r="R192" s="52"/>
      <c r="S192" s="52"/>
      <c r="T192" s="52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F192" s="33"/>
      <c r="AG192" s="33"/>
      <c r="AH192" s="33"/>
      <c r="AI192" s="33"/>
      <c r="AJ192" s="33"/>
      <c r="AK192" s="33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62"/>
      <c r="BB192" s="33"/>
      <c r="BC192" s="33"/>
      <c r="BD192" s="33"/>
      <c r="BE192" s="33"/>
      <c r="BF192" s="33"/>
      <c r="BG192" s="33"/>
      <c r="BH192" s="33"/>
      <c r="BI192" s="33"/>
      <c r="BJ192" s="33"/>
      <c r="BK192" s="33"/>
      <c r="BL192" s="24"/>
      <c r="BM192" s="33"/>
      <c r="BN192" s="33"/>
      <c r="BO192" s="34"/>
      <c r="BP192" s="23"/>
      <c r="BQ192" s="24"/>
      <c r="BR192" s="25"/>
    </row>
    <row r="193" spans="1:70" s="22" customFormat="1" ht="409.5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43"/>
      <c r="O193" s="42"/>
      <c r="P193" s="43"/>
      <c r="Q193" s="43"/>
      <c r="R193" s="43"/>
      <c r="S193" s="43"/>
      <c r="T193" s="43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43"/>
      <c r="AI193" s="192"/>
      <c r="AJ193" s="43"/>
      <c r="AK193" s="43"/>
      <c r="AL193" s="33"/>
      <c r="AM193" s="33"/>
      <c r="AN193" s="33"/>
      <c r="AO193" s="33"/>
      <c r="AP193" s="33"/>
      <c r="AQ193" s="192"/>
      <c r="AR193" s="43"/>
      <c r="AS193" s="192"/>
      <c r="AT193" s="43"/>
      <c r="AU193" s="33"/>
      <c r="AV193" s="33"/>
      <c r="AW193" s="33"/>
      <c r="AX193" s="33"/>
      <c r="AY193" s="42"/>
      <c r="AZ193" s="43"/>
      <c r="BA193" s="192"/>
      <c r="BB193" s="43"/>
      <c r="BC193" s="43"/>
      <c r="BD193" s="33"/>
      <c r="BE193" s="33"/>
      <c r="BF193" s="33"/>
      <c r="BG193" s="33"/>
      <c r="BH193" s="33"/>
      <c r="BI193" s="33"/>
      <c r="BJ193" s="33"/>
      <c r="BK193" s="33"/>
      <c r="BL193" s="24"/>
      <c r="BM193" s="33"/>
      <c r="BN193" s="33"/>
      <c r="BO193" s="34"/>
      <c r="BP193" s="23"/>
      <c r="BQ193" s="24"/>
      <c r="BR193" s="25"/>
    </row>
    <row r="194" spans="1:70" s="22" customFormat="1" ht="141.75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42"/>
      <c r="M194" s="42"/>
      <c r="N194" s="32"/>
      <c r="O194" s="31"/>
      <c r="P194" s="32"/>
      <c r="Q194" s="32"/>
      <c r="R194" s="32"/>
      <c r="S194" s="32"/>
      <c r="T194" s="32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F194" s="33"/>
      <c r="AG194" s="42"/>
      <c r="AH194" s="43"/>
      <c r="AI194" s="43"/>
      <c r="AJ194" s="33"/>
      <c r="AK194" s="33"/>
      <c r="AL194" s="33"/>
      <c r="AM194" s="33"/>
      <c r="AN194" s="33"/>
      <c r="AO194" s="33"/>
      <c r="AP194" s="33"/>
      <c r="AQ194" s="33"/>
      <c r="AR194" s="33"/>
      <c r="AS194" s="33"/>
      <c r="AT194" s="33"/>
      <c r="AU194" s="33"/>
      <c r="AV194" s="33"/>
      <c r="AW194" s="33"/>
      <c r="AX194" s="33"/>
      <c r="AY194" s="42"/>
      <c r="AZ194" s="43"/>
      <c r="BA194" s="192"/>
      <c r="BB194" s="43"/>
      <c r="BC194" s="43"/>
      <c r="BD194" s="33"/>
      <c r="BE194" s="33"/>
      <c r="BF194" s="33"/>
      <c r="BG194" s="33"/>
      <c r="BH194" s="33"/>
      <c r="BI194" s="33"/>
      <c r="BJ194" s="33"/>
      <c r="BK194" s="33"/>
      <c r="BL194" s="24"/>
      <c r="BM194" s="33"/>
      <c r="BN194" s="33"/>
      <c r="BO194" s="34"/>
      <c r="BP194" s="23"/>
      <c r="BQ194" s="24"/>
      <c r="BR194" s="25"/>
    </row>
    <row r="195" spans="1:70" s="22" customFormat="1" ht="141.7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192"/>
      <c r="N195" s="32"/>
      <c r="O195" s="31"/>
      <c r="P195" s="32"/>
      <c r="Q195" s="32"/>
      <c r="R195" s="32"/>
      <c r="S195" s="32"/>
      <c r="T195" s="32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F195" s="33"/>
      <c r="AG195" s="42"/>
      <c r="AH195" s="43"/>
      <c r="AI195" s="43"/>
      <c r="AJ195" s="33"/>
      <c r="AK195" s="33"/>
      <c r="AL195" s="33"/>
      <c r="AM195" s="33"/>
      <c r="AN195" s="33"/>
      <c r="AO195" s="33"/>
      <c r="AP195" s="33"/>
      <c r="AQ195" s="33"/>
      <c r="AR195" s="33"/>
      <c r="AS195" s="33"/>
      <c r="AT195" s="33"/>
      <c r="AU195" s="33"/>
      <c r="AV195" s="33"/>
      <c r="AW195" s="33"/>
      <c r="AX195" s="33"/>
      <c r="AY195" s="42"/>
      <c r="AZ195" s="43"/>
      <c r="BA195" s="192"/>
      <c r="BB195" s="43"/>
      <c r="BC195" s="43"/>
      <c r="BD195" s="33"/>
      <c r="BE195" s="33"/>
      <c r="BF195" s="33"/>
      <c r="BG195" s="33"/>
      <c r="BH195" s="33"/>
      <c r="BI195" s="33"/>
      <c r="BJ195" s="33"/>
      <c r="BK195" s="33"/>
      <c r="BL195" s="24"/>
      <c r="BM195" s="33"/>
      <c r="BN195" s="33"/>
      <c r="BO195" s="34"/>
      <c r="BP195" s="23"/>
      <c r="BQ195" s="24"/>
      <c r="BR195" s="25"/>
    </row>
    <row r="196" spans="1:70" s="22" customFormat="1" ht="141.7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192"/>
      <c r="N196" s="34"/>
      <c r="O196" s="34"/>
      <c r="P196" s="34"/>
      <c r="Q196" s="34"/>
      <c r="R196" s="34"/>
      <c r="S196" s="34"/>
      <c r="T196" s="32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F196" s="33"/>
      <c r="AG196" s="42"/>
      <c r="AH196" s="43"/>
      <c r="AI196" s="43"/>
      <c r="AJ196" s="33"/>
      <c r="AK196" s="33"/>
      <c r="AL196" s="33"/>
      <c r="AM196" s="33"/>
      <c r="AN196" s="33"/>
      <c r="AO196" s="33"/>
      <c r="AP196" s="33"/>
      <c r="AQ196" s="33"/>
      <c r="AR196" s="33"/>
      <c r="AS196" s="33"/>
      <c r="AT196" s="33"/>
      <c r="AU196" s="33"/>
      <c r="AV196" s="33"/>
      <c r="AW196" s="33"/>
      <c r="AX196" s="33"/>
      <c r="AY196" s="42"/>
      <c r="AZ196" s="43"/>
      <c r="BA196" s="192"/>
      <c r="BB196" s="43"/>
      <c r="BC196" s="43"/>
      <c r="BD196" s="33"/>
      <c r="BE196" s="33"/>
      <c r="BF196" s="33"/>
      <c r="BG196" s="33"/>
      <c r="BH196" s="33"/>
      <c r="BI196" s="33"/>
      <c r="BJ196" s="33"/>
      <c r="BK196" s="33"/>
      <c r="BL196" s="24"/>
      <c r="BM196" s="33"/>
      <c r="BN196" s="33"/>
      <c r="BO196" s="34"/>
      <c r="BP196" s="23"/>
      <c r="BQ196" s="24"/>
      <c r="BR196" s="25"/>
    </row>
    <row r="197" spans="1:70" s="22" customFormat="1" ht="141.7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192"/>
      <c r="N197" s="32"/>
      <c r="O197" s="31"/>
      <c r="P197" s="32"/>
      <c r="Q197" s="32"/>
      <c r="R197" s="32"/>
      <c r="S197" s="32"/>
      <c r="T197" s="32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F197" s="33"/>
      <c r="AG197" s="42"/>
      <c r="AH197" s="43"/>
      <c r="AI197" s="43"/>
      <c r="AJ197" s="33"/>
      <c r="AK197" s="33"/>
      <c r="AL197" s="33"/>
      <c r="AM197" s="33"/>
      <c r="AN197" s="33"/>
      <c r="AO197" s="33"/>
      <c r="AP197" s="33"/>
      <c r="AQ197" s="33"/>
      <c r="AR197" s="33"/>
      <c r="AS197" s="33"/>
      <c r="AT197" s="33"/>
      <c r="AU197" s="33"/>
      <c r="AV197" s="33"/>
      <c r="AW197" s="33"/>
      <c r="AX197" s="33"/>
      <c r="AY197" s="42"/>
      <c r="AZ197" s="43"/>
      <c r="BA197" s="192"/>
      <c r="BB197" s="43"/>
      <c r="BC197" s="43"/>
      <c r="BD197" s="33"/>
      <c r="BE197" s="33"/>
      <c r="BF197" s="33"/>
      <c r="BG197" s="33"/>
      <c r="BH197" s="33"/>
      <c r="BI197" s="33"/>
      <c r="BJ197" s="33"/>
      <c r="BK197" s="33"/>
      <c r="BL197" s="24"/>
      <c r="BM197" s="33"/>
      <c r="BN197" s="33"/>
      <c r="BO197" s="34"/>
      <c r="BP197" s="23"/>
      <c r="BQ197" s="24"/>
      <c r="BR197" s="25"/>
    </row>
    <row r="198" spans="1:70" s="22" customFormat="1" ht="141.7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192"/>
      <c r="N198" s="32"/>
      <c r="O198" s="31"/>
      <c r="P198" s="32"/>
      <c r="Q198" s="32"/>
      <c r="R198" s="32"/>
      <c r="S198" s="32"/>
      <c r="T198" s="32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F198" s="33"/>
      <c r="AG198" s="42"/>
      <c r="AH198" s="43"/>
      <c r="AI198" s="43"/>
      <c r="AJ198" s="33"/>
      <c r="AK198" s="33"/>
      <c r="AL198" s="33"/>
      <c r="AM198" s="33"/>
      <c r="AN198" s="33"/>
      <c r="AO198" s="33"/>
      <c r="AP198" s="33"/>
      <c r="AQ198" s="33"/>
      <c r="AR198" s="33"/>
      <c r="AS198" s="33"/>
      <c r="AT198" s="33"/>
      <c r="AU198" s="33"/>
      <c r="AV198" s="33"/>
      <c r="AW198" s="33"/>
      <c r="AX198" s="33"/>
      <c r="AY198" s="42"/>
      <c r="AZ198" s="43"/>
      <c r="BA198" s="192"/>
      <c r="BB198" s="43"/>
      <c r="BC198" s="43"/>
      <c r="BD198" s="33"/>
      <c r="BE198" s="33"/>
      <c r="BF198" s="33"/>
      <c r="BG198" s="33"/>
      <c r="BH198" s="33"/>
      <c r="BI198" s="33"/>
      <c r="BJ198" s="33"/>
      <c r="BK198" s="33"/>
      <c r="BL198" s="24"/>
      <c r="BM198" s="33"/>
      <c r="BN198" s="33"/>
      <c r="BO198" s="34"/>
      <c r="BP198" s="23"/>
      <c r="BQ198" s="24"/>
      <c r="BR198" s="25"/>
    </row>
    <row r="199" spans="1:70" s="22" customFormat="1" ht="201.7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3"/>
      <c r="O199" s="42"/>
      <c r="P199" s="43"/>
      <c r="Q199" s="43"/>
      <c r="R199" s="43"/>
      <c r="S199" s="43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F199" s="33"/>
      <c r="AG199" s="33"/>
      <c r="AH199" s="33"/>
      <c r="AI199" s="33"/>
      <c r="AJ199" s="33"/>
      <c r="AK199" s="33"/>
      <c r="AL199" s="33"/>
      <c r="AM199" s="33"/>
      <c r="AN199" s="33"/>
      <c r="AO199" s="33"/>
      <c r="AP199" s="33"/>
      <c r="AQ199" s="33"/>
      <c r="AR199" s="33"/>
      <c r="AS199" s="33"/>
      <c r="AT199" s="33"/>
      <c r="AU199" s="33"/>
      <c r="AV199" s="33"/>
      <c r="AW199" s="33"/>
      <c r="AX199" s="33"/>
      <c r="AY199" s="33"/>
      <c r="AZ199" s="33"/>
      <c r="BA199" s="192"/>
      <c r="BB199" s="43"/>
      <c r="BC199" s="43"/>
      <c r="BD199" s="33"/>
      <c r="BE199" s="33"/>
      <c r="BF199" s="33"/>
      <c r="BG199" s="33"/>
      <c r="BH199" s="33"/>
      <c r="BI199" s="33"/>
      <c r="BJ199" s="33"/>
      <c r="BK199" s="33"/>
      <c r="BL199" s="24"/>
      <c r="BM199" s="33"/>
      <c r="BN199" s="33"/>
      <c r="BO199" s="34"/>
      <c r="BP199" s="23"/>
      <c r="BQ199" s="24"/>
      <c r="BR199" s="25"/>
    </row>
    <row r="200" spans="1:70" s="22" customFormat="1" ht="201.7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42"/>
      <c r="M200" s="192"/>
      <c r="N200" s="32"/>
      <c r="O200" s="31"/>
      <c r="P200" s="32"/>
      <c r="Q200" s="32"/>
      <c r="R200" s="32"/>
      <c r="S200" s="32"/>
      <c r="T200" s="32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F200" s="33"/>
      <c r="AG200" s="33"/>
      <c r="AH200" s="33"/>
      <c r="AI200" s="33"/>
      <c r="AJ200" s="33"/>
      <c r="AK200" s="33"/>
      <c r="AL200" s="33"/>
      <c r="AM200" s="33"/>
      <c r="AN200" s="33"/>
      <c r="AO200" s="33"/>
      <c r="AP200" s="33"/>
      <c r="AQ200" s="33"/>
      <c r="AR200" s="33"/>
      <c r="AS200" s="33"/>
      <c r="AT200" s="33"/>
      <c r="AU200" s="33"/>
      <c r="AV200" s="33"/>
      <c r="AW200" s="33"/>
      <c r="AX200" s="33"/>
      <c r="AY200" s="33"/>
      <c r="AZ200" s="33"/>
      <c r="BA200" s="62"/>
      <c r="BB200" s="33"/>
      <c r="BC200" s="33"/>
      <c r="BD200" s="33"/>
      <c r="BE200" s="33"/>
      <c r="BF200" s="33"/>
      <c r="BG200" s="33"/>
      <c r="BH200" s="33"/>
      <c r="BI200" s="33"/>
      <c r="BJ200" s="33"/>
      <c r="BK200" s="33"/>
      <c r="BL200" s="24"/>
      <c r="BM200" s="33"/>
      <c r="BN200" s="33"/>
      <c r="BO200" s="34"/>
      <c r="BP200" s="23"/>
      <c r="BQ200" s="24"/>
      <c r="BR200" s="25"/>
    </row>
    <row r="201" spans="1:70" s="22" customFormat="1" ht="201.7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43"/>
      <c r="O201" s="42"/>
      <c r="P201" s="43"/>
      <c r="Q201" s="43"/>
      <c r="R201" s="43"/>
      <c r="S201" s="43"/>
      <c r="T201" s="43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F201" s="33"/>
      <c r="AG201" s="33"/>
      <c r="AH201" s="33"/>
      <c r="AI201" s="33"/>
      <c r="AJ201" s="33"/>
      <c r="AK201" s="33"/>
      <c r="AL201" s="33"/>
      <c r="AM201" s="33"/>
      <c r="AN201" s="33"/>
      <c r="AO201" s="33"/>
      <c r="AP201" s="33"/>
      <c r="AQ201" s="33"/>
      <c r="AR201" s="33"/>
      <c r="AS201" s="33"/>
      <c r="AT201" s="33"/>
      <c r="AU201" s="33"/>
      <c r="AV201" s="33"/>
      <c r="AW201" s="33"/>
      <c r="AX201" s="33"/>
      <c r="AY201" s="33"/>
      <c r="AZ201" s="33"/>
      <c r="BA201" s="192"/>
      <c r="BB201" s="43"/>
      <c r="BC201" s="43"/>
      <c r="BD201" s="33"/>
      <c r="BE201" s="33"/>
      <c r="BF201" s="33"/>
      <c r="BG201" s="33"/>
      <c r="BH201" s="33"/>
      <c r="BI201" s="33"/>
      <c r="BJ201" s="33"/>
      <c r="BK201" s="33"/>
      <c r="BL201" s="24"/>
      <c r="BM201" s="33"/>
      <c r="BN201" s="33"/>
      <c r="BO201" s="34"/>
      <c r="BP201" s="23"/>
      <c r="BQ201" s="24"/>
      <c r="BR201" s="25"/>
    </row>
    <row r="202" spans="1:70" s="22" customFormat="1" ht="201.7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42"/>
      <c r="M202" s="192"/>
      <c r="N202" s="32"/>
      <c r="O202" s="31"/>
      <c r="P202" s="32"/>
      <c r="Q202" s="32"/>
      <c r="R202" s="32"/>
      <c r="S202" s="32"/>
      <c r="T202" s="32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F202" s="33"/>
      <c r="AG202" s="33"/>
      <c r="AH202" s="33"/>
      <c r="AI202" s="33"/>
      <c r="AJ202" s="33"/>
      <c r="AK202" s="33"/>
      <c r="AL202" s="33"/>
      <c r="AM202" s="33"/>
      <c r="AN202" s="33"/>
      <c r="AO202" s="33"/>
      <c r="AP202" s="33"/>
      <c r="AQ202" s="33"/>
      <c r="AR202" s="33"/>
      <c r="AS202" s="33"/>
      <c r="AT202" s="33"/>
      <c r="AU202" s="33"/>
      <c r="AV202" s="33"/>
      <c r="AW202" s="33"/>
      <c r="AX202" s="33"/>
      <c r="AY202" s="33"/>
      <c r="AZ202" s="33"/>
      <c r="BA202" s="62"/>
      <c r="BB202" s="33"/>
      <c r="BC202" s="33"/>
      <c r="BD202" s="33"/>
      <c r="BE202" s="33"/>
      <c r="BF202" s="33"/>
      <c r="BG202" s="33"/>
      <c r="BH202" s="33"/>
      <c r="BI202" s="33"/>
      <c r="BJ202" s="33"/>
      <c r="BK202" s="33"/>
      <c r="BL202" s="24"/>
      <c r="BM202" s="33"/>
      <c r="BN202" s="33"/>
      <c r="BO202" s="34"/>
      <c r="BP202" s="23"/>
      <c r="BQ202" s="24"/>
      <c r="BR202" s="25"/>
    </row>
    <row r="203" spans="1:70" s="22" customFormat="1" ht="409.6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2"/>
      <c r="P203" s="42"/>
      <c r="Q203" s="42"/>
      <c r="R203" s="42"/>
      <c r="S203" s="42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F203" s="33"/>
      <c r="AG203" s="33"/>
      <c r="AH203" s="33"/>
      <c r="AI203" s="33"/>
      <c r="AJ203" s="33"/>
      <c r="AK203" s="33"/>
      <c r="AL203" s="33"/>
      <c r="AM203" s="33"/>
      <c r="AN203" s="33"/>
      <c r="AO203" s="33"/>
      <c r="AP203" s="33"/>
      <c r="AQ203" s="33"/>
      <c r="AR203" s="33"/>
      <c r="AS203" s="33"/>
      <c r="AT203" s="33"/>
      <c r="AU203" s="33"/>
      <c r="AV203" s="33"/>
      <c r="AW203" s="33"/>
      <c r="AX203" s="33"/>
      <c r="AY203" s="33"/>
      <c r="AZ203" s="33"/>
      <c r="BA203" s="62"/>
      <c r="BB203" s="33"/>
      <c r="BC203" s="33"/>
      <c r="BD203" s="33"/>
      <c r="BE203" s="33"/>
      <c r="BF203" s="33"/>
      <c r="BG203" s="33"/>
      <c r="BH203" s="33"/>
      <c r="BI203" s="33"/>
      <c r="BJ203" s="33"/>
      <c r="BK203" s="33"/>
      <c r="BL203" s="24"/>
      <c r="BM203" s="33"/>
      <c r="BN203" s="33"/>
      <c r="BO203" s="34"/>
      <c r="BP203" s="23"/>
      <c r="BQ203" s="24"/>
      <c r="BR203" s="25"/>
    </row>
    <row r="204" spans="1:70" s="22" customFormat="1" ht="201.7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43"/>
      <c r="O204" s="42"/>
      <c r="P204" s="42"/>
      <c r="Q204" s="42"/>
      <c r="R204" s="42"/>
      <c r="S204" s="42"/>
      <c r="T204" s="43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F204" s="33"/>
      <c r="AG204" s="33"/>
      <c r="AH204" s="33"/>
      <c r="AI204" s="33"/>
      <c r="AJ204" s="33"/>
      <c r="AK204" s="33"/>
      <c r="AL204" s="33"/>
      <c r="AM204" s="33"/>
      <c r="AN204" s="33"/>
      <c r="AO204" s="33"/>
      <c r="AP204" s="33"/>
      <c r="AQ204" s="33"/>
      <c r="AR204" s="33"/>
      <c r="AS204" s="33"/>
      <c r="AT204" s="33"/>
      <c r="AU204" s="33"/>
      <c r="AV204" s="33"/>
      <c r="AW204" s="33"/>
      <c r="AX204" s="33"/>
      <c r="AY204" s="33"/>
      <c r="AZ204" s="33"/>
      <c r="BA204" s="62"/>
      <c r="BB204" s="33"/>
      <c r="BC204" s="33"/>
      <c r="BD204" s="33"/>
      <c r="BE204" s="33"/>
      <c r="BF204" s="33"/>
      <c r="BG204" s="33"/>
      <c r="BH204" s="33"/>
      <c r="BI204" s="33"/>
      <c r="BJ204" s="33"/>
      <c r="BK204" s="33"/>
      <c r="BL204" s="24"/>
      <c r="BM204" s="33"/>
      <c r="BN204" s="33"/>
      <c r="BO204" s="34"/>
      <c r="BP204" s="23"/>
      <c r="BQ204" s="24"/>
      <c r="BR204" s="25"/>
    </row>
    <row r="205" spans="1:70" s="22" customFormat="1" ht="201.7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42"/>
      <c r="M205" s="42"/>
      <c r="N205" s="43"/>
      <c r="O205" s="42"/>
      <c r="P205" s="43"/>
      <c r="Q205" s="43"/>
      <c r="R205" s="43"/>
      <c r="S205" s="43"/>
      <c r="T205" s="43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F205" s="33"/>
      <c r="AG205" s="42"/>
      <c r="AH205" s="43"/>
      <c r="AI205" s="43"/>
      <c r="AJ205" s="33"/>
      <c r="AK205" s="33"/>
      <c r="AL205" s="33"/>
      <c r="AM205" s="33"/>
      <c r="AN205" s="33"/>
      <c r="AO205" s="33"/>
      <c r="AP205" s="33"/>
      <c r="AQ205" s="33"/>
      <c r="AR205" s="33"/>
      <c r="AS205" s="33"/>
      <c r="AT205" s="33"/>
      <c r="AU205" s="33"/>
      <c r="AV205" s="33"/>
      <c r="AW205" s="33"/>
      <c r="AX205" s="33"/>
      <c r="AY205" s="42"/>
      <c r="AZ205" s="43"/>
      <c r="BA205" s="192"/>
      <c r="BB205" s="43"/>
      <c r="BC205" s="43"/>
      <c r="BD205" s="33"/>
      <c r="BE205" s="33"/>
      <c r="BF205" s="33"/>
      <c r="BG205" s="33"/>
      <c r="BH205" s="33"/>
      <c r="BI205" s="33"/>
      <c r="BJ205" s="33"/>
      <c r="BK205" s="33"/>
      <c r="BL205" s="24"/>
      <c r="BM205" s="33"/>
      <c r="BN205" s="33"/>
      <c r="BO205" s="34"/>
      <c r="BP205" s="23"/>
      <c r="BQ205" s="24"/>
      <c r="BR205" s="25"/>
    </row>
    <row r="206" spans="1:70" s="22" customFormat="1" ht="201.75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3"/>
      <c r="O206" s="42"/>
      <c r="P206" s="32"/>
      <c r="Q206" s="32"/>
      <c r="R206" s="32"/>
      <c r="S206" s="32"/>
      <c r="T206" s="3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F206" s="33"/>
      <c r="AG206" s="33"/>
      <c r="AH206" s="33"/>
      <c r="AI206" s="33"/>
      <c r="AJ206" s="33"/>
      <c r="AK206" s="33"/>
      <c r="AL206" s="33"/>
      <c r="AM206" s="33"/>
      <c r="AN206" s="33"/>
      <c r="AO206" s="33"/>
      <c r="AP206" s="33"/>
      <c r="AQ206" s="33"/>
      <c r="AR206" s="33"/>
      <c r="AS206" s="33"/>
      <c r="AT206" s="33"/>
      <c r="AU206" s="33"/>
      <c r="AV206" s="33"/>
      <c r="AW206" s="33"/>
      <c r="AX206" s="33"/>
      <c r="AY206" s="33"/>
      <c r="AZ206" s="33"/>
      <c r="BA206" s="62"/>
      <c r="BB206" s="33"/>
      <c r="BC206" s="33"/>
      <c r="BD206" s="33"/>
      <c r="BE206" s="33"/>
      <c r="BF206" s="33"/>
      <c r="BG206" s="33"/>
      <c r="BH206" s="33"/>
      <c r="BI206" s="33"/>
      <c r="BJ206" s="33"/>
      <c r="BK206" s="33"/>
      <c r="BL206" s="24"/>
      <c r="BM206" s="33"/>
      <c r="BN206" s="33"/>
      <c r="BO206" s="34"/>
      <c r="BP206" s="23"/>
      <c r="BQ206" s="24"/>
      <c r="BR206" s="25"/>
    </row>
    <row r="207" spans="1:70" s="22" customFormat="1" ht="201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3"/>
      <c r="O207" s="42"/>
      <c r="P207" s="42"/>
      <c r="Q207" s="42"/>
      <c r="R207" s="42"/>
      <c r="S207" s="42"/>
      <c r="T207" s="43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F207" s="33"/>
      <c r="AG207" s="33"/>
      <c r="AH207" s="33"/>
      <c r="AI207" s="33"/>
      <c r="AJ207" s="33"/>
      <c r="AK207" s="33"/>
      <c r="AL207" s="33"/>
      <c r="AM207" s="33"/>
      <c r="AN207" s="33"/>
      <c r="AO207" s="33"/>
      <c r="AP207" s="33"/>
      <c r="AQ207" s="33"/>
      <c r="AR207" s="33"/>
      <c r="AS207" s="33"/>
      <c r="AT207" s="33"/>
      <c r="AU207" s="33"/>
      <c r="AV207" s="33"/>
      <c r="AW207" s="33"/>
      <c r="AX207" s="33"/>
      <c r="AY207" s="33"/>
      <c r="AZ207" s="33"/>
      <c r="BA207" s="62"/>
      <c r="BB207" s="33"/>
      <c r="BC207" s="33"/>
      <c r="BD207" s="33"/>
      <c r="BE207" s="33"/>
      <c r="BF207" s="33"/>
      <c r="BG207" s="33"/>
      <c r="BH207" s="33"/>
      <c r="BI207" s="33"/>
      <c r="BJ207" s="33"/>
      <c r="BK207" s="33"/>
      <c r="BL207" s="24"/>
      <c r="BM207" s="33"/>
      <c r="BN207" s="33"/>
      <c r="BO207" s="34"/>
      <c r="BP207" s="23"/>
      <c r="BQ207" s="24"/>
      <c r="BR207" s="25"/>
    </row>
    <row r="208" spans="1:70" s="22" customFormat="1" ht="201.7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192"/>
      <c r="N208" s="32"/>
      <c r="O208" s="31"/>
      <c r="P208" s="32"/>
      <c r="Q208" s="32"/>
      <c r="R208" s="32"/>
      <c r="S208" s="32"/>
      <c r="T208" s="32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F208" s="33"/>
      <c r="AG208" s="33"/>
      <c r="AH208" s="33"/>
      <c r="AI208" s="33"/>
      <c r="AJ208" s="33"/>
      <c r="AK208" s="33"/>
      <c r="AL208" s="33"/>
      <c r="AM208" s="33"/>
      <c r="AN208" s="33"/>
      <c r="AO208" s="33"/>
      <c r="AP208" s="33"/>
      <c r="AQ208" s="33"/>
      <c r="AR208" s="33"/>
      <c r="AS208" s="33"/>
      <c r="AT208" s="33"/>
      <c r="AU208" s="33"/>
      <c r="AV208" s="33"/>
      <c r="AW208" s="33"/>
      <c r="AX208" s="33"/>
      <c r="AY208" s="33"/>
      <c r="AZ208" s="33"/>
      <c r="BA208" s="62"/>
      <c r="BB208" s="33"/>
      <c r="BC208" s="33"/>
      <c r="BD208" s="33"/>
      <c r="BE208" s="33"/>
      <c r="BF208" s="33"/>
      <c r="BG208" s="33"/>
      <c r="BH208" s="33"/>
      <c r="BI208" s="33"/>
      <c r="BJ208" s="33"/>
      <c r="BK208" s="33"/>
      <c r="BL208" s="24"/>
      <c r="BM208" s="33"/>
      <c r="BN208" s="33"/>
      <c r="BO208" s="34"/>
      <c r="BP208" s="23"/>
      <c r="BQ208" s="24"/>
      <c r="BR208" s="25"/>
    </row>
    <row r="209" spans="1:70" s="22" customFormat="1" ht="259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52"/>
      <c r="O209" s="52"/>
      <c r="P209" s="52"/>
      <c r="Q209" s="52"/>
      <c r="R209" s="52"/>
      <c r="S209" s="52"/>
      <c r="T209" s="52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F209" s="33"/>
      <c r="AG209" s="33"/>
      <c r="AH209" s="33"/>
      <c r="AI209" s="33"/>
      <c r="AJ209" s="33"/>
      <c r="AK209" s="33"/>
      <c r="AL209" s="33"/>
      <c r="AM209" s="33"/>
      <c r="AN209" s="33"/>
      <c r="AO209" s="33"/>
      <c r="AP209" s="33"/>
      <c r="AQ209" s="33"/>
      <c r="AR209" s="33"/>
      <c r="AS209" s="33"/>
      <c r="AT209" s="33"/>
      <c r="AU209" s="33"/>
      <c r="AV209" s="33"/>
      <c r="AW209" s="33"/>
      <c r="AX209" s="33"/>
      <c r="AY209" s="33"/>
      <c r="AZ209" s="33"/>
      <c r="BA209" s="192"/>
      <c r="BB209" s="52"/>
      <c r="BC209" s="52"/>
      <c r="BD209" s="33"/>
      <c r="BE209" s="33"/>
      <c r="BF209" s="33"/>
      <c r="BG209" s="42"/>
      <c r="BH209" s="51"/>
      <c r="BI209" s="52"/>
      <c r="BJ209" s="33"/>
      <c r="BK209" s="44"/>
      <c r="BL209" s="24"/>
      <c r="BM209" s="33"/>
      <c r="BN209" s="33"/>
      <c r="BO209" s="34"/>
      <c r="BP209" s="23"/>
      <c r="BQ209" s="24"/>
      <c r="BR209" s="25"/>
    </row>
    <row r="210" spans="1:70" s="22" customFormat="1" ht="24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42"/>
      <c r="O210" s="42"/>
      <c r="P210" s="52"/>
      <c r="Q210" s="52"/>
      <c r="R210" s="52"/>
      <c r="S210" s="52"/>
      <c r="T210" s="52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F210" s="33"/>
      <c r="AG210" s="33"/>
      <c r="AH210" s="33"/>
      <c r="AI210" s="33"/>
      <c r="AJ210" s="33"/>
      <c r="AK210" s="33"/>
      <c r="AL210" s="33"/>
      <c r="AM210" s="33"/>
      <c r="AN210" s="33"/>
      <c r="AO210" s="33"/>
      <c r="AP210" s="33"/>
      <c r="AQ210" s="33"/>
      <c r="AR210" s="33"/>
      <c r="AS210" s="33"/>
      <c r="AT210" s="33"/>
      <c r="AU210" s="33"/>
      <c r="AV210" s="33"/>
      <c r="AW210" s="33"/>
      <c r="AX210" s="33"/>
      <c r="AY210" s="33"/>
      <c r="AZ210" s="33"/>
      <c r="BA210" s="192"/>
      <c r="BB210" s="55"/>
      <c r="BC210" s="52"/>
      <c r="BD210" s="33"/>
      <c r="BE210" s="33"/>
      <c r="BF210" s="33"/>
      <c r="BG210" s="42"/>
      <c r="BH210" s="51"/>
      <c r="BI210" s="52"/>
      <c r="BJ210" s="33"/>
      <c r="BK210" s="44"/>
      <c r="BL210" s="24"/>
      <c r="BM210" s="33"/>
      <c r="BN210" s="33"/>
      <c r="BO210" s="34"/>
      <c r="BP210" s="23"/>
      <c r="BQ210" s="24"/>
      <c r="BR210" s="25"/>
    </row>
    <row r="211" spans="1:70" s="22" customFormat="1" ht="219.7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42"/>
      <c r="L211" s="42"/>
      <c r="M211" s="42"/>
      <c r="N211" s="51"/>
      <c r="O211" s="51"/>
      <c r="P211" s="51"/>
      <c r="Q211" s="51"/>
      <c r="R211" s="51"/>
      <c r="S211" s="51"/>
      <c r="T211" s="51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F211" s="33"/>
      <c r="AG211" s="33"/>
      <c r="AH211" s="33"/>
      <c r="AI211" s="33"/>
      <c r="AJ211" s="33"/>
      <c r="AK211" s="33"/>
      <c r="AL211" s="33"/>
      <c r="AM211" s="33"/>
      <c r="AN211" s="33"/>
      <c r="AO211" s="33"/>
      <c r="AP211" s="33"/>
      <c r="AQ211" s="33"/>
      <c r="AR211" s="33"/>
      <c r="AS211" s="33"/>
      <c r="AT211" s="33"/>
      <c r="AU211" s="33"/>
      <c r="AV211" s="33"/>
      <c r="AW211" s="33"/>
      <c r="AX211" s="33"/>
      <c r="AY211" s="33"/>
      <c r="AZ211" s="33"/>
      <c r="BA211" s="49"/>
      <c r="BB211" s="50"/>
      <c r="BC211" s="47"/>
      <c r="BD211" s="33"/>
      <c r="BE211" s="33"/>
      <c r="BF211" s="33"/>
      <c r="BG211" s="33"/>
      <c r="BH211" s="33"/>
      <c r="BI211" s="33"/>
      <c r="BJ211" s="33"/>
      <c r="BK211" s="44"/>
      <c r="BL211" s="24"/>
      <c r="BM211" s="33"/>
      <c r="BN211" s="33"/>
      <c r="BO211" s="34"/>
      <c r="BP211" s="23"/>
      <c r="BQ211" s="24"/>
      <c r="BR211" s="25"/>
    </row>
    <row r="212" spans="1:70" s="22" customFormat="1" ht="219.7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42"/>
      <c r="L212" s="42"/>
      <c r="M212" s="42"/>
      <c r="N212" s="52"/>
      <c r="O212" s="52"/>
      <c r="P212" s="52"/>
      <c r="Q212" s="52"/>
      <c r="R212" s="52"/>
      <c r="S212" s="52"/>
      <c r="T212" s="52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F212" s="33"/>
      <c r="AG212" s="33"/>
      <c r="AH212" s="33"/>
      <c r="AI212" s="33"/>
      <c r="AJ212" s="33"/>
      <c r="AK212" s="33"/>
      <c r="AL212" s="33"/>
      <c r="AM212" s="33"/>
      <c r="AN212" s="33"/>
      <c r="AO212" s="33"/>
      <c r="AP212" s="33"/>
      <c r="AQ212" s="33"/>
      <c r="AR212" s="33"/>
      <c r="AS212" s="33"/>
      <c r="AT212" s="33"/>
      <c r="AU212" s="33"/>
      <c r="AV212" s="33"/>
      <c r="AW212" s="33"/>
      <c r="AX212" s="33"/>
      <c r="AY212" s="33"/>
      <c r="AZ212" s="33"/>
      <c r="BA212" s="192"/>
      <c r="BB212" s="52"/>
      <c r="BC212" s="52"/>
      <c r="BD212" s="33"/>
      <c r="BE212" s="33"/>
      <c r="BF212" s="33"/>
      <c r="BG212" s="33"/>
      <c r="BH212" s="33"/>
      <c r="BI212" s="33"/>
      <c r="BJ212" s="33"/>
      <c r="BK212" s="44"/>
      <c r="BL212" s="24"/>
      <c r="BM212" s="33"/>
      <c r="BN212" s="33"/>
      <c r="BO212" s="34"/>
      <c r="BP212" s="23"/>
      <c r="BQ212" s="24"/>
      <c r="BR212" s="25"/>
    </row>
    <row r="213" spans="1:70" s="22" customFormat="1" ht="219.7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42"/>
      <c r="L213" s="42"/>
      <c r="M213" s="42"/>
      <c r="N213" s="52"/>
      <c r="O213" s="52"/>
      <c r="P213" s="52"/>
      <c r="Q213" s="52"/>
      <c r="R213" s="52"/>
      <c r="S213" s="52"/>
      <c r="T213" s="52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F213" s="33"/>
      <c r="AG213" s="33"/>
      <c r="AH213" s="33"/>
      <c r="AI213" s="33"/>
      <c r="AJ213" s="33"/>
      <c r="AK213" s="33"/>
      <c r="AL213" s="33"/>
      <c r="AM213" s="33"/>
      <c r="AN213" s="33"/>
      <c r="AO213" s="33"/>
      <c r="AP213" s="33"/>
      <c r="AQ213" s="33"/>
      <c r="AR213" s="33"/>
      <c r="AS213" s="33"/>
      <c r="AT213" s="33"/>
      <c r="AU213" s="33"/>
      <c r="AV213" s="33"/>
      <c r="AW213" s="33"/>
      <c r="AX213" s="33"/>
      <c r="AY213" s="33"/>
      <c r="AZ213" s="33"/>
      <c r="BA213" s="49"/>
      <c r="BB213" s="50"/>
      <c r="BC213" s="47"/>
      <c r="BD213" s="33"/>
      <c r="BE213" s="33"/>
      <c r="BF213" s="33"/>
      <c r="BG213" s="33"/>
      <c r="BH213" s="33"/>
      <c r="BI213" s="33"/>
      <c r="BJ213" s="33"/>
      <c r="BK213" s="44"/>
      <c r="BL213" s="24"/>
      <c r="BM213" s="33"/>
      <c r="BN213" s="33"/>
      <c r="BO213" s="34"/>
      <c r="BP213" s="23"/>
      <c r="BQ213" s="24"/>
      <c r="BR213" s="25"/>
    </row>
    <row r="214" spans="1:70" s="22" customFormat="1" ht="409.6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42"/>
      <c r="L214" s="42"/>
      <c r="M214" s="42"/>
      <c r="N214" s="52"/>
      <c r="O214" s="52"/>
      <c r="P214" s="52"/>
      <c r="Q214" s="52"/>
      <c r="R214" s="52"/>
      <c r="S214" s="52"/>
      <c r="T214" s="52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F214" s="33"/>
      <c r="AG214" s="33"/>
      <c r="AH214" s="33"/>
      <c r="AI214" s="33"/>
      <c r="AJ214" s="33"/>
      <c r="AK214" s="33"/>
      <c r="AL214" s="33"/>
      <c r="AM214" s="33"/>
      <c r="AN214" s="33"/>
      <c r="AO214" s="33"/>
      <c r="AP214" s="33"/>
      <c r="AQ214" s="33"/>
      <c r="AR214" s="33"/>
      <c r="AS214" s="33"/>
      <c r="AT214" s="33"/>
      <c r="AU214" s="33"/>
      <c r="AV214" s="33"/>
      <c r="AW214" s="33"/>
      <c r="AX214" s="33"/>
      <c r="AY214" s="33"/>
      <c r="AZ214" s="33"/>
      <c r="BA214" s="192"/>
      <c r="BB214" s="52"/>
      <c r="BC214" s="42"/>
      <c r="BD214" s="33"/>
      <c r="BE214" s="33"/>
      <c r="BF214" s="33"/>
      <c r="BG214" s="33"/>
      <c r="BH214" s="33"/>
      <c r="BI214" s="33"/>
      <c r="BJ214" s="33"/>
      <c r="BK214" s="44"/>
      <c r="BL214" s="24"/>
      <c r="BM214" s="33"/>
      <c r="BN214" s="33"/>
      <c r="BO214" s="34"/>
      <c r="BP214" s="23"/>
      <c r="BQ214" s="24"/>
      <c r="BR214" s="25"/>
    </row>
    <row r="215" spans="1:70" s="22" customFormat="1" ht="409.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42"/>
      <c r="L215" s="42"/>
      <c r="M215" s="42"/>
      <c r="N215" s="52"/>
      <c r="O215" s="52"/>
      <c r="P215" s="52"/>
      <c r="Q215" s="52"/>
      <c r="R215" s="52"/>
      <c r="S215" s="52"/>
      <c r="T215" s="52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42"/>
      <c r="AF215" s="52"/>
      <c r="AG215" s="52"/>
      <c r="AH215" s="33"/>
      <c r="AI215" s="192"/>
      <c r="AJ215" s="52"/>
      <c r="AK215" s="52"/>
      <c r="AL215" s="33"/>
      <c r="AM215" s="33"/>
      <c r="AN215" s="33"/>
      <c r="AO215" s="33"/>
      <c r="AP215" s="33"/>
      <c r="AQ215" s="192"/>
      <c r="AR215" s="52"/>
      <c r="AS215" s="192"/>
      <c r="AT215" s="52"/>
      <c r="AU215" s="33"/>
      <c r="AV215" s="33"/>
      <c r="AW215" s="33"/>
      <c r="AX215" s="33"/>
      <c r="AY215" s="33"/>
      <c r="AZ215" s="33"/>
      <c r="BA215" s="192"/>
      <c r="BB215" s="52"/>
      <c r="BC215" s="52"/>
      <c r="BD215" s="33"/>
      <c r="BE215" s="33"/>
      <c r="BF215" s="33"/>
      <c r="BG215" s="33"/>
      <c r="BH215" s="33"/>
      <c r="BI215" s="33"/>
      <c r="BJ215" s="33"/>
      <c r="BK215" s="44"/>
      <c r="BL215" s="24"/>
      <c r="BM215" s="33"/>
      <c r="BN215" s="33"/>
      <c r="BO215" s="34"/>
      <c r="BP215" s="23"/>
      <c r="BQ215" s="24"/>
      <c r="BR215" s="25"/>
    </row>
    <row r="216" spans="1:70" s="22" customFormat="1" ht="137.2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42"/>
      <c r="L216" s="42"/>
      <c r="M216" s="42"/>
      <c r="N216" s="52"/>
      <c r="O216" s="52"/>
      <c r="P216" s="52"/>
      <c r="Q216" s="52"/>
      <c r="R216" s="52"/>
      <c r="S216" s="52"/>
      <c r="T216" s="52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F216" s="33"/>
      <c r="AG216" s="33"/>
      <c r="AH216" s="33"/>
      <c r="AI216" s="33"/>
      <c r="AJ216" s="33"/>
      <c r="AK216" s="33"/>
      <c r="AL216" s="33"/>
      <c r="AM216" s="33"/>
      <c r="AN216" s="33"/>
      <c r="AO216" s="33"/>
      <c r="AP216" s="33"/>
      <c r="AQ216" s="33"/>
      <c r="AR216" s="33"/>
      <c r="AS216" s="33"/>
      <c r="AT216" s="33"/>
      <c r="AU216" s="33"/>
      <c r="AV216" s="33"/>
      <c r="AW216" s="33"/>
      <c r="AX216" s="33"/>
      <c r="AY216" s="33"/>
      <c r="AZ216" s="33"/>
      <c r="BA216" s="49"/>
      <c r="BB216" s="50"/>
      <c r="BC216" s="47"/>
      <c r="BD216" s="33"/>
      <c r="BE216" s="33"/>
      <c r="BF216" s="33"/>
      <c r="BG216" s="33"/>
      <c r="BH216" s="33"/>
      <c r="BI216" s="33"/>
      <c r="BJ216" s="33"/>
      <c r="BK216" s="44"/>
      <c r="BL216" s="24"/>
      <c r="BM216" s="33"/>
      <c r="BN216" s="33"/>
      <c r="BO216" s="34"/>
      <c r="BP216" s="23"/>
      <c r="BQ216" s="24"/>
      <c r="BR216" s="25"/>
    </row>
    <row r="217" spans="1:70" s="22" customFormat="1" ht="137.2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42"/>
      <c r="L217" s="42"/>
      <c r="M217" s="42"/>
      <c r="N217" s="52"/>
      <c r="O217" s="52"/>
      <c r="P217" s="52"/>
      <c r="Q217" s="52"/>
      <c r="R217" s="52"/>
      <c r="S217" s="52"/>
      <c r="T217" s="52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F217" s="33"/>
      <c r="AG217" s="33"/>
      <c r="AH217" s="33"/>
      <c r="AI217" s="33"/>
      <c r="AJ217" s="33"/>
      <c r="AK217" s="33"/>
      <c r="AL217" s="33"/>
      <c r="AM217" s="33"/>
      <c r="AN217" s="33"/>
      <c r="AO217" s="33"/>
      <c r="AP217" s="33"/>
      <c r="AQ217" s="33"/>
      <c r="AR217" s="33"/>
      <c r="AS217" s="33"/>
      <c r="AT217" s="33"/>
      <c r="AU217" s="33"/>
      <c r="AV217" s="33"/>
      <c r="AW217" s="33"/>
      <c r="AX217" s="33"/>
      <c r="AY217" s="33"/>
      <c r="AZ217" s="33"/>
      <c r="BA217" s="49"/>
      <c r="BB217" s="50"/>
      <c r="BC217" s="47"/>
      <c r="BD217" s="33"/>
      <c r="BE217" s="33"/>
      <c r="BF217" s="33"/>
      <c r="BG217" s="33"/>
      <c r="BH217" s="33"/>
      <c r="BI217" s="33"/>
      <c r="BJ217" s="33"/>
      <c r="BK217" s="44"/>
      <c r="BL217" s="24"/>
      <c r="BM217" s="33"/>
      <c r="BN217" s="33"/>
      <c r="BO217" s="34"/>
      <c r="BP217" s="23"/>
      <c r="BQ217" s="24"/>
      <c r="BR217" s="25"/>
    </row>
    <row r="218" spans="1:70" s="22" customFormat="1" ht="137.2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42"/>
      <c r="L218" s="42"/>
      <c r="M218" s="42"/>
      <c r="N218" s="52"/>
      <c r="O218" s="52"/>
      <c r="P218" s="52"/>
      <c r="Q218" s="52"/>
      <c r="R218" s="52"/>
      <c r="S218" s="52"/>
      <c r="T218" s="52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F218" s="33"/>
      <c r="AG218" s="33"/>
      <c r="AH218" s="33"/>
      <c r="AI218" s="33"/>
      <c r="AJ218" s="33"/>
      <c r="AK218" s="33"/>
      <c r="AL218" s="33"/>
      <c r="AM218" s="33"/>
      <c r="AN218" s="33"/>
      <c r="AO218" s="33"/>
      <c r="AP218" s="33"/>
      <c r="AQ218" s="33"/>
      <c r="AR218" s="33"/>
      <c r="AS218" s="33"/>
      <c r="AT218" s="33"/>
      <c r="AU218" s="33"/>
      <c r="AV218" s="33"/>
      <c r="AW218" s="33"/>
      <c r="AX218" s="33"/>
      <c r="AY218" s="33"/>
      <c r="AZ218" s="33"/>
      <c r="BA218" s="49"/>
      <c r="BB218" s="50"/>
      <c r="BC218" s="47"/>
      <c r="BD218" s="33"/>
      <c r="BE218" s="33"/>
      <c r="BF218" s="33"/>
      <c r="BG218" s="33"/>
      <c r="BH218" s="33"/>
      <c r="BI218" s="33"/>
      <c r="BJ218" s="33"/>
      <c r="BK218" s="44"/>
      <c r="BL218" s="24"/>
      <c r="BM218" s="33"/>
      <c r="BN218" s="33"/>
      <c r="BO218" s="34"/>
      <c r="BP218" s="23"/>
      <c r="BQ218" s="24"/>
      <c r="BR218" s="25"/>
    </row>
    <row r="219" spans="1:70" s="22" customFormat="1" ht="137.2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42"/>
      <c r="L219" s="42"/>
      <c r="M219" s="42"/>
      <c r="N219" s="52"/>
      <c r="O219" s="52"/>
      <c r="P219" s="52"/>
      <c r="Q219" s="52"/>
      <c r="R219" s="52"/>
      <c r="S219" s="52"/>
      <c r="T219" s="52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F219" s="33"/>
      <c r="AG219" s="33"/>
      <c r="AH219" s="33"/>
      <c r="AI219" s="33"/>
      <c r="AJ219" s="33"/>
      <c r="AK219" s="33"/>
      <c r="AL219" s="33"/>
      <c r="AM219" s="33"/>
      <c r="AN219" s="33"/>
      <c r="AO219" s="33"/>
      <c r="AP219" s="33"/>
      <c r="AQ219" s="33"/>
      <c r="AR219" s="33"/>
      <c r="AS219" s="33"/>
      <c r="AT219" s="33"/>
      <c r="AU219" s="33"/>
      <c r="AV219" s="33"/>
      <c r="AW219" s="33"/>
      <c r="AX219" s="33"/>
      <c r="AY219" s="33"/>
      <c r="AZ219" s="33"/>
      <c r="BA219" s="49"/>
      <c r="BB219" s="50"/>
      <c r="BC219" s="47"/>
      <c r="BD219" s="33"/>
      <c r="BE219" s="33"/>
      <c r="BF219" s="33"/>
      <c r="BG219" s="33"/>
      <c r="BH219" s="33"/>
      <c r="BI219" s="33"/>
      <c r="BJ219" s="33"/>
      <c r="BK219" s="44"/>
      <c r="BL219" s="24"/>
      <c r="BM219" s="33"/>
      <c r="BN219" s="33"/>
      <c r="BO219" s="34"/>
      <c r="BP219" s="23"/>
      <c r="BQ219" s="24"/>
      <c r="BR219" s="25"/>
    </row>
    <row r="220" spans="1:70" s="22" customFormat="1" ht="137.2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42"/>
      <c r="L220" s="42"/>
      <c r="M220" s="42"/>
      <c r="N220" s="52"/>
      <c r="O220" s="52"/>
      <c r="P220" s="52"/>
      <c r="Q220" s="52"/>
      <c r="R220" s="52"/>
      <c r="S220" s="52"/>
      <c r="T220" s="52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F220" s="33"/>
      <c r="AG220" s="33"/>
      <c r="AH220" s="33"/>
      <c r="AI220" s="33"/>
      <c r="AJ220" s="33"/>
      <c r="AK220" s="33"/>
      <c r="AL220" s="33"/>
      <c r="AM220" s="33"/>
      <c r="AN220" s="33"/>
      <c r="AO220" s="33"/>
      <c r="AP220" s="33"/>
      <c r="AQ220" s="33"/>
      <c r="AR220" s="33"/>
      <c r="AS220" s="33"/>
      <c r="AT220" s="33"/>
      <c r="AU220" s="33"/>
      <c r="AV220" s="33"/>
      <c r="AW220" s="33"/>
      <c r="AX220" s="33"/>
      <c r="AY220" s="33"/>
      <c r="AZ220" s="33"/>
      <c r="BA220" s="49"/>
      <c r="BB220" s="50"/>
      <c r="BC220" s="47"/>
      <c r="BD220" s="33"/>
      <c r="BE220" s="33"/>
      <c r="BF220" s="33"/>
      <c r="BG220" s="33"/>
      <c r="BH220" s="33"/>
      <c r="BI220" s="33"/>
      <c r="BJ220" s="33"/>
      <c r="BK220" s="44"/>
      <c r="BL220" s="24"/>
      <c r="BM220" s="33"/>
      <c r="BN220" s="33"/>
      <c r="BO220" s="34"/>
      <c r="BP220" s="23"/>
      <c r="BQ220" s="24"/>
      <c r="BR220" s="25"/>
    </row>
    <row r="221" spans="1:70" s="22" customFormat="1" ht="291.7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52"/>
      <c r="O221" s="52"/>
      <c r="P221" s="52"/>
      <c r="Q221" s="52"/>
      <c r="R221" s="52"/>
      <c r="S221" s="52"/>
      <c r="T221" s="52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F221" s="33"/>
      <c r="AG221" s="33"/>
      <c r="AH221" s="33"/>
      <c r="AI221" s="33"/>
      <c r="AJ221" s="33"/>
      <c r="AK221" s="33"/>
      <c r="AL221" s="33"/>
      <c r="AM221" s="33"/>
      <c r="AN221" s="33"/>
      <c r="AO221" s="33"/>
      <c r="AP221" s="33"/>
      <c r="AQ221" s="33"/>
      <c r="AR221" s="33"/>
      <c r="AS221" s="33"/>
      <c r="AT221" s="33"/>
      <c r="AU221" s="33"/>
      <c r="AV221" s="33"/>
      <c r="AW221" s="33"/>
      <c r="AX221" s="33"/>
      <c r="AY221" s="42"/>
      <c r="AZ221" s="38"/>
      <c r="BA221" s="192"/>
      <c r="BB221" s="52"/>
      <c r="BC221" s="42"/>
      <c r="BD221" s="43"/>
      <c r="BE221" s="33"/>
      <c r="BF221" s="33"/>
      <c r="BG221" s="33"/>
      <c r="BH221" s="33"/>
      <c r="BI221" s="33"/>
      <c r="BJ221" s="33"/>
      <c r="BK221" s="33"/>
      <c r="BL221" s="24"/>
      <c r="BM221" s="33"/>
      <c r="BN221" s="33"/>
      <c r="BO221" s="34"/>
      <c r="BP221" s="23"/>
      <c r="BQ221" s="24"/>
      <c r="BR221" s="25"/>
    </row>
    <row r="222" spans="1:70" s="22" customFormat="1" ht="291.75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52"/>
      <c r="O222" s="52"/>
      <c r="P222" s="52"/>
      <c r="Q222" s="52"/>
      <c r="R222" s="52"/>
      <c r="S222" s="52"/>
      <c r="T222" s="52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42"/>
      <c r="AZ222" s="38"/>
      <c r="BA222" s="192"/>
      <c r="BB222" s="61"/>
      <c r="BC222" s="42"/>
      <c r="BD222" s="43"/>
      <c r="BE222" s="33"/>
      <c r="BF222" s="33"/>
      <c r="BG222" s="33"/>
      <c r="BH222" s="33"/>
      <c r="BI222" s="33"/>
      <c r="BJ222" s="33"/>
      <c r="BK222" s="33"/>
      <c r="BL222" s="24"/>
      <c r="BM222" s="33"/>
      <c r="BN222" s="33"/>
      <c r="BO222" s="34"/>
      <c r="BP222" s="23"/>
      <c r="BQ222" s="24"/>
      <c r="BR222" s="25"/>
    </row>
    <row r="223" spans="1:70" s="22" customFormat="1" ht="197.2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43"/>
      <c r="O223" s="43"/>
      <c r="P223" s="43"/>
      <c r="Q223" s="43"/>
      <c r="R223" s="43"/>
      <c r="S223" s="43"/>
      <c r="T223" s="42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192"/>
      <c r="BB223" s="42"/>
      <c r="BC223" s="42"/>
      <c r="BD223" s="33"/>
      <c r="BE223" s="33"/>
      <c r="BF223" s="33"/>
      <c r="BG223" s="33"/>
      <c r="BH223" s="33"/>
      <c r="BI223" s="33"/>
      <c r="BJ223" s="33"/>
      <c r="BK223" s="44"/>
      <c r="BL223" s="24"/>
      <c r="BM223" s="33"/>
      <c r="BN223" s="33"/>
      <c r="BO223" s="34"/>
      <c r="BP223" s="23"/>
      <c r="BQ223" s="24"/>
      <c r="BR223" s="25"/>
    </row>
    <row r="224" spans="1:70" s="22" customFormat="1" ht="197.25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2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F224" s="33"/>
      <c r="AG224" s="33"/>
      <c r="AH224" s="33"/>
      <c r="AI224" s="33"/>
      <c r="AJ224" s="33"/>
      <c r="AK224" s="33"/>
      <c r="AL224" s="33"/>
      <c r="AM224" s="33"/>
      <c r="AN224" s="33"/>
      <c r="AO224" s="33"/>
      <c r="AP224" s="33"/>
      <c r="AQ224" s="33"/>
      <c r="AR224" s="33"/>
      <c r="AS224" s="33"/>
      <c r="AT224" s="33"/>
      <c r="AU224" s="33"/>
      <c r="AV224" s="33"/>
      <c r="AW224" s="33"/>
      <c r="AX224" s="33"/>
      <c r="AY224" s="33"/>
      <c r="AZ224" s="33"/>
      <c r="BA224" s="56"/>
      <c r="BB224" s="47"/>
      <c r="BC224" s="47"/>
      <c r="BD224" s="33"/>
      <c r="BE224" s="33"/>
      <c r="BF224" s="33"/>
      <c r="BG224" s="33"/>
      <c r="BH224" s="33"/>
      <c r="BI224" s="33"/>
      <c r="BJ224" s="33"/>
      <c r="BK224" s="44"/>
      <c r="BL224" s="24"/>
      <c r="BM224" s="33"/>
      <c r="BN224" s="33"/>
      <c r="BO224" s="34"/>
      <c r="BP224" s="23"/>
      <c r="BQ224" s="24"/>
      <c r="BR224" s="25"/>
    </row>
    <row r="225" spans="1:72" s="22" customFormat="1" ht="279.7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42"/>
      <c r="M225" s="42"/>
      <c r="N225" s="53"/>
      <c r="O225" s="53"/>
      <c r="P225" s="53"/>
      <c r="Q225" s="53"/>
      <c r="R225" s="53"/>
      <c r="S225" s="53"/>
      <c r="T225" s="5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192"/>
      <c r="BB225" s="51"/>
      <c r="BC225" s="51"/>
      <c r="BD225" s="33"/>
      <c r="BE225" s="33"/>
      <c r="BF225" s="33"/>
      <c r="BG225" s="33"/>
      <c r="BH225" s="33"/>
      <c r="BI225" s="33"/>
      <c r="BJ225" s="33"/>
      <c r="BK225" s="33"/>
      <c r="BL225" s="24"/>
      <c r="BM225" s="33"/>
      <c r="BN225" s="33"/>
      <c r="BO225" s="34"/>
      <c r="BP225" s="23"/>
      <c r="BQ225" s="24"/>
      <c r="BR225" s="25"/>
    </row>
    <row r="226" spans="1:72" s="22" customFormat="1" ht="171.7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42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192"/>
      <c r="BB226" s="43"/>
      <c r="BC226" s="43"/>
      <c r="BD226" s="33"/>
      <c r="BE226" s="33"/>
      <c r="BF226" s="33"/>
      <c r="BG226" s="33"/>
      <c r="BH226" s="33"/>
      <c r="BI226" s="33"/>
      <c r="BJ226" s="33"/>
      <c r="BK226" s="33"/>
      <c r="BL226" s="24"/>
      <c r="BM226" s="33"/>
      <c r="BN226" s="33"/>
      <c r="BO226" s="34"/>
      <c r="BP226" s="23"/>
      <c r="BQ226" s="24"/>
      <c r="BR226" s="25"/>
    </row>
    <row r="227" spans="1:72" s="22" customFormat="1" ht="129.7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42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54"/>
      <c r="BB227" s="52"/>
      <c r="BC227" s="52"/>
      <c r="BD227" s="33"/>
      <c r="BE227" s="33"/>
      <c r="BF227" s="33"/>
      <c r="BG227" s="33"/>
      <c r="BH227" s="33"/>
      <c r="BI227" s="33"/>
      <c r="BJ227" s="33"/>
      <c r="BK227" s="44"/>
      <c r="BL227" s="24"/>
      <c r="BM227" s="33"/>
      <c r="BN227" s="33"/>
      <c r="BO227" s="34"/>
      <c r="BP227" s="23"/>
      <c r="BQ227" s="24"/>
      <c r="BR227" s="25"/>
    </row>
    <row r="228" spans="1:72" s="22" customFormat="1" ht="187.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42"/>
      <c r="M228" s="52"/>
      <c r="N228" s="52"/>
      <c r="O228" s="52"/>
      <c r="P228" s="52"/>
      <c r="Q228" s="52"/>
      <c r="R228" s="52"/>
      <c r="S228" s="52"/>
      <c r="T228" s="52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192"/>
      <c r="BB228" s="43"/>
      <c r="BC228" s="43"/>
      <c r="BD228" s="33"/>
      <c r="BE228" s="33"/>
      <c r="BF228" s="33"/>
      <c r="BG228" s="33"/>
      <c r="BH228" s="33"/>
      <c r="BI228" s="33"/>
      <c r="BJ228" s="34"/>
      <c r="BK228" s="34"/>
      <c r="BL228" s="24"/>
      <c r="BM228" s="21"/>
      <c r="BN228" s="21"/>
      <c r="BO228" s="21"/>
      <c r="BP228" s="21"/>
      <c r="BQ228" s="23"/>
      <c r="BR228" s="24"/>
      <c r="BS228" s="25"/>
      <c r="BT228" s="30"/>
    </row>
    <row r="229" spans="1:72" s="22" customFormat="1" ht="187.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192"/>
      <c r="N229" s="32"/>
      <c r="O229" s="31"/>
      <c r="P229" s="32"/>
      <c r="Q229" s="32"/>
      <c r="R229" s="32"/>
      <c r="S229" s="32"/>
      <c r="T229" s="32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33"/>
      <c r="BB229" s="33"/>
      <c r="BC229" s="33"/>
      <c r="BD229" s="33"/>
      <c r="BE229" s="33"/>
      <c r="BF229" s="33"/>
      <c r="BG229" s="33"/>
      <c r="BH229" s="33"/>
      <c r="BI229" s="33"/>
      <c r="BJ229" s="34"/>
      <c r="BK229" s="34"/>
      <c r="BL229" s="24"/>
      <c r="BM229" s="25"/>
      <c r="BN229" s="21"/>
      <c r="BO229" s="21"/>
      <c r="BP229" s="21"/>
      <c r="BQ229" s="23"/>
      <c r="BR229" s="24"/>
      <c r="BS229" s="25"/>
      <c r="BT229" s="30"/>
    </row>
    <row r="230" spans="1:72" s="22" customFormat="1" ht="409.6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43"/>
      <c r="O230" s="43"/>
      <c r="P230" s="43"/>
      <c r="Q230" s="43"/>
      <c r="R230" s="43"/>
      <c r="S230" s="43"/>
      <c r="T230" s="43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4"/>
      <c r="AS230" s="33"/>
      <c r="AT230" s="34"/>
      <c r="AU230" s="33"/>
      <c r="AV230" s="33"/>
      <c r="AW230" s="33"/>
      <c r="AX230" s="33"/>
      <c r="AY230" s="33"/>
      <c r="AZ230" s="33"/>
      <c r="BA230" s="33"/>
      <c r="BB230" s="33"/>
      <c r="BC230" s="33"/>
      <c r="BD230" s="33"/>
      <c r="BE230" s="33"/>
      <c r="BF230" s="33"/>
      <c r="BG230" s="33"/>
      <c r="BH230" s="33"/>
      <c r="BI230" s="33"/>
      <c r="BJ230" s="34"/>
      <c r="BK230" s="34"/>
      <c r="BL230" s="24"/>
      <c r="BM230" s="25"/>
      <c r="BN230" s="21"/>
      <c r="BO230" s="21"/>
      <c r="BP230" s="21"/>
      <c r="BQ230" s="23"/>
      <c r="BR230" s="24"/>
      <c r="BS230" s="25"/>
      <c r="BT230" s="30"/>
    </row>
    <row r="231" spans="1:72" s="22" customFormat="1" ht="409.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43"/>
      <c r="O231" s="43"/>
      <c r="P231" s="43"/>
      <c r="Q231" s="43"/>
      <c r="R231" s="43"/>
      <c r="S231" s="43"/>
      <c r="T231" s="43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192"/>
      <c r="BB231" s="43"/>
      <c r="BC231" s="43"/>
      <c r="BD231" s="33"/>
      <c r="BE231" s="33"/>
      <c r="BF231" s="33"/>
      <c r="BG231" s="33"/>
      <c r="BH231" s="33"/>
      <c r="BI231" s="33"/>
      <c r="BJ231" s="34"/>
      <c r="BK231" s="34"/>
      <c r="BL231" s="24"/>
      <c r="BM231" s="25"/>
      <c r="BN231" s="21"/>
      <c r="BO231" s="21"/>
      <c r="BP231" s="21"/>
      <c r="BQ231" s="23"/>
      <c r="BR231" s="24"/>
      <c r="BS231" s="25"/>
      <c r="BT231" s="30"/>
    </row>
    <row r="232" spans="1:72" s="22" customFormat="1" ht="194.2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192"/>
      <c r="N232" s="32"/>
      <c r="O232" s="31"/>
      <c r="P232" s="32"/>
      <c r="Q232" s="32"/>
      <c r="R232" s="32"/>
      <c r="S232" s="32"/>
      <c r="T232" s="3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33"/>
      <c r="AZ232" s="33"/>
      <c r="BA232" s="33"/>
      <c r="BB232" s="33"/>
      <c r="BC232" s="33"/>
      <c r="BD232" s="33"/>
      <c r="BE232" s="33"/>
      <c r="BF232" s="33"/>
      <c r="BG232" s="33"/>
      <c r="BH232" s="33"/>
      <c r="BI232" s="33"/>
      <c r="BJ232" s="34"/>
      <c r="BK232" s="34"/>
      <c r="BL232" s="24"/>
      <c r="BM232" s="25"/>
      <c r="BN232" s="36"/>
      <c r="BO232" s="36"/>
      <c r="BP232" s="36"/>
      <c r="BQ232" s="40"/>
      <c r="BR232" s="26"/>
      <c r="BS232" s="36"/>
      <c r="BT232" s="30"/>
    </row>
    <row r="233" spans="1:72" s="22" customFormat="1" ht="219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31"/>
      <c r="L233" s="31"/>
      <c r="M233" s="31"/>
      <c r="N233" s="31"/>
      <c r="O233" s="31"/>
      <c r="P233" s="31"/>
      <c r="Q233" s="31"/>
      <c r="R233" s="31"/>
      <c r="S233" s="31"/>
      <c r="T233" s="31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33"/>
      <c r="BB233" s="21"/>
      <c r="BC233" s="21"/>
      <c r="BD233" s="21"/>
      <c r="BE233" s="21"/>
      <c r="BF233" s="21"/>
      <c r="BG233" s="21"/>
      <c r="BH233" s="21"/>
      <c r="BI233" s="21"/>
      <c r="BJ233" s="21"/>
      <c r="BK233" s="23"/>
      <c r="BL233" s="24"/>
      <c r="BM233" s="25"/>
      <c r="BN233" s="36"/>
      <c r="BO233" s="36"/>
      <c r="BP233" s="36"/>
      <c r="BQ233" s="40"/>
      <c r="BR233" s="26"/>
      <c r="BS233" s="36"/>
      <c r="BT233" s="30"/>
    </row>
    <row r="234" spans="1:72" s="22" customFormat="1" ht="198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31"/>
      <c r="L234" s="6"/>
      <c r="M234" s="33"/>
      <c r="N234" s="41"/>
      <c r="O234" s="41"/>
      <c r="P234" s="41"/>
      <c r="Q234" s="41"/>
      <c r="R234" s="41"/>
      <c r="S234" s="41"/>
      <c r="T234" s="41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33"/>
      <c r="BB234" s="33"/>
      <c r="BC234" s="33"/>
      <c r="BD234" s="33"/>
      <c r="BE234" s="33"/>
      <c r="BF234" s="33"/>
      <c r="BG234" s="33"/>
      <c r="BH234" s="33"/>
      <c r="BI234" s="33"/>
      <c r="BJ234" s="34"/>
      <c r="BK234" s="29"/>
      <c r="BL234" s="24"/>
      <c r="BM234" s="25"/>
      <c r="BN234" s="21"/>
      <c r="BO234" s="21"/>
      <c r="BP234" s="21"/>
      <c r="BQ234" s="23"/>
      <c r="BR234" s="24"/>
      <c r="BS234" s="25"/>
      <c r="BT234" s="30"/>
    </row>
    <row r="235" spans="1:72" s="22" customFormat="1" ht="198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31"/>
      <c r="L235" s="6"/>
      <c r="M235" s="33"/>
      <c r="N235" s="34"/>
      <c r="O235" s="34"/>
      <c r="P235" s="34"/>
      <c r="Q235" s="34"/>
      <c r="R235" s="34"/>
      <c r="S235" s="34"/>
      <c r="T235" s="34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F235" s="33"/>
      <c r="AG235" s="33"/>
      <c r="AH235" s="33"/>
      <c r="AI235" s="33"/>
      <c r="AJ235" s="33"/>
      <c r="AK235" s="3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33"/>
      <c r="BB235" s="33"/>
      <c r="BC235" s="33"/>
      <c r="BD235" s="33"/>
      <c r="BE235" s="33"/>
      <c r="BF235" s="33"/>
      <c r="BG235" s="33"/>
      <c r="BH235" s="33"/>
      <c r="BI235" s="33"/>
      <c r="BJ235" s="34"/>
      <c r="BK235" s="29"/>
      <c r="BL235" s="24"/>
      <c r="BM235" s="25"/>
      <c r="BN235" s="21"/>
      <c r="BO235" s="21"/>
      <c r="BP235" s="21"/>
      <c r="BQ235" s="23"/>
      <c r="BR235" s="24"/>
      <c r="BS235" s="25"/>
      <c r="BT235" s="30"/>
    </row>
    <row r="236" spans="1:72" s="22" customFormat="1" ht="198.7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31"/>
      <c r="L236" s="6"/>
      <c r="M236" s="33"/>
      <c r="N236" s="32"/>
      <c r="O236" s="31"/>
      <c r="P236" s="32"/>
      <c r="Q236" s="32"/>
      <c r="R236" s="32"/>
      <c r="S236" s="32"/>
      <c r="T236" s="32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33"/>
      <c r="BB236" s="33"/>
      <c r="BC236" s="33"/>
      <c r="BD236" s="33"/>
      <c r="BE236" s="33"/>
      <c r="BF236" s="33"/>
      <c r="BG236" s="33"/>
      <c r="BH236" s="33"/>
      <c r="BI236" s="33"/>
      <c r="BJ236" s="34"/>
      <c r="BK236" s="29"/>
      <c r="BL236" s="24"/>
      <c r="BM236" s="25"/>
      <c r="BN236" s="21"/>
      <c r="BO236" s="21"/>
      <c r="BP236" s="21"/>
      <c r="BQ236" s="23"/>
      <c r="BR236" s="24"/>
      <c r="BS236" s="25"/>
      <c r="BT236" s="30"/>
    </row>
    <row r="237" spans="1:72" s="22" customFormat="1" ht="146.2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31"/>
      <c r="L237" s="6"/>
      <c r="M237" s="33"/>
      <c r="N237" s="32"/>
      <c r="O237" s="31"/>
      <c r="P237" s="32"/>
      <c r="Q237" s="32"/>
      <c r="R237" s="32"/>
      <c r="S237" s="32"/>
      <c r="T237" s="32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33"/>
      <c r="BB237" s="33"/>
      <c r="BC237" s="33"/>
      <c r="BD237" s="33"/>
      <c r="BE237" s="33"/>
      <c r="BF237" s="33"/>
      <c r="BG237" s="33"/>
      <c r="BH237" s="33"/>
      <c r="BI237" s="33"/>
      <c r="BJ237" s="34"/>
      <c r="BK237" s="29"/>
      <c r="BL237" s="24"/>
      <c r="BM237" s="25"/>
      <c r="BN237" s="21"/>
      <c r="BO237" s="21"/>
      <c r="BP237" s="21"/>
      <c r="BQ237" s="23"/>
      <c r="BR237" s="24"/>
      <c r="BS237" s="25"/>
      <c r="BT237" s="30"/>
    </row>
    <row r="238" spans="1:72" s="22" customFormat="1" ht="227.2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31"/>
      <c r="L238" s="6"/>
      <c r="M238" s="33"/>
      <c r="N238" s="32"/>
      <c r="O238" s="31"/>
      <c r="P238" s="32"/>
      <c r="Q238" s="32"/>
      <c r="R238" s="32"/>
      <c r="S238" s="32"/>
      <c r="T238" s="32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33"/>
      <c r="AN238" s="33"/>
      <c r="AO238" s="33"/>
      <c r="AP238" s="33"/>
      <c r="AQ238" s="33"/>
      <c r="AR238" s="33"/>
      <c r="AS238" s="33"/>
      <c r="AT238" s="33"/>
      <c r="AU238" s="33"/>
      <c r="AV238" s="33"/>
      <c r="AW238" s="33"/>
      <c r="AX238" s="33"/>
      <c r="AY238" s="33"/>
      <c r="AZ238" s="33"/>
      <c r="BA238" s="33"/>
      <c r="BB238" s="33"/>
      <c r="BC238" s="33"/>
      <c r="BD238" s="33"/>
      <c r="BE238" s="33"/>
      <c r="BF238" s="33"/>
      <c r="BG238" s="33"/>
      <c r="BH238" s="33"/>
      <c r="BI238" s="33"/>
      <c r="BJ238" s="34"/>
      <c r="BK238" s="29"/>
      <c r="BL238" s="24"/>
      <c r="BM238" s="25"/>
      <c r="BN238" s="21"/>
      <c r="BO238" s="21"/>
      <c r="BP238" s="21"/>
      <c r="BQ238" s="23"/>
      <c r="BR238" s="24"/>
      <c r="BS238" s="25"/>
      <c r="BT238" s="30"/>
    </row>
    <row r="239" spans="1:72" s="22" customFormat="1" ht="154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31"/>
      <c r="L239" s="6"/>
      <c r="M239" s="33"/>
      <c r="N239" s="32"/>
      <c r="O239" s="32"/>
      <c r="P239" s="32"/>
      <c r="Q239" s="32"/>
      <c r="R239" s="32"/>
      <c r="S239" s="32"/>
      <c r="T239" s="32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33"/>
      <c r="AZ239" s="33"/>
      <c r="BA239" s="33"/>
      <c r="BB239" s="33"/>
      <c r="BC239" s="33"/>
      <c r="BD239" s="33"/>
      <c r="BE239" s="33"/>
      <c r="BF239" s="33"/>
      <c r="BG239" s="33"/>
      <c r="BH239" s="33"/>
      <c r="BI239" s="33"/>
      <c r="BJ239" s="34"/>
      <c r="BK239" s="29"/>
      <c r="BL239" s="24"/>
      <c r="BM239" s="25"/>
      <c r="BN239" s="21"/>
      <c r="BO239" s="21"/>
      <c r="BP239" s="21"/>
      <c r="BQ239" s="23"/>
      <c r="BR239" s="24"/>
      <c r="BS239" s="25"/>
      <c r="BT239" s="30"/>
    </row>
    <row r="240" spans="1:72" s="22" customFormat="1" ht="154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31"/>
      <c r="L240" s="6"/>
      <c r="M240" s="33"/>
      <c r="N240" s="32"/>
      <c r="O240" s="31"/>
      <c r="P240" s="32"/>
      <c r="Q240" s="32"/>
      <c r="R240" s="32"/>
      <c r="S240" s="32"/>
      <c r="T240" s="32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33"/>
      <c r="AZ240" s="33"/>
      <c r="BA240" s="33"/>
      <c r="BB240" s="33"/>
      <c r="BC240" s="33"/>
      <c r="BD240" s="33"/>
      <c r="BE240" s="33"/>
      <c r="BF240" s="33"/>
      <c r="BG240" s="33"/>
      <c r="BH240" s="33"/>
      <c r="BI240" s="33"/>
      <c r="BJ240" s="34"/>
      <c r="BK240" s="29"/>
      <c r="BL240" s="24"/>
      <c r="BM240" s="25"/>
      <c r="BN240" s="36"/>
      <c r="BO240" s="36"/>
      <c r="BP240" s="36"/>
      <c r="BQ240" s="40"/>
      <c r="BR240" s="26"/>
      <c r="BS240" s="36"/>
      <c r="BT240" s="30"/>
    </row>
    <row r="241" spans="1:72" s="22" customFormat="1" ht="182.2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31"/>
      <c r="L241" s="6"/>
      <c r="M241" s="33"/>
      <c r="N241" s="34"/>
      <c r="O241" s="34"/>
      <c r="P241" s="34"/>
      <c r="Q241" s="34"/>
      <c r="R241" s="34"/>
      <c r="S241" s="34"/>
      <c r="T241" s="34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33"/>
      <c r="BB241" s="21"/>
      <c r="BC241" s="21"/>
      <c r="BD241" s="21"/>
      <c r="BE241" s="21"/>
      <c r="BF241" s="21"/>
      <c r="BG241" s="33"/>
      <c r="BH241" s="33"/>
      <c r="BI241" s="34"/>
      <c r="BJ241" s="21"/>
      <c r="BK241" s="23"/>
      <c r="BL241" s="24"/>
      <c r="BM241" s="25"/>
      <c r="BN241" s="36"/>
      <c r="BO241" s="36"/>
      <c r="BP241" s="36"/>
      <c r="BQ241" s="40"/>
      <c r="BR241" s="26"/>
      <c r="BS241" s="36"/>
      <c r="BT241" s="30"/>
    </row>
    <row r="242" spans="1:72" s="22" customFormat="1" ht="182.2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31"/>
      <c r="L242" s="6"/>
      <c r="M242" s="33"/>
      <c r="N242" s="34"/>
      <c r="O242" s="34"/>
      <c r="P242" s="34"/>
      <c r="Q242" s="34"/>
      <c r="R242" s="34"/>
      <c r="S242" s="34"/>
      <c r="T242" s="32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33"/>
      <c r="BB242" s="21"/>
      <c r="BC242" s="21"/>
      <c r="BD242" s="21"/>
      <c r="BE242" s="21"/>
      <c r="BF242" s="21"/>
      <c r="BG242" s="21"/>
      <c r="BH242" s="21"/>
      <c r="BI242" s="21"/>
      <c r="BJ242" s="21"/>
      <c r="BK242" s="23"/>
      <c r="BL242" s="24"/>
      <c r="BM242" s="25"/>
      <c r="BN242" s="36"/>
      <c r="BO242" s="36"/>
      <c r="BP242" s="36"/>
      <c r="BQ242" s="40"/>
      <c r="BR242" s="26"/>
      <c r="BS242" s="36"/>
      <c r="BT242" s="30"/>
    </row>
    <row r="243" spans="1:72" s="22" customFormat="1" ht="312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31"/>
      <c r="L243" s="6"/>
      <c r="M243" s="33"/>
      <c r="N243" s="32"/>
      <c r="O243" s="32"/>
      <c r="P243" s="32"/>
      <c r="Q243" s="32"/>
      <c r="R243" s="32"/>
      <c r="S243" s="32"/>
      <c r="T243" s="32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62"/>
      <c r="BB243" s="33"/>
      <c r="BC243" s="33"/>
      <c r="BD243" s="34"/>
      <c r="BE243" s="33"/>
      <c r="BF243" s="33"/>
      <c r="BG243" s="33"/>
      <c r="BH243" s="33"/>
      <c r="BI243" s="34"/>
      <c r="BJ243" s="33"/>
      <c r="BK243" s="29"/>
      <c r="BL243" s="24"/>
      <c r="BM243" s="25"/>
      <c r="BN243" s="26"/>
    </row>
    <row r="244" spans="1:72" s="22" customFormat="1" ht="174.7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31"/>
      <c r="L244" s="6"/>
      <c r="M244" s="33"/>
      <c r="N244" s="32"/>
      <c r="O244" s="31"/>
      <c r="P244" s="32"/>
      <c r="Q244" s="32"/>
      <c r="R244" s="32"/>
      <c r="S244" s="32"/>
      <c r="T244" s="32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33"/>
      <c r="AJ244" s="33"/>
      <c r="AK244" s="33"/>
      <c r="AL244" s="33"/>
      <c r="AM244" s="33"/>
      <c r="AN244" s="33"/>
      <c r="AO244" s="33"/>
      <c r="AP244" s="33"/>
      <c r="AQ244" s="33"/>
      <c r="AR244" s="33"/>
      <c r="AS244" s="33"/>
      <c r="AT244" s="33"/>
      <c r="AU244" s="33"/>
      <c r="AV244" s="33"/>
      <c r="AW244" s="33"/>
      <c r="AX244" s="33"/>
      <c r="AY244" s="33"/>
      <c r="AZ244" s="33"/>
      <c r="BA244" s="33"/>
      <c r="BB244" s="33"/>
      <c r="BC244" s="33"/>
      <c r="BD244" s="34"/>
      <c r="BE244" s="33"/>
      <c r="BF244" s="33"/>
      <c r="BG244" s="33"/>
      <c r="BH244" s="33"/>
      <c r="BI244" s="34"/>
      <c r="BJ244" s="33"/>
      <c r="BK244" s="29"/>
      <c r="BL244" s="24"/>
      <c r="BM244" s="25"/>
      <c r="BN244" s="26"/>
    </row>
    <row r="245" spans="1:72" s="22" customFormat="1" ht="167.25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31"/>
      <c r="L245" s="6"/>
      <c r="M245" s="33"/>
      <c r="N245" s="34"/>
      <c r="O245" s="34"/>
      <c r="P245" s="34"/>
      <c r="Q245" s="34"/>
      <c r="R245" s="34"/>
      <c r="S245" s="34"/>
      <c r="T245" s="34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F245" s="33"/>
      <c r="AG245" s="33"/>
      <c r="AH245" s="33"/>
      <c r="AI245" s="33"/>
      <c r="AJ245" s="33"/>
      <c r="AK245" s="33"/>
      <c r="AL245" s="33"/>
      <c r="AM245" s="33"/>
      <c r="AN245" s="33"/>
      <c r="AO245" s="33"/>
      <c r="AP245" s="33"/>
      <c r="AQ245" s="33"/>
      <c r="AR245" s="33"/>
      <c r="AS245" s="33"/>
      <c r="AT245" s="33"/>
      <c r="AU245" s="33"/>
      <c r="AV245" s="33"/>
      <c r="AW245" s="33"/>
      <c r="AX245" s="33"/>
      <c r="AY245" s="33"/>
      <c r="AZ245" s="33"/>
      <c r="BA245" s="62"/>
      <c r="BB245" s="33"/>
      <c r="BC245" s="33"/>
      <c r="BD245" s="34"/>
      <c r="BE245" s="33"/>
      <c r="BF245" s="33"/>
      <c r="BG245" s="33"/>
      <c r="BH245" s="33"/>
      <c r="BI245" s="34"/>
      <c r="BJ245" s="33"/>
      <c r="BK245" s="29"/>
      <c r="BL245" s="24"/>
      <c r="BM245" s="25"/>
      <c r="BN245" s="26"/>
    </row>
    <row r="246" spans="1:72" s="22" customFormat="1" ht="167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31"/>
      <c r="L246" s="6"/>
      <c r="M246" s="33"/>
      <c r="N246" s="34"/>
      <c r="O246" s="34"/>
      <c r="P246" s="34"/>
      <c r="Q246" s="34"/>
      <c r="R246" s="34"/>
      <c r="S246" s="34"/>
      <c r="T246" s="34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F246" s="33"/>
      <c r="AG246" s="33"/>
      <c r="AH246" s="33"/>
      <c r="AI246" s="33"/>
      <c r="AJ246" s="33"/>
      <c r="AK246" s="33"/>
      <c r="AL246" s="33"/>
      <c r="AM246" s="33"/>
      <c r="AN246" s="33"/>
      <c r="AO246" s="33"/>
      <c r="AP246" s="33"/>
      <c r="AQ246" s="33"/>
      <c r="AR246" s="33"/>
      <c r="AS246" s="33"/>
      <c r="AT246" s="33"/>
      <c r="AU246" s="33"/>
      <c r="AV246" s="33"/>
      <c r="AW246" s="33"/>
      <c r="AX246" s="33"/>
      <c r="AY246" s="33"/>
      <c r="AZ246" s="33"/>
      <c r="BA246" s="33"/>
      <c r="BB246" s="33"/>
      <c r="BC246" s="33"/>
      <c r="BD246" s="34"/>
      <c r="BE246" s="33"/>
      <c r="BF246" s="33"/>
      <c r="BG246" s="33"/>
      <c r="BH246" s="33"/>
      <c r="BI246" s="34"/>
      <c r="BJ246" s="33"/>
      <c r="BK246" s="29"/>
      <c r="BL246" s="24"/>
      <c r="BM246" s="25"/>
      <c r="BN246" s="26"/>
    </row>
    <row r="247" spans="1:72" s="22" customFormat="1" ht="167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31"/>
      <c r="L247" s="6"/>
      <c r="M247" s="33"/>
      <c r="N247" s="34"/>
      <c r="O247" s="34"/>
      <c r="P247" s="32"/>
      <c r="Q247" s="32"/>
      <c r="R247" s="32"/>
      <c r="S247" s="32"/>
      <c r="T247" s="32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F247" s="33"/>
      <c r="AG247" s="33"/>
      <c r="AH247" s="33"/>
      <c r="AI247" s="33"/>
      <c r="AJ247" s="33"/>
      <c r="AK247" s="33"/>
      <c r="AL247" s="33"/>
      <c r="AM247" s="33"/>
      <c r="AN247" s="33"/>
      <c r="AO247" s="33"/>
      <c r="AP247" s="33"/>
      <c r="AQ247" s="33"/>
      <c r="AR247" s="33"/>
      <c r="AS247" s="33"/>
      <c r="AT247" s="33"/>
      <c r="AU247" s="33"/>
      <c r="AV247" s="33"/>
      <c r="AW247" s="33"/>
      <c r="AX247" s="33"/>
      <c r="AY247" s="33"/>
      <c r="AZ247" s="33"/>
      <c r="BA247" s="33"/>
      <c r="BB247" s="33"/>
      <c r="BC247" s="33"/>
      <c r="BD247" s="34"/>
      <c r="BE247" s="33"/>
      <c r="BF247" s="33"/>
      <c r="BG247" s="33"/>
      <c r="BH247" s="33"/>
      <c r="BI247" s="34"/>
      <c r="BJ247" s="33"/>
      <c r="BK247" s="29"/>
      <c r="BL247" s="24"/>
      <c r="BM247" s="25"/>
      <c r="BN247" s="26"/>
    </row>
    <row r="248" spans="1:72" s="22" customFormat="1" ht="372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31"/>
      <c r="L248" s="6"/>
      <c r="M248" s="33"/>
      <c r="N248" s="31"/>
      <c r="O248" s="31"/>
      <c r="P248" s="31"/>
      <c r="Q248" s="31"/>
      <c r="R248" s="31"/>
      <c r="S248" s="31"/>
      <c r="T248" s="31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  <c r="AK248" s="21"/>
      <c r="AL248" s="21"/>
      <c r="AM248" s="21"/>
      <c r="AN248" s="21"/>
      <c r="AO248" s="21"/>
      <c r="AP248" s="21"/>
      <c r="AQ248" s="21"/>
      <c r="AR248" s="21"/>
      <c r="AS248" s="21"/>
      <c r="AT248" s="21"/>
      <c r="AU248" s="21"/>
      <c r="AV248" s="21"/>
      <c r="AW248" s="21"/>
      <c r="AX248" s="21"/>
      <c r="AY248" s="21"/>
      <c r="AZ248" s="21"/>
      <c r="BA248" s="21"/>
      <c r="BB248" s="21"/>
      <c r="BC248" s="21"/>
      <c r="BD248" s="21"/>
      <c r="BE248" s="21"/>
      <c r="BF248" s="21"/>
      <c r="BG248" s="21"/>
      <c r="BH248" s="21"/>
      <c r="BI248" s="21"/>
      <c r="BJ248" s="21"/>
      <c r="BK248" s="21"/>
      <c r="BL248" s="24"/>
      <c r="BM248" s="21"/>
      <c r="BN248" s="21"/>
      <c r="BO248" s="21"/>
      <c r="BP248" s="21"/>
    </row>
    <row r="249" spans="1:72" s="22" customFormat="1" ht="257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31"/>
      <c r="L249" s="6"/>
      <c r="M249" s="33"/>
      <c r="N249" s="31"/>
      <c r="O249" s="31"/>
      <c r="P249" s="39"/>
      <c r="Q249" s="39"/>
      <c r="R249" s="39"/>
      <c r="S249" s="39"/>
      <c r="T249" s="38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  <c r="AK249" s="21"/>
      <c r="AL249" s="21"/>
      <c r="AM249" s="21"/>
      <c r="AN249" s="21"/>
      <c r="AO249" s="21"/>
      <c r="AP249" s="21"/>
      <c r="AQ249" s="21"/>
      <c r="AR249" s="21"/>
      <c r="AS249" s="21"/>
      <c r="AT249" s="21"/>
      <c r="AU249" s="21"/>
      <c r="AV249" s="21"/>
      <c r="AW249" s="21"/>
      <c r="AX249" s="21"/>
      <c r="AY249" s="21"/>
      <c r="AZ249" s="21"/>
      <c r="BA249" s="21"/>
      <c r="BB249" s="21"/>
      <c r="BC249" s="21"/>
      <c r="BD249" s="21"/>
      <c r="BE249" s="21"/>
      <c r="BF249" s="21"/>
      <c r="BG249" s="21"/>
      <c r="BH249" s="21"/>
      <c r="BI249" s="21"/>
      <c r="BJ249" s="21"/>
      <c r="BK249" s="21"/>
      <c r="BL249" s="24"/>
      <c r="BM249" s="21"/>
      <c r="BN249" s="21"/>
      <c r="BO249" s="21"/>
      <c r="BP249" s="21"/>
    </row>
    <row r="250" spans="1:72" s="22" customFormat="1" ht="25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18"/>
      <c r="L250" s="20"/>
      <c r="M250" s="21"/>
      <c r="N250" s="18"/>
      <c r="O250" s="18"/>
      <c r="P250" s="27"/>
      <c r="Q250" s="27"/>
      <c r="R250" s="27"/>
      <c r="S250" s="27"/>
      <c r="T250" s="21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21"/>
      <c r="AM250" s="21"/>
      <c r="AN250" s="21"/>
      <c r="AO250" s="21"/>
      <c r="AP250" s="21"/>
      <c r="AQ250" s="21"/>
      <c r="AR250" s="21"/>
      <c r="AS250" s="21"/>
      <c r="AT250" s="21"/>
      <c r="AU250" s="21"/>
      <c r="AV250" s="21"/>
      <c r="AW250" s="21"/>
      <c r="AX250" s="21"/>
      <c r="AY250" s="21"/>
      <c r="AZ250" s="21"/>
      <c r="BA250" s="21"/>
      <c r="BB250" s="21"/>
      <c r="BC250" s="21"/>
      <c r="BD250" s="21"/>
      <c r="BE250" s="21"/>
      <c r="BF250" s="21"/>
      <c r="BG250" s="21"/>
      <c r="BH250" s="21"/>
      <c r="BI250" s="21"/>
      <c r="BJ250" s="21"/>
      <c r="BK250" s="21"/>
      <c r="BL250" s="24"/>
      <c r="BM250" s="21"/>
      <c r="BN250" s="21"/>
      <c r="BO250" s="21"/>
      <c r="BP250" s="21"/>
    </row>
    <row r="251" spans="1:72" s="22" customFormat="1" ht="319.5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18"/>
      <c r="L251" s="20"/>
      <c r="M251" s="21"/>
      <c r="N251" s="23"/>
      <c r="O251" s="23"/>
      <c r="P251" s="23"/>
      <c r="Q251" s="23"/>
      <c r="R251" s="23"/>
      <c r="S251" s="23"/>
      <c r="T251" s="28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21"/>
      <c r="AM251" s="21"/>
      <c r="AN251" s="21"/>
      <c r="AO251" s="21"/>
      <c r="AP251" s="21"/>
      <c r="AQ251" s="21"/>
      <c r="AR251" s="21"/>
      <c r="AS251" s="21"/>
      <c r="AT251" s="21"/>
      <c r="AU251" s="21"/>
      <c r="AV251" s="21"/>
      <c r="AW251" s="21"/>
      <c r="AX251" s="21"/>
      <c r="AY251" s="21"/>
      <c r="AZ251" s="21"/>
      <c r="BA251" s="21"/>
      <c r="BB251" s="21"/>
      <c r="BC251" s="21"/>
      <c r="BD251" s="21"/>
      <c r="BE251" s="21"/>
      <c r="BF251" s="21"/>
      <c r="BG251" s="21"/>
      <c r="BH251" s="21"/>
      <c r="BI251" s="21"/>
      <c r="BJ251" s="21"/>
      <c r="BK251" s="21"/>
      <c r="BL251" s="24"/>
      <c r="BM251" s="21"/>
      <c r="BN251" s="21"/>
      <c r="BO251" s="21"/>
      <c r="BP251" s="21"/>
    </row>
    <row r="252" spans="1:72" s="22" customFormat="1" ht="409.6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31"/>
      <c r="L252" s="31"/>
      <c r="M252" s="31"/>
      <c r="N252" s="32"/>
      <c r="O252" s="31"/>
      <c r="P252" s="32"/>
      <c r="Q252" s="32"/>
      <c r="R252" s="32"/>
      <c r="S252" s="32"/>
      <c r="T252" s="32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33"/>
      <c r="BB252" s="21"/>
      <c r="BC252" s="21"/>
      <c r="BD252" s="21"/>
      <c r="BE252" s="21"/>
      <c r="BF252" s="21"/>
      <c r="BG252" s="21"/>
      <c r="BH252" s="21"/>
      <c r="BI252" s="21"/>
      <c r="BJ252" s="21"/>
      <c r="BK252" s="21"/>
      <c r="BL252" s="24"/>
      <c r="BM252" s="21"/>
      <c r="BN252" s="21"/>
      <c r="BO252" s="21"/>
      <c r="BP252" s="21"/>
    </row>
    <row r="253" spans="1:72" s="22" customFormat="1" ht="141.7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31"/>
      <c r="L253" s="6"/>
      <c r="M253" s="33"/>
      <c r="N253" s="34"/>
      <c r="O253" s="34"/>
      <c r="P253" s="34"/>
      <c r="Q253" s="34"/>
      <c r="R253" s="34"/>
      <c r="S253" s="34"/>
      <c r="T253" s="35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33"/>
      <c r="BB253" s="21"/>
      <c r="BC253" s="21"/>
      <c r="BD253" s="21"/>
      <c r="BE253" s="21"/>
      <c r="BF253" s="21"/>
      <c r="BG253" s="21"/>
      <c r="BH253" s="21"/>
      <c r="BI253" s="21"/>
      <c r="BJ253" s="21"/>
      <c r="BK253" s="21"/>
      <c r="BL253" s="24"/>
      <c r="BM253" s="21"/>
      <c r="BN253" s="21"/>
      <c r="BO253" s="21"/>
      <c r="BP253" s="21"/>
    </row>
    <row r="254" spans="1:72" s="22" customFormat="1" ht="141.7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31"/>
      <c r="L254" s="6"/>
      <c r="M254" s="31"/>
      <c r="N254" s="34"/>
      <c r="O254" s="34"/>
      <c r="P254" s="34"/>
      <c r="Q254" s="34"/>
      <c r="R254" s="34"/>
      <c r="S254" s="34"/>
      <c r="T254" s="34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33"/>
      <c r="BB254" s="21"/>
      <c r="BC254" s="21"/>
      <c r="BD254" s="21"/>
      <c r="BE254" s="21"/>
      <c r="BF254" s="21"/>
      <c r="BG254" s="21"/>
      <c r="BH254" s="21"/>
      <c r="BI254" s="21"/>
      <c r="BJ254" s="21"/>
      <c r="BK254" s="21"/>
      <c r="BL254" s="24"/>
      <c r="BM254" s="21"/>
      <c r="BN254" s="21"/>
      <c r="BO254" s="21"/>
      <c r="BP254" s="21"/>
    </row>
    <row r="255" spans="1:72" s="22" customFormat="1" ht="292.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31"/>
      <c r="L255" s="6"/>
      <c r="M255" s="33"/>
      <c r="N255" s="37"/>
      <c r="O255" s="31"/>
      <c r="P255" s="37"/>
      <c r="Q255" s="37"/>
      <c r="R255" s="37"/>
      <c r="S255" s="37"/>
      <c r="T255" s="37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1"/>
      <c r="AL255" s="21"/>
      <c r="AM255" s="21"/>
      <c r="AN255" s="21"/>
      <c r="AO255" s="21"/>
      <c r="AP255" s="21"/>
      <c r="AQ255" s="21"/>
      <c r="AR255" s="21"/>
      <c r="AS255" s="21"/>
      <c r="AT255" s="21"/>
      <c r="AU255" s="21"/>
      <c r="AV255" s="21"/>
      <c r="AW255" s="21"/>
      <c r="AX255" s="21"/>
      <c r="AY255" s="21"/>
      <c r="AZ255" s="21"/>
      <c r="BA255" s="21"/>
      <c r="BB255" s="21"/>
      <c r="BC255" s="21"/>
      <c r="BD255" s="21"/>
      <c r="BE255" s="21"/>
      <c r="BF255" s="21"/>
      <c r="BG255" s="21"/>
      <c r="BH255" s="21"/>
      <c r="BI255" s="21"/>
      <c r="BJ255" s="21"/>
      <c r="BK255" s="21"/>
      <c r="BL255" s="24"/>
      <c r="BM255" s="21"/>
      <c r="BN255" s="21"/>
      <c r="BO255" s="21"/>
      <c r="BP255" s="24"/>
      <c r="BQ255" s="25"/>
      <c r="BR255" s="26"/>
    </row>
    <row r="256" spans="1:72" s="22" customFormat="1" ht="177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31"/>
      <c r="L256" s="6"/>
      <c r="M256" s="33"/>
      <c r="N256" s="31"/>
      <c r="O256" s="31"/>
      <c r="P256" s="39"/>
      <c r="Q256" s="39"/>
      <c r="R256" s="39"/>
      <c r="S256" s="39"/>
      <c r="T256" s="38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1"/>
      <c r="AJ256" s="21"/>
      <c r="AK256" s="21"/>
      <c r="AL256" s="21"/>
      <c r="AM256" s="21"/>
      <c r="AN256" s="21"/>
      <c r="AO256" s="21"/>
      <c r="AP256" s="21"/>
      <c r="AQ256" s="21"/>
      <c r="AR256" s="21"/>
      <c r="AS256" s="21"/>
      <c r="AT256" s="21"/>
      <c r="AU256" s="21"/>
      <c r="AV256" s="21"/>
      <c r="AW256" s="21"/>
      <c r="AX256" s="21"/>
      <c r="AY256" s="21"/>
      <c r="AZ256" s="21"/>
      <c r="BA256" s="21"/>
      <c r="BB256" s="21"/>
      <c r="BC256" s="21"/>
      <c r="BD256" s="21"/>
      <c r="BE256" s="21"/>
      <c r="BF256" s="21"/>
      <c r="BG256" s="21"/>
      <c r="BH256" s="21"/>
      <c r="BI256" s="21"/>
      <c r="BJ256" s="21"/>
      <c r="BK256" s="21"/>
      <c r="BL256" s="21"/>
      <c r="BM256" s="21"/>
      <c r="BN256" s="21"/>
      <c r="BO256" s="21"/>
      <c r="BP256" s="24"/>
      <c r="BQ256" s="25"/>
      <c r="BR256" s="26"/>
    </row>
  </sheetData>
  <autoFilter ref="A2:BM228"/>
  <mergeCells count="18">
    <mergeCell ref="I3:I4"/>
    <mergeCell ref="J3:J4"/>
    <mergeCell ref="I27:I29"/>
    <mergeCell ref="J27:J29"/>
    <mergeCell ref="I5:I9"/>
    <mergeCell ref="J5:J9"/>
    <mergeCell ref="I10:I14"/>
    <mergeCell ref="J10:J14"/>
    <mergeCell ref="I15:I16"/>
    <mergeCell ref="I34:I35"/>
    <mergeCell ref="J34:J35"/>
    <mergeCell ref="J15:J16"/>
    <mergeCell ref="I17:I21"/>
    <mergeCell ref="J17:J21"/>
    <mergeCell ref="I22:I26"/>
    <mergeCell ref="J22:J26"/>
    <mergeCell ref="I32:I33"/>
    <mergeCell ref="J32:J33"/>
  </mergeCells>
  <pageMargins left="0" right="0" top="0" bottom="0" header="0" footer="0"/>
  <pageSetup paperSize="9" scale="11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8</vt:i4>
      </vt:variant>
    </vt:vector>
  </HeadingPairs>
  <TitlesOfParts>
    <vt:vector size="12" baseType="lpstr">
      <vt:lpstr>82_лот_(Всего)</vt:lpstr>
      <vt:lpstr>82_лот_(Хоз.способ)</vt:lpstr>
      <vt:lpstr>82_лот_(Юго-Запад)</vt:lpstr>
      <vt:lpstr>82_лот_(Юго-Запад-3)</vt:lpstr>
      <vt:lpstr>'82_лот_(Всего)'!Заголовки_для_печати</vt:lpstr>
      <vt:lpstr>'82_лот_(Хоз.способ)'!Заголовки_для_печати</vt:lpstr>
      <vt:lpstr>'82_лот_(Юго-Запад)'!Заголовки_для_печати</vt:lpstr>
      <vt:lpstr>'82_лот_(Юго-Запад-3)'!Заголовки_для_печати</vt:lpstr>
      <vt:lpstr>'82_лот_(Всего)'!Область_печати</vt:lpstr>
      <vt:lpstr>'82_лот_(Хоз.способ)'!Область_печати</vt:lpstr>
      <vt:lpstr>'82_лот_(Юго-Запад)'!Область_печати</vt:lpstr>
      <vt:lpstr>'82_лот_(Юго-Запад-3)'!Область_печати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2016-09-22T07:48:40Z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Лот_№_76_физ объемы.xlsx</vt:lpwstr>
  </property>
</Properties>
</file>