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410" windowHeight="11010" tabRatio="601"/>
  </bookViews>
  <sheets>
    <sheet name="Калькулятор" sheetId="5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J17" i="5" l="1"/>
  <c r="R17" i="5" l="1"/>
  <c r="Q12" i="5"/>
  <c r="P12" i="5"/>
  <c r="O12" i="5"/>
  <c r="N12" i="5"/>
  <c r="P42" i="5" l="1"/>
  <c r="N42" i="5"/>
  <c r="S42" i="5" s="1"/>
  <c r="O42" i="5"/>
  <c r="Q42" i="5"/>
  <c r="J42" i="5"/>
  <c r="Q43" i="5" l="1"/>
  <c r="O43" i="5"/>
  <c r="N43" i="5"/>
  <c r="J43" i="5"/>
  <c r="G43" i="5"/>
  <c r="P43" i="5" s="1"/>
  <c r="Q41" i="5"/>
  <c r="P41" i="5"/>
  <c r="O41" i="5"/>
  <c r="N41" i="5"/>
  <c r="J41" i="5"/>
  <c r="J40" i="5"/>
  <c r="R40" i="5" s="1"/>
  <c r="S40" i="5" s="1"/>
  <c r="Q39" i="5"/>
  <c r="O39" i="5"/>
  <c r="N39" i="5"/>
  <c r="J39" i="5"/>
  <c r="S41" i="5" l="1"/>
  <c r="S43" i="5"/>
  <c r="S39" i="5"/>
  <c r="Q38" i="5"/>
  <c r="P38" i="5"/>
  <c r="O38" i="5"/>
  <c r="N38" i="5"/>
  <c r="J38" i="5"/>
  <c r="Q37" i="5"/>
  <c r="P37" i="5"/>
  <c r="O37" i="5"/>
  <c r="N37" i="5"/>
  <c r="J37" i="5"/>
  <c r="Q36" i="5"/>
  <c r="P36" i="5"/>
  <c r="O36" i="5"/>
  <c r="N36" i="5"/>
  <c r="J36" i="5"/>
  <c r="Q35" i="5"/>
  <c r="P35" i="5"/>
  <c r="O35" i="5"/>
  <c r="N35" i="5"/>
  <c r="J35" i="5"/>
  <c r="Q34" i="5"/>
  <c r="P34" i="5"/>
  <c r="O34" i="5"/>
  <c r="N34" i="5"/>
  <c r="J34" i="5"/>
  <c r="R33" i="5"/>
  <c r="S33" i="5" s="1"/>
  <c r="J33" i="5"/>
  <c r="Q32" i="5"/>
  <c r="O32" i="5"/>
  <c r="N32" i="5"/>
  <c r="J32" i="5"/>
  <c r="J29" i="5"/>
  <c r="Q29" i="5"/>
  <c r="P29" i="5"/>
  <c r="O29" i="5"/>
  <c r="N29" i="5"/>
  <c r="S32" i="5" l="1"/>
  <c r="S36" i="5"/>
  <c r="S34" i="5"/>
  <c r="S38" i="5"/>
  <c r="S29" i="5"/>
  <c r="S35" i="5"/>
  <c r="S37" i="5"/>
  <c r="Q31" i="5" l="1"/>
  <c r="P31" i="5"/>
  <c r="O31" i="5"/>
  <c r="N31" i="5"/>
  <c r="S31" i="5" s="1"/>
  <c r="J31" i="5"/>
  <c r="J30" i="5"/>
  <c r="R30" i="5" s="1"/>
  <c r="S30" i="5" s="1"/>
  <c r="Q28" i="5"/>
  <c r="O28" i="5"/>
  <c r="N28" i="5"/>
  <c r="J28" i="5"/>
  <c r="G28" i="5"/>
  <c r="P28" i="5" s="1"/>
  <c r="Q27" i="5"/>
  <c r="O27" i="5"/>
  <c r="N27" i="5"/>
  <c r="J27" i="5"/>
  <c r="G27" i="5"/>
  <c r="J25" i="5"/>
  <c r="R25" i="5" s="1"/>
  <c r="S25" i="5" s="1"/>
  <c r="O20" i="5"/>
  <c r="N20" i="5"/>
  <c r="P27" i="5" l="1"/>
  <c r="S28" i="5"/>
  <c r="S27" i="5"/>
  <c r="Q26" i="5"/>
  <c r="P26" i="5"/>
  <c r="O26" i="5"/>
  <c r="N26" i="5"/>
  <c r="J26" i="5"/>
  <c r="S26" i="5" l="1"/>
  <c r="Q24" i="5" l="1"/>
  <c r="P24" i="5"/>
  <c r="O24" i="5"/>
  <c r="N24" i="5"/>
  <c r="J24" i="5"/>
  <c r="Q23" i="5"/>
  <c r="P23" i="5"/>
  <c r="O23" i="5"/>
  <c r="N23" i="5"/>
  <c r="J23" i="5"/>
  <c r="S23" i="5" l="1"/>
  <c r="S24" i="5"/>
  <c r="Q19" i="5" l="1"/>
  <c r="O19" i="5"/>
  <c r="N19" i="5"/>
  <c r="J19" i="5"/>
  <c r="S19" i="5" l="1"/>
  <c r="Q18" i="5"/>
  <c r="P18" i="5"/>
  <c r="O18" i="5"/>
  <c r="N18" i="5"/>
  <c r="J18" i="5"/>
  <c r="R18" i="5" s="1"/>
  <c r="S18" i="5" l="1"/>
  <c r="S12" i="5"/>
  <c r="J12" i="5"/>
  <c r="J11" i="5"/>
  <c r="R11" i="5" s="1"/>
  <c r="S11" i="5" s="1"/>
  <c r="Q10" i="5"/>
  <c r="O10" i="5"/>
  <c r="N10" i="5"/>
  <c r="P10" i="5" s="1"/>
  <c r="J10" i="5"/>
  <c r="S10" i="5" l="1"/>
  <c r="Q8" i="5" l="1"/>
  <c r="P8" i="5"/>
  <c r="O8" i="5"/>
  <c r="N8" i="5"/>
  <c r="S8" i="5" s="1"/>
  <c r="J8" i="5"/>
  <c r="Q9" i="5"/>
  <c r="P9" i="5"/>
  <c r="O9" i="5"/>
  <c r="N9" i="5"/>
  <c r="J9" i="5"/>
  <c r="Q7" i="5"/>
  <c r="O7" i="5"/>
  <c r="N7" i="5"/>
  <c r="J7" i="5"/>
  <c r="P7" i="5"/>
  <c r="S9" i="5" l="1"/>
  <c r="S7" i="5"/>
  <c r="J6" i="5" l="1"/>
  <c r="R6" i="5" s="1"/>
  <c r="S6" i="5" s="1"/>
  <c r="Q21" i="5" l="1"/>
  <c r="Q22" i="5"/>
  <c r="P21" i="5"/>
  <c r="P22" i="5"/>
  <c r="O21" i="5"/>
  <c r="O22" i="5"/>
  <c r="N21" i="5"/>
  <c r="N22" i="5"/>
  <c r="Q17" i="5" l="1"/>
  <c r="Q20" i="5"/>
  <c r="P17" i="5"/>
  <c r="P20" i="5"/>
  <c r="O17" i="5"/>
  <c r="N17" i="5"/>
  <c r="J20" i="5"/>
  <c r="Q16" i="5"/>
  <c r="P16" i="5"/>
  <c r="O16" i="5"/>
  <c r="N16" i="5"/>
  <c r="Q15" i="5"/>
  <c r="P15" i="5"/>
  <c r="O15" i="5"/>
  <c r="N15" i="5"/>
  <c r="J16" i="5"/>
  <c r="J15" i="5"/>
  <c r="J14" i="5"/>
  <c r="R14" i="5" s="1"/>
  <c r="Q13" i="5"/>
  <c r="O13" i="5"/>
  <c r="N13" i="5"/>
  <c r="J13" i="5"/>
  <c r="S20" i="5" l="1"/>
  <c r="S15" i="5"/>
  <c r="S17" i="5"/>
  <c r="J22" i="5" l="1"/>
  <c r="J21" i="5"/>
  <c r="S14" i="5" l="1"/>
  <c r="S16" i="5"/>
  <c r="S13" i="5" l="1"/>
  <c r="S22" i="5"/>
  <c r="S21" i="5"/>
  <c r="S44" i="5" l="1"/>
  <c r="S46" i="5" s="1"/>
  <c r="S47" i="5" s="1"/>
</calcChain>
</file>

<file path=xl/sharedStrings.xml><?xml version="1.0" encoding="utf-8"?>
<sst xmlns="http://schemas.openxmlformats.org/spreadsheetml/2006/main" count="183" uniqueCount="74">
  <si>
    <t xml:space="preserve">Наименование работ </t>
  </si>
  <si>
    <t>ПИР</t>
  </si>
  <si>
    <t>СМР</t>
  </si>
  <si>
    <t>ПНР</t>
  </si>
  <si>
    <t>1км</t>
  </si>
  <si>
    <t>1шт</t>
  </si>
  <si>
    <t xml:space="preserve">Текущий уровень цен </t>
  </si>
  <si>
    <t>УНЦ
 (Приказ от 17.01.2019 №10)</t>
  </si>
  <si>
    <t xml:space="preserve">Оборудование </t>
  </si>
  <si>
    <t>Итого</t>
  </si>
  <si>
    <t>Единичный показатель
1 км, шт.</t>
  </si>
  <si>
    <t>Стоимость лота "под ключ", 
тыс. руб. без учета НДС в ценах 2023</t>
  </si>
  <si>
    <t>1 км</t>
  </si>
  <si>
    <t>Прочии</t>
  </si>
  <si>
    <t>Расчет стоимости начальной максимальной цены Лота по объектам технологического присоединения "под ключ"</t>
  </si>
  <si>
    <t>НМЦ лота, тыс. руб. без учета НДС</t>
  </si>
  <si>
    <t>НМЦ лота с учетом НДС 20%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</si>
  <si>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</si>
  <si>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</si>
  <si>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Составил:  специалист 2 кат УИ</t>
  </si>
  <si>
    <t xml:space="preserve">И.М. Боброва </t>
  </si>
  <si>
    <t xml:space="preserve">Стоимость единичного показателя стоимости работ по объекту-аналогу, в тыс. руб. без учета НДС в текущем уровне цен утверждения  ПСД </t>
  </si>
  <si>
    <t>Источник Ценовой информации</t>
  </si>
  <si>
    <t>Калькулятор расчета к Приказу № 169-ЦА от 04.05.2023</t>
  </si>
  <si>
    <t>КП №2 от 12.01.2023г</t>
  </si>
  <si>
    <t>Смета объекта-аналога</t>
  </si>
  <si>
    <t>Объем работ по расчетному объекту (доля от столбца №2)</t>
  </si>
  <si>
    <t>2кв 2023</t>
  </si>
  <si>
    <t>Калькулятор расчета к Приказу № 169-ЦА от 04.05.2051</t>
  </si>
  <si>
    <t>Смоленскрегионтеплоэнерго / Отвод земельного участка на период строительства</t>
  </si>
  <si>
    <t>Смоленскрегионтеплоэнерго / Строительство КЛ 0,4 кВ 240 мм2</t>
  </si>
  <si>
    <t>Смоленскрегионтеплоэнерго / Монтаж  АВ 125А</t>
  </si>
  <si>
    <t>Смоленскрегионтеплоэнерго / Монтаж ВЩУ (с 3хф ПУ прямого включения)</t>
  </si>
  <si>
    <t xml:space="preserve"> ООО СЗ "Никольские ворота-2000" / Строительство КЛ 0,4 кВ 240 мм2</t>
  </si>
  <si>
    <t xml:space="preserve"> ООО СЗ "Никольские ворота-2000"/ Отвод земельного участка на период строительства</t>
  </si>
  <si>
    <t xml:space="preserve"> ООО СЗ "Никольские ворота-2000" /Замена  выключателя на 400А</t>
  </si>
  <si>
    <t>Мухина Л Н, Баранова Т Н / Строительство ВЛ 0,4 кВ (протяженность более 50 метров)</t>
  </si>
  <si>
    <t>Мухина Л Н, Баранова Т Н / Отвод земельного участка на период строительства</t>
  </si>
  <si>
    <t>Мухина Л Н, Баранова Т Н / Монтаж ВЩУ (с 3хф ПУ прямого включения)</t>
  </si>
  <si>
    <t xml:space="preserve">Мухина Л Н, Баранова Т Н / Монтаж ВЩУ 1ф. ПУ прямого включ. </t>
  </si>
  <si>
    <t xml:space="preserve">Мухина Л Н, Баранова Т Н / Комплекс действий по разработке лесоустроительной </t>
  </si>
  <si>
    <t>Мухина Л Н, Баранова Т Н / Затраты на вырубку просеки ВЛ кВ, км</t>
  </si>
  <si>
    <t>Калькулятор расчета к Приказу № 169-ЦА от 04.05.2037</t>
  </si>
  <si>
    <t>Калькулятор расчета к Приказу № 169-ЦА от 04.05.2052</t>
  </si>
  <si>
    <t>Силаев А Ю,Гращенков Ю А / Строительство ВЛ 0,4 кВ (протяженность более 50 метров)</t>
  </si>
  <si>
    <t xml:space="preserve">Силаев А Ю,Гращенков Ю А / Прокол ГНБ-10кВ  3Х95 мм2 </t>
  </si>
  <si>
    <t>Силаев А Ю,Гращенков Ю А / Строительство ВЛ 10 кВ (протяженность более 50 метров)</t>
  </si>
  <si>
    <t>Силаев А Ю,Гращенков Ю А / Установка разъединителя</t>
  </si>
  <si>
    <t>Силаев А Ю,Гращенков Ю А / Монтаж ответвительной арматуры ВЛ-10кВ</t>
  </si>
  <si>
    <t xml:space="preserve">Силаев А Ю,Гращенков Ю А / Монтаж ВЩУ 3ф. полукосвен. вкл. С ТТ </t>
  </si>
  <si>
    <t>Силаев А Ю,Гращенков Ю А / Отвод земельного участка на период строительства</t>
  </si>
  <si>
    <t>Силаев А Ю,Гращенков Ю А / Строительство КТП 400 Ква (без ТМ)  Тупиковая трансформаторная подстанция                                                (ТП КТП-В/ВК-400-10(6)/0,4)</t>
  </si>
  <si>
    <t>Силаев А Ю,Гращенков Ю А / Строительство КЛ 10 кВ 120 мм2</t>
  </si>
  <si>
    <t>Мобильные телесистемы / Строительство КЛ 0,4 кВ 240 мм2</t>
  </si>
  <si>
    <t>Мобильные телесистемы / Монтаж   АВ 63 А</t>
  </si>
  <si>
    <t>Мобильные телесистемы / Отвод земельного участка на период строительства</t>
  </si>
  <si>
    <t>Мобильные телесистемы / Монтаж ВЩУ (с 3хф ПУ прямого включения)</t>
  </si>
  <si>
    <t>Калькулятор расчета к Приказу № 169-ЦА от 04.05.2049</t>
  </si>
  <si>
    <t xml:space="preserve"> Азаренко П М / Строительство ВЛ 0,4 кВ  (протяженность до 50 метров)</t>
  </si>
  <si>
    <t xml:space="preserve"> Азаренко П М / Отвод земельного участка на период строительства</t>
  </si>
  <si>
    <t xml:space="preserve"> Азаренко П М / Монтаж ВЩУ (с 3хф ПУ прямого включения)</t>
  </si>
  <si>
    <t xml:space="preserve"> Азаренко П М / Монтаж ответвительной арматуры ВЛ-10кВ</t>
  </si>
  <si>
    <t xml:space="preserve"> Азаренко П М / Строительство ВЛ 10 кВ (протяженность более 50 метров)</t>
  </si>
  <si>
    <t xml:space="preserve"> Азаренко П М / Установка разъединителя</t>
  </si>
  <si>
    <t xml:space="preserve"> Азаренко П М / Строительство СТП 40 кВА (шкафного, столбового исполнения) без ТМ</t>
  </si>
  <si>
    <t>Индекс-дефлятор Минэкономразвития от года цен расчета (2023) до года освоения (2024)</t>
  </si>
  <si>
    <t>НМЦ лота  с учётом индексов-дефляторов на 2024 (1,02651137400105), тыс. руб. без учета НДС</t>
  </si>
  <si>
    <t xml:space="preserve"> Иванишкин О.В / Строительство ВЛ 0,4 кВ (протяженность более 50 метров)</t>
  </si>
  <si>
    <t xml:space="preserve"> Иванишкин О.В / Отвод земельного участка на период строительства</t>
  </si>
  <si>
    <t xml:space="preserve"> Иванишкин О.В / Монтаж ВЩУ (с 3хф ПУ прямого включения)</t>
  </si>
  <si>
    <t xml:space="preserve"> Иванишкин О.В / Строительство КЛ 0,4 кВ 240 мм2</t>
  </si>
  <si>
    <t xml:space="preserve"> Иванишкин О.В / Монтаж  АВ  160А </t>
  </si>
  <si>
    <t>Согласовано: начальник СОУИ</t>
  </si>
  <si>
    <t>Ю.Н. Журов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</si>
</sst>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0.000"/>
    <numFmt numFmtId="179" formatCode="#,##0.000"/>
    <numFmt numFmtId="180" formatCode="0.0000"/>
    <numFmt numFmtId="181" formatCode="#,##0.00000000000000"/>
  </numFmts>
  <fonts count="8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</fonts>
  <fills count="9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783">
    <xf numFmtId="0" fontId="0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5" fillId="0" borderId="1">
      <alignment horizontal="center"/>
    </xf>
    <xf numFmtId="0" fontId="4" fillId="0" borderId="0">
      <alignment vertical="top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14" fillId="0" borderId="8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5" fillId="21" borderId="9" applyNumberFormat="0" applyAlignment="0" applyProtection="0"/>
    <xf numFmtId="0" fontId="5" fillId="0" borderId="1">
      <alignment horizontal="center" wrapText="1"/>
    </xf>
    <xf numFmtId="0" fontId="4" fillId="0" borderId="0">
      <alignment vertical="top"/>
    </xf>
    <xf numFmtId="0" fontId="4" fillId="0" borderId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1">
      <alignment horizontal="center" wrapText="1"/>
    </xf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5" fillId="0" borderId="1">
      <alignment horizontal="center"/>
    </xf>
    <xf numFmtId="0" fontId="4" fillId="0" borderId="0"/>
    <xf numFmtId="0" fontId="5" fillId="0" borderId="1">
      <alignment horizontal="center" wrapText="1"/>
    </xf>
    <xf numFmtId="0" fontId="4" fillId="0" borderId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5" fillId="0" borderId="0">
      <alignment horizontal="center"/>
    </xf>
    <xf numFmtId="0" fontId="5" fillId="0" borderId="0">
      <alignment horizontal="left" vertical="top"/>
    </xf>
    <xf numFmtId="0" fontId="22" fillId="4" borderId="0" applyNumberFormat="0" applyBorder="0" applyAlignment="0" applyProtection="0"/>
    <xf numFmtId="0" fontId="4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4" fillId="0" borderId="0"/>
    <xf numFmtId="0" fontId="20" fillId="0" borderId="11" applyNumberFormat="0" applyFill="0" applyAlignment="0" applyProtection="0"/>
    <xf numFmtId="0" fontId="24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3" fillId="0" borderId="0"/>
    <xf numFmtId="0" fontId="23" fillId="0" borderId="0"/>
    <xf numFmtId="0" fontId="4" fillId="0" borderId="0"/>
    <xf numFmtId="0" fontId="25" fillId="0" borderId="0"/>
    <xf numFmtId="0" fontId="6" fillId="0" borderId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5" fillId="0" borderId="12">
      <alignment horizontal="center"/>
    </xf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41" borderId="0" applyNumberFormat="0" applyBorder="0" applyAlignment="0" applyProtection="0"/>
    <xf numFmtId="0" fontId="8" fillId="29" borderId="3" applyNumberFormat="0" applyAlignment="0" applyProtection="0"/>
    <xf numFmtId="0" fontId="5" fillId="0" borderId="12">
      <alignment horizontal="center"/>
    </xf>
    <xf numFmtId="0" fontId="9" fillId="42" borderId="4" applyNumberFormat="0" applyAlignment="0" applyProtection="0"/>
    <xf numFmtId="0" fontId="10" fillId="42" borderId="3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5" fillId="43" borderId="9" applyNumberFormat="0" applyAlignment="0" applyProtection="0"/>
    <xf numFmtId="0" fontId="5" fillId="0" borderId="12">
      <alignment horizontal="center" wrapText="1"/>
    </xf>
    <xf numFmtId="0" fontId="17" fillId="44" borderId="0" applyNumberFormat="0" applyBorder="0" applyAlignment="0" applyProtection="0"/>
    <xf numFmtId="0" fontId="23" fillId="0" borderId="0"/>
    <xf numFmtId="0" fontId="6" fillId="0" borderId="0"/>
    <xf numFmtId="0" fontId="4" fillId="0" borderId="0"/>
    <xf numFmtId="0" fontId="5" fillId="0" borderId="12">
      <alignment horizontal="center" wrapText="1"/>
    </xf>
    <xf numFmtId="0" fontId="18" fillId="25" borderId="0" applyNumberFormat="0" applyBorder="0" applyAlignment="0" applyProtection="0"/>
    <xf numFmtId="0" fontId="6" fillId="23" borderId="10" applyNumberFormat="0" applyFont="0" applyAlignment="0" applyProtection="0"/>
    <xf numFmtId="0" fontId="23" fillId="45" borderId="10" applyNumberFormat="0" applyAlignment="0" applyProtection="0"/>
    <xf numFmtId="9" fontId="6" fillId="0" borderId="0" applyFont="0" applyFill="0" applyBorder="0" applyAlignment="0" applyProtection="0"/>
    <xf numFmtId="0" fontId="5" fillId="0" borderId="12">
      <alignment horizontal="center"/>
    </xf>
    <xf numFmtId="0" fontId="5" fillId="0" borderId="12">
      <alignment horizontal="center" wrapText="1"/>
    </xf>
    <xf numFmtId="0" fontId="6" fillId="0" borderId="0"/>
    <xf numFmtId="0" fontId="22" fillId="26" borderId="0" applyNumberFormat="0" applyBorder="0" applyAlignment="0" applyProtection="0"/>
    <xf numFmtId="0" fontId="14" fillId="0" borderId="8" applyNumberFormat="0" applyFill="0" applyAlignment="0" applyProtection="0"/>
    <xf numFmtId="0" fontId="8" fillId="29" borderId="3" applyNumberFormat="0" applyAlignment="0" applyProtection="0"/>
    <xf numFmtId="0" fontId="18" fillId="25" borderId="0" applyNumberFormat="0" applyBorder="0" applyAlignment="0" applyProtection="0"/>
    <xf numFmtId="0" fontId="7" fillId="39" borderId="0" applyNumberFormat="0" applyBorder="0" applyAlignment="0" applyProtection="0"/>
    <xf numFmtId="0" fontId="18" fillId="25" borderId="0" applyNumberFormat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45" borderId="10" applyNumberFormat="0" applyAlignment="0" applyProtection="0"/>
    <xf numFmtId="0" fontId="11" fillId="0" borderId="5" applyNumberFormat="0" applyFill="0" applyAlignment="0" applyProtection="0"/>
    <xf numFmtId="0" fontId="6" fillId="30" borderId="0" applyNumberFormat="0" applyBorder="0" applyAlignment="0" applyProtection="0"/>
    <xf numFmtId="0" fontId="20" fillId="0" borderId="11" applyNumberFormat="0" applyFill="0" applyAlignment="0" applyProtection="0"/>
    <xf numFmtId="0" fontId="15" fillId="43" borderId="9" applyNumberFormat="0" applyAlignment="0" applyProtection="0"/>
    <xf numFmtId="0" fontId="21" fillId="0" borderId="0" applyNumberFormat="0" applyFill="0" applyBorder="0" applyAlignment="0" applyProtection="0"/>
    <xf numFmtId="0" fontId="30" fillId="0" borderId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38" fontId="31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31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32" fillId="0" borderId="0"/>
    <xf numFmtId="0" fontId="29" fillId="46" borderId="0">
      <alignment horizontal="left" vertical="center"/>
    </xf>
    <xf numFmtId="0" fontId="29" fillId="46" borderId="0">
      <alignment horizontal="right" vertical="center"/>
    </xf>
    <xf numFmtId="0" fontId="29" fillId="46" borderId="0">
      <alignment horizontal="left" vertical="center"/>
    </xf>
    <xf numFmtId="0" fontId="29" fillId="46" borderId="0">
      <alignment horizontal="center" vertical="center"/>
    </xf>
    <xf numFmtId="0" fontId="33" fillId="46" borderId="0">
      <alignment horizontal="left" vertical="center"/>
    </xf>
    <xf numFmtId="0" fontId="27" fillId="46" borderId="0">
      <alignment horizontal="left" vertical="top"/>
    </xf>
    <xf numFmtId="0" fontId="29" fillId="46" borderId="0">
      <alignment horizontal="center" vertical="top"/>
    </xf>
    <xf numFmtId="0" fontId="33" fillId="46" borderId="0">
      <alignment horizontal="left" vertical="center"/>
    </xf>
    <xf numFmtId="0" fontId="29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center" vertical="center"/>
    </xf>
    <xf numFmtId="0" fontId="29" fillId="46" borderId="0">
      <alignment horizontal="left" vertical="center"/>
    </xf>
    <xf numFmtId="0" fontId="29" fillId="46" borderId="0">
      <alignment horizontal="left" vertical="center"/>
    </xf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34" fillId="0" borderId="0"/>
    <xf numFmtId="0" fontId="23" fillId="0" borderId="0"/>
    <xf numFmtId="0" fontId="35" fillId="0" borderId="0"/>
    <xf numFmtId="0" fontId="23" fillId="0" borderId="0"/>
    <xf numFmtId="0" fontId="23" fillId="0" borderId="0"/>
    <xf numFmtId="0" fontId="26" fillId="0" borderId="0"/>
    <xf numFmtId="170" fontId="2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14" fillId="0" borderId="8" applyNumberFormat="0" applyFill="0" applyAlignment="0" applyProtection="0"/>
    <xf numFmtId="0" fontId="23" fillId="45" borderId="10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36" fillId="0" borderId="0"/>
    <xf numFmtId="0" fontId="1" fillId="0" borderId="0"/>
    <xf numFmtId="164" fontId="41" fillId="48" borderId="0">
      <alignment vertical="top"/>
    </xf>
    <xf numFmtId="38" fontId="4" fillId="0" borderId="0">
      <alignment vertical="top"/>
    </xf>
    <xf numFmtId="173" fontId="23" fillId="49" borderId="14" applyNumberFormat="0" applyFont="0">
      <alignment shrinkToFit="1"/>
      <protection locked="0"/>
    </xf>
    <xf numFmtId="0" fontId="23" fillId="0" borderId="0"/>
    <xf numFmtId="173" fontId="23" fillId="0" borderId="0"/>
    <xf numFmtId="173" fontId="23" fillId="0" borderId="0"/>
    <xf numFmtId="0" fontId="23" fillId="0" borderId="0"/>
    <xf numFmtId="173" fontId="23" fillId="0" borderId="0"/>
    <xf numFmtId="173" fontId="23" fillId="0" borderId="0"/>
    <xf numFmtId="174" fontId="23" fillId="50" borderId="0" applyFont="0" applyBorder="0">
      <alignment horizontal="center" vertical="center" shrinkToFit="1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65" fontId="42" fillId="0" borderId="0">
      <protection locked="0"/>
    </xf>
    <xf numFmtId="175" fontId="42" fillId="0" borderId="0">
      <protection locked="0"/>
    </xf>
    <xf numFmtId="175" fontId="42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2" fillId="0" borderId="15">
      <protection locked="0"/>
    </xf>
    <xf numFmtId="0" fontId="6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173" fontId="4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173" fontId="4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173" fontId="4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173" fontId="4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173" fontId="4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173" fontId="4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173" fontId="4" fillId="12" borderId="0" applyNumberFormat="0" applyBorder="0" applyAlignment="0" applyProtection="0"/>
    <xf numFmtId="0" fontId="7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173" fontId="4" fillId="9" borderId="0" applyNumberFormat="0" applyBorder="0" applyAlignment="0" applyProtection="0"/>
    <xf numFmtId="0" fontId="7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173" fontId="4" fillId="10" borderId="0" applyNumberFormat="0" applyBorder="0" applyAlignment="0" applyProtection="0"/>
    <xf numFmtId="0" fontId="7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0" fontId="7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0" fontId="7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173" fontId="4" fillId="15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44" fillId="53" borderId="0" applyNumberFormat="0" applyBorder="0" applyAlignment="0" applyProtection="0"/>
    <xf numFmtId="0" fontId="34" fillId="54" borderId="0" applyNumberFormat="0" applyBorder="0" applyAlignment="0" applyProtection="0"/>
    <xf numFmtId="0" fontId="34" fillId="55" borderId="0" applyNumberFormat="0" applyBorder="0" applyAlignment="0" applyProtection="0"/>
    <xf numFmtId="0" fontId="44" fillId="56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44" fillId="59" borderId="0" applyNumberFormat="0" applyBorder="0" applyAlignment="0" applyProtection="0"/>
    <xf numFmtId="0" fontId="34" fillId="54" borderId="0" applyNumberFormat="0" applyBorder="0" applyAlignment="0" applyProtection="0"/>
    <xf numFmtId="0" fontId="34" fillId="60" borderId="0" applyNumberFormat="0" applyBorder="0" applyAlignment="0" applyProtection="0"/>
    <xf numFmtId="0" fontId="44" fillId="55" borderId="0" applyNumberFormat="0" applyBorder="0" applyAlignment="0" applyProtection="0"/>
    <xf numFmtId="0" fontId="34" fillId="61" borderId="0" applyNumberFormat="0" applyBorder="0" applyAlignment="0" applyProtection="0"/>
    <xf numFmtId="0" fontId="34" fillId="62" borderId="0" applyNumberFormat="0" applyBorder="0" applyAlignment="0" applyProtection="0"/>
    <xf numFmtId="0" fontId="44" fillId="53" borderId="0" applyNumberFormat="0" applyBorder="0" applyAlignment="0" applyProtection="0"/>
    <xf numFmtId="0" fontId="34" fillId="63" borderId="0" applyNumberFormat="0" applyBorder="0" applyAlignment="0" applyProtection="0"/>
    <xf numFmtId="0" fontId="34" fillId="64" borderId="0" applyNumberFormat="0" applyBorder="0" applyAlignment="0" applyProtection="0"/>
    <xf numFmtId="0" fontId="44" fillId="65" borderId="0" applyNumberFormat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4" fontId="27" fillId="0" borderId="0" applyFont="0" applyBorder="0">
      <alignment vertical="top"/>
    </xf>
    <xf numFmtId="14" fontId="45" fillId="0" borderId="0">
      <alignment vertical="top"/>
    </xf>
    <xf numFmtId="38" fontId="4" fillId="0" borderId="0">
      <alignment vertical="top"/>
    </xf>
    <xf numFmtId="0" fontId="46" fillId="66" borderId="0" applyNumberFormat="0" applyBorder="0" applyAlignment="0" applyProtection="0"/>
    <xf numFmtId="0" fontId="46" fillId="67" borderId="0" applyNumberFormat="0" applyBorder="0" applyAlignment="0" applyProtection="0"/>
    <xf numFmtId="0" fontId="46" fillId="68" borderId="0" applyNumberFormat="0" applyBorder="0" applyAlignment="0" applyProtection="0"/>
    <xf numFmtId="173" fontId="47" fillId="0" borderId="0" applyFont="0" applyFill="0" applyBorder="0" applyAlignment="0" applyProtection="0"/>
    <xf numFmtId="173" fontId="4" fillId="0" borderId="0">
      <alignment vertical="top"/>
    </xf>
    <xf numFmtId="38" fontId="4" fillId="0" borderId="0">
      <alignment vertical="top"/>
    </xf>
    <xf numFmtId="0" fontId="40" fillId="0" borderId="0"/>
    <xf numFmtId="173" fontId="68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8" fillId="0" borderId="0"/>
    <xf numFmtId="173" fontId="6" fillId="0" borderId="0"/>
    <xf numFmtId="173" fontId="6" fillId="0" borderId="0"/>
    <xf numFmtId="0" fontId="38" fillId="0" borderId="0"/>
    <xf numFmtId="173" fontId="23" fillId="0" borderId="0"/>
    <xf numFmtId="173" fontId="23" fillId="0" borderId="0"/>
    <xf numFmtId="173" fontId="48" fillId="0" borderId="0"/>
    <xf numFmtId="0" fontId="38" fillId="0" borderId="0"/>
    <xf numFmtId="173" fontId="4" fillId="0" borderId="0"/>
    <xf numFmtId="173" fontId="37" fillId="0" borderId="0"/>
    <xf numFmtId="0" fontId="4" fillId="0" borderId="0"/>
    <xf numFmtId="173" fontId="49" fillId="0" borderId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173" fontId="39" fillId="0" borderId="0" applyNumberFormat="0">
      <alignment horizontal="left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vertical="center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4" fontId="4" fillId="4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4" fontId="4" fillId="70" borderId="17" applyNumberFormat="0" applyProtection="0">
      <alignment horizontal="right" vertical="center"/>
    </xf>
    <xf numFmtId="4" fontId="4" fillId="70" borderId="17" applyNumberFormat="0" applyProtection="0">
      <alignment horizontal="right" vertical="center"/>
    </xf>
    <xf numFmtId="4" fontId="4" fillId="71" borderId="17" applyNumberFormat="0" applyProtection="0">
      <alignment horizontal="right" vertical="center"/>
    </xf>
    <xf numFmtId="4" fontId="4" fillId="71" borderId="17" applyNumberFormat="0" applyProtection="0">
      <alignment horizontal="right" vertical="center"/>
    </xf>
    <xf numFmtId="4" fontId="4" fillId="72" borderId="17" applyNumberFormat="0" applyProtection="0">
      <alignment horizontal="right" vertical="center"/>
    </xf>
    <xf numFmtId="4" fontId="4" fillId="72" borderId="17" applyNumberFormat="0" applyProtection="0">
      <alignment horizontal="right" vertical="center"/>
    </xf>
    <xf numFmtId="4" fontId="4" fillId="73" borderId="17" applyNumberFormat="0" applyProtection="0">
      <alignment horizontal="right" vertical="center"/>
    </xf>
    <xf numFmtId="4" fontId="4" fillId="73" borderId="17" applyNumberFormat="0" applyProtection="0">
      <alignment horizontal="right" vertical="center"/>
    </xf>
    <xf numFmtId="4" fontId="4" fillId="74" borderId="17" applyNumberFormat="0" applyProtection="0">
      <alignment horizontal="right" vertical="center"/>
    </xf>
    <xf numFmtId="4" fontId="4" fillId="74" borderId="17" applyNumberFormat="0" applyProtection="0">
      <alignment horizontal="right" vertical="center"/>
    </xf>
    <xf numFmtId="4" fontId="4" fillId="75" borderId="17" applyNumberFormat="0" applyProtection="0">
      <alignment horizontal="right" vertical="center"/>
    </xf>
    <xf numFmtId="4" fontId="4" fillId="75" borderId="17" applyNumberFormat="0" applyProtection="0">
      <alignment horizontal="right" vertical="center"/>
    </xf>
    <xf numFmtId="4" fontId="4" fillId="76" borderId="17" applyNumberFormat="0" applyProtection="0">
      <alignment horizontal="right" vertical="center"/>
    </xf>
    <xf numFmtId="4" fontId="4" fillId="76" borderId="17" applyNumberFormat="0" applyProtection="0">
      <alignment horizontal="right" vertical="center"/>
    </xf>
    <xf numFmtId="4" fontId="4" fillId="77" borderId="17" applyNumberFormat="0" applyProtection="0">
      <alignment horizontal="right" vertical="center"/>
    </xf>
    <xf numFmtId="4" fontId="4" fillId="77" borderId="17" applyNumberFormat="0" applyProtection="0">
      <alignment horizontal="right" vertical="center"/>
    </xf>
    <xf numFmtId="4" fontId="4" fillId="78" borderId="17" applyNumberFormat="0" applyProtection="0">
      <alignment horizontal="right" vertical="center"/>
    </xf>
    <xf numFmtId="4" fontId="4" fillId="78" borderId="17" applyNumberFormat="0" applyProtection="0">
      <alignment horizontal="right" vertical="center"/>
    </xf>
    <xf numFmtId="4" fontId="4" fillId="79" borderId="17" applyNumberFormat="0" applyProtection="0">
      <alignment horizontal="left" vertical="center" indent="1"/>
    </xf>
    <xf numFmtId="4" fontId="4" fillId="79" borderId="17" applyNumberFormat="0" applyProtection="0">
      <alignment horizontal="left" vertical="center" indent="1"/>
    </xf>
    <xf numFmtId="4" fontId="4" fillId="80" borderId="18" applyNumberFormat="0" applyProtection="0">
      <alignment horizontal="left" vertical="center" indent="1"/>
    </xf>
    <xf numFmtId="4" fontId="4" fillId="80" borderId="18" applyNumberFormat="0" applyProtection="0">
      <alignment horizontal="left" vertical="center" indent="1"/>
    </xf>
    <xf numFmtId="4" fontId="4" fillId="81" borderId="0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4" fontId="4" fillId="80" borderId="17" applyNumberFormat="0" applyProtection="0">
      <alignment horizontal="left" vertical="center" indent="1"/>
    </xf>
    <xf numFmtId="4" fontId="4" fillId="80" borderId="17" applyNumberFormat="0" applyProtection="0">
      <alignment horizontal="left" vertical="center" indent="1"/>
    </xf>
    <xf numFmtId="4" fontId="4" fillId="82" borderId="17" applyNumberFormat="0" applyProtection="0">
      <alignment horizontal="left" vertical="center" indent="1"/>
    </xf>
    <xf numFmtId="4" fontId="4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2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3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84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0" fontId="52" fillId="46" borderId="19" applyNumberFormat="0">
      <protection locked="0"/>
    </xf>
    <xf numFmtId="0" fontId="53" fillId="85" borderId="20" applyBorder="0"/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vertical="center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6" borderId="17" applyNumberFormat="0" applyProtection="0">
      <alignment horizontal="left" vertical="center" indent="1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51" fillId="69" borderId="17" applyNumberFormat="0" applyProtection="0">
      <alignment horizontal="left" vertical="center" indent="1"/>
    </xf>
    <xf numFmtId="173" fontId="4" fillId="0" borderId="0"/>
    <xf numFmtId="0" fontId="54" fillId="87" borderId="1"/>
    <xf numFmtId="4" fontId="4" fillId="80" borderId="17" applyNumberFormat="0" applyProtection="0">
      <alignment horizontal="right" vertical="center"/>
    </xf>
    <xf numFmtId="4" fontId="4" fillId="80" borderId="17" applyNumberFormat="0" applyProtection="0">
      <alignment horizontal="right" vertical="center"/>
    </xf>
    <xf numFmtId="0" fontId="55" fillId="0" borderId="0" applyNumberFormat="0" applyFill="0" applyBorder="0" applyAlignment="0" applyProtection="0"/>
    <xf numFmtId="173" fontId="30" fillId="0" borderId="0"/>
    <xf numFmtId="38" fontId="4" fillId="88" borderId="0">
      <alignment horizontal="right" vertical="top"/>
    </xf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6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7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8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3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4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3" fontId="4" fillId="19" borderId="0" applyNumberFormat="0" applyBorder="0" applyAlignment="0" applyProtection="0"/>
    <xf numFmtId="176" fontId="56" fillId="0" borderId="22">
      <protection locked="0"/>
    </xf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7" borderId="3" applyNumberFormat="0" applyAlignment="0" applyProtection="0"/>
    <xf numFmtId="173" fontId="4" fillId="52" borderId="3" applyNumberFormat="0" applyAlignment="0" applyProtection="0"/>
    <xf numFmtId="0" fontId="9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20" borderId="17" applyNumberFormat="0" applyAlignment="0" applyProtection="0"/>
    <xf numFmtId="173" fontId="4" fillId="42" borderId="17" applyNumberFormat="0" applyAlignment="0" applyProtection="0"/>
    <xf numFmtId="0" fontId="9" fillId="20" borderId="17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20" borderId="3" applyNumberFormat="0" applyAlignment="0" applyProtection="0"/>
    <xf numFmtId="173" fontId="4" fillId="42" borderId="3" applyNumberFormat="0" applyAlignment="0" applyProtection="0"/>
    <xf numFmtId="173" fontId="57" fillId="0" borderId="0" applyBorder="0">
      <alignment horizontal="center" vertical="center" wrapText="1"/>
    </xf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5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6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7" applyNumberFormat="0" applyFill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58" fillId="0" borderId="23" applyBorder="0">
      <alignment horizontal="center" vertical="center" wrapText="1"/>
    </xf>
    <xf numFmtId="173" fontId="58" fillId="0" borderId="23" applyBorder="0">
      <alignment horizontal="center" vertical="center" wrapText="1"/>
    </xf>
    <xf numFmtId="176" fontId="59" fillId="89" borderId="22"/>
    <xf numFmtId="4" fontId="60" fillId="49" borderId="1" applyBorder="0">
      <alignment horizontal="right"/>
    </xf>
    <xf numFmtId="4" fontId="60" fillId="49" borderId="1" applyBorder="0">
      <alignment horizontal="right"/>
    </xf>
    <xf numFmtId="49" fontId="61" fillId="0" borderId="0" applyBorder="0">
      <alignment vertical="center"/>
    </xf>
    <xf numFmtId="0" fontId="1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173" fontId="4" fillId="0" borderId="21" applyNumberFormat="0" applyFill="0" applyAlignment="0" applyProtection="0"/>
    <xf numFmtId="0" fontId="14" fillId="0" borderId="21" applyNumberFormat="0" applyFill="0" applyAlignment="0" applyProtection="0"/>
    <xf numFmtId="3" fontId="59" fillId="0" borderId="1" applyBorder="0">
      <alignment vertical="center"/>
    </xf>
    <xf numFmtId="3" fontId="59" fillId="0" borderId="1" applyBorder="0">
      <alignment vertical="center"/>
    </xf>
    <xf numFmtId="173" fontId="4" fillId="21" borderId="9" applyNumberFormat="0" applyAlignment="0" applyProtection="0"/>
    <xf numFmtId="173" fontId="4" fillId="21" borderId="9" applyNumberFormat="0" applyAlignment="0" applyProtection="0"/>
    <xf numFmtId="173" fontId="4" fillId="21" borderId="9" applyNumberFormat="0" applyAlignment="0" applyProtection="0"/>
    <xf numFmtId="173" fontId="4" fillId="21" borderId="9" applyNumberFormat="0" applyAlignment="0" applyProtection="0"/>
    <xf numFmtId="173" fontId="63" fillId="48" borderId="0" applyFill="0">
      <alignment wrapText="1"/>
    </xf>
    <xf numFmtId="173" fontId="62" fillId="0" borderId="0">
      <alignment horizontal="center" vertical="top" wrapText="1"/>
    </xf>
    <xf numFmtId="173" fontId="5" fillId="0" borderId="0">
      <alignment horizontal="center" vertical="center" wrapText="1"/>
    </xf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173" fontId="4" fillId="22" borderId="0" applyNumberFormat="0" applyBorder="0" applyAlignment="0" applyProtection="0"/>
    <xf numFmtId="0" fontId="3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26" fillId="0" borderId="0"/>
    <xf numFmtId="173" fontId="26" fillId="0" borderId="0"/>
    <xf numFmtId="0" fontId="26" fillId="0" borderId="0"/>
    <xf numFmtId="173" fontId="26" fillId="0" borderId="0"/>
    <xf numFmtId="173" fontId="26" fillId="0" borderId="0"/>
    <xf numFmtId="0" fontId="26" fillId="0" borderId="0"/>
    <xf numFmtId="0" fontId="23" fillId="0" borderId="0"/>
    <xf numFmtId="0" fontId="4" fillId="0" borderId="0"/>
    <xf numFmtId="173" fontId="26" fillId="0" borderId="0"/>
    <xf numFmtId="0" fontId="26" fillId="0" borderId="0"/>
    <xf numFmtId="173" fontId="26" fillId="0" borderId="0"/>
    <xf numFmtId="173" fontId="26" fillId="0" borderId="0"/>
    <xf numFmtId="0" fontId="23" fillId="0" borderId="0"/>
    <xf numFmtId="0" fontId="23" fillId="0" borderId="0"/>
    <xf numFmtId="0" fontId="23" fillId="0" borderId="0"/>
    <xf numFmtId="173" fontId="51" fillId="0" borderId="0"/>
    <xf numFmtId="0" fontId="26" fillId="0" borderId="0"/>
    <xf numFmtId="173" fontId="26" fillId="0" borderId="0"/>
    <xf numFmtId="173" fontId="26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23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173" fontId="51" fillId="0" borderId="0"/>
    <xf numFmtId="0" fontId="37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1" fillId="0" borderId="0"/>
    <xf numFmtId="173" fontId="56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69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4" fillId="0" borderId="0"/>
    <xf numFmtId="0" fontId="4" fillId="0" borderId="0"/>
    <xf numFmtId="0" fontId="26" fillId="0" borderId="0"/>
    <xf numFmtId="173" fontId="56" fillId="0" borderId="0"/>
    <xf numFmtId="0" fontId="23" fillId="0" borderId="0"/>
    <xf numFmtId="0" fontId="23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7" fillId="0" borderId="0"/>
    <xf numFmtId="0" fontId="52" fillId="90" borderId="0"/>
    <xf numFmtId="173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8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4" fillId="0" borderId="0"/>
    <xf numFmtId="0" fontId="38" fillId="0" borderId="0"/>
    <xf numFmtId="173" fontId="56" fillId="0" borderId="0"/>
    <xf numFmtId="0" fontId="23" fillId="0" borderId="0"/>
    <xf numFmtId="173" fontId="37" fillId="0" borderId="0"/>
    <xf numFmtId="0" fontId="38" fillId="0" borderId="0"/>
    <xf numFmtId="0" fontId="26" fillId="0" borderId="0"/>
    <xf numFmtId="173" fontId="56" fillId="0" borderId="0"/>
    <xf numFmtId="0" fontId="38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70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38" fillId="0" borderId="0"/>
    <xf numFmtId="173" fontId="69" fillId="0" borderId="0"/>
    <xf numFmtId="173" fontId="26" fillId="0" borderId="0"/>
    <xf numFmtId="173" fontId="2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173" fontId="56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4" fillId="0" borderId="0"/>
    <xf numFmtId="173" fontId="64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1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6" fillId="0" borderId="0"/>
    <xf numFmtId="0" fontId="38" fillId="0" borderId="0"/>
    <xf numFmtId="173" fontId="26" fillId="0" borderId="0"/>
    <xf numFmtId="173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3" fontId="4" fillId="3" borderId="0" applyNumberFormat="0" applyBorder="0" applyAlignment="0" applyProtection="0"/>
    <xf numFmtId="177" fontId="65" fillId="49" borderId="24" applyNumberFormat="0" applyBorder="0" applyAlignment="0">
      <alignment vertical="center"/>
      <protection locked="0"/>
    </xf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51" fillId="23" borderId="16" applyNumberFormat="0" applyFont="0" applyAlignment="0" applyProtection="0"/>
    <xf numFmtId="173" fontId="4" fillId="23" borderId="16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47" borderId="13" applyNumberFormat="0" applyFont="0" applyAlignment="0" applyProtection="0"/>
    <xf numFmtId="0" fontId="6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173" fontId="4" fillId="23" borderId="16" applyNumberFormat="0" applyFont="0" applyAlignment="0" applyProtection="0"/>
    <xf numFmtId="9" fontId="23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23" fillId="0" borderId="0" applyFill="0" applyBorder="0" applyAlignment="0" applyProtection="0"/>
    <xf numFmtId="9" fontId="23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38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ont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51" fillId="0" borderId="0" applyFill="0" applyBorder="0" applyAlignment="0" applyProtection="0"/>
    <xf numFmtId="9" fontId="23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4" fillId="0" borderId="0" applyFont="0" applyFill="0" applyBorder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4" fillId="0" borderId="11" applyNumberFormat="0" applyFill="0" applyAlignment="0" applyProtection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24" fillId="0" borderId="0"/>
    <xf numFmtId="0" fontId="23" fillId="0" borderId="0"/>
    <xf numFmtId="173" fontId="51" fillId="0" borderId="0"/>
    <xf numFmtId="0" fontId="30" fillId="0" borderId="0"/>
    <xf numFmtId="173" fontId="23" fillId="0" borderId="0"/>
    <xf numFmtId="173" fontId="23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51" fillId="0" borderId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173" fontId="4" fillId="0" borderId="0" applyNumberFormat="0" applyFill="0" applyBorder="0" applyAlignment="0" applyProtection="0"/>
    <xf numFmtId="49" fontId="66" fillId="0" borderId="0">
      <alignment horizontal="center"/>
    </xf>
    <xf numFmtId="41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170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165" fontId="42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54" borderId="0" applyNumberFormat="0" applyBorder="0" applyAlignment="0" applyProtection="0"/>
    <xf numFmtId="0" fontId="34" fillId="55" borderId="0" applyNumberFormat="0" applyBorder="0" applyAlignment="0" applyProtection="0"/>
    <xf numFmtId="0" fontId="34" fillId="57" borderId="0" applyNumberFormat="0" applyBorder="0" applyAlignment="0" applyProtection="0"/>
    <xf numFmtId="0" fontId="34" fillId="58" borderId="0" applyNumberFormat="0" applyBorder="0" applyAlignment="0" applyProtection="0"/>
    <xf numFmtId="0" fontId="34" fillId="54" borderId="0" applyNumberFormat="0" applyBorder="0" applyAlignment="0" applyProtection="0"/>
    <xf numFmtId="0" fontId="34" fillId="60" borderId="0" applyNumberFormat="0" applyBorder="0" applyAlignment="0" applyProtection="0"/>
    <xf numFmtId="0" fontId="34" fillId="61" borderId="0" applyNumberFormat="0" applyBorder="0" applyAlignment="0" applyProtection="0"/>
    <xf numFmtId="0" fontId="34" fillId="62" borderId="0" applyNumberFormat="0" applyBorder="0" applyAlignment="0" applyProtection="0"/>
    <xf numFmtId="0" fontId="34" fillId="63" borderId="0" applyNumberFormat="0" applyBorder="0" applyAlignment="0" applyProtection="0"/>
    <xf numFmtId="0" fontId="34" fillId="64" borderId="0" applyNumberFormat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3" fontId="6" fillId="0" borderId="0"/>
    <xf numFmtId="173" fontId="6" fillId="0" borderId="0"/>
    <xf numFmtId="0" fontId="6" fillId="0" borderId="0"/>
    <xf numFmtId="0" fontId="6" fillId="23" borderId="16" applyNumberFormat="0" applyFont="0" applyAlignment="0" applyProtection="0"/>
    <xf numFmtId="0" fontId="6" fillId="23" borderId="16" applyNumberFormat="0" applyFont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23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2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3" fontId="64" fillId="0" borderId="1" applyBorder="0">
      <alignment vertical="center"/>
    </xf>
    <xf numFmtId="4" fontId="60" fillId="48" borderId="0" applyBorder="0">
      <alignment horizontal="right"/>
    </xf>
    <xf numFmtId="3" fontId="64" fillId="0" borderId="1" applyBorder="0">
      <alignment vertical="center"/>
    </xf>
    <xf numFmtId="3" fontId="64" fillId="0" borderId="1" applyBorder="0">
      <alignment vertical="center"/>
    </xf>
    <xf numFmtId="3" fontId="64" fillId="0" borderId="1" applyBorder="0">
      <alignment vertical="center"/>
    </xf>
    <xf numFmtId="4" fontId="60" fillId="48" borderId="25" applyBorder="0">
      <alignment horizontal="right"/>
    </xf>
    <xf numFmtId="4" fontId="60" fillId="48" borderId="25" applyBorder="0">
      <alignment horizontal="right"/>
    </xf>
    <xf numFmtId="4" fontId="60" fillId="91" borderId="26" applyBorder="0">
      <alignment horizontal="right"/>
    </xf>
    <xf numFmtId="4" fontId="60" fillId="91" borderId="26" applyBorder="0">
      <alignment horizontal="right"/>
    </xf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3" fontId="4" fillId="4" borderId="0" applyNumberFormat="0" applyBorder="0" applyAlignment="0" applyProtection="0"/>
    <xf numFmtId="175" fontId="42" fillId="0" borderId="0">
      <protection locked="0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173" fontId="56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23" fillId="0" borderId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5" fontId="42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0" fillId="0" borderId="12" xfId="0" applyFill="1" applyBorder="1" applyAlignment="1">
      <alignment horizontal="center" vertical="center" wrapText="1"/>
    </xf>
    <xf numFmtId="179" fontId="0" fillId="0" borderId="12" xfId="0" applyNumberForma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179" fontId="73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wrapText="1"/>
    </xf>
    <xf numFmtId="1" fontId="0" fillId="0" borderId="12" xfId="0" applyNumberFormat="1" applyFill="1" applyBorder="1" applyAlignment="1">
      <alignment horizontal="center" wrapText="1"/>
    </xf>
    <xf numFmtId="1" fontId="71" fillId="0" borderId="12" xfId="0" applyNumberFormat="1" applyFont="1" applyFill="1" applyBorder="1" applyAlignment="1">
      <alignment horizontal="center" wrapText="1"/>
    </xf>
    <xf numFmtId="0" fontId="71" fillId="0" borderId="0" xfId="0" applyFont="1"/>
    <xf numFmtId="0" fontId="0" fillId="0" borderId="0" xfId="0" applyFill="1" applyBorder="1" applyAlignment="1">
      <alignment horizontal="center"/>
    </xf>
    <xf numFmtId="0" fontId="72" fillId="0" borderId="0" xfId="0" applyFont="1" applyAlignment="1">
      <alignment wrapText="1"/>
    </xf>
    <xf numFmtId="179" fontId="71" fillId="0" borderId="12" xfId="0" applyNumberFormat="1" applyFont="1" applyFill="1" applyBorder="1" applyAlignment="1">
      <alignment horizontal="center" vertical="center" wrapText="1"/>
    </xf>
    <xf numFmtId="0" fontId="75" fillId="0" borderId="0" xfId="0" applyFont="1"/>
    <xf numFmtId="0" fontId="0" fillId="0" borderId="12" xfId="0" applyFill="1" applyBorder="1"/>
    <xf numFmtId="0" fontId="75" fillId="0" borderId="0" xfId="0" applyFont="1" applyBorder="1"/>
    <xf numFmtId="0" fontId="74" fillId="0" borderId="0" xfId="0" applyFont="1" applyBorder="1" applyAlignment="1">
      <alignment wrapText="1"/>
    </xf>
    <xf numFmtId="0" fontId="0" fillId="0" borderId="0" xfId="0" applyAlignment="1"/>
    <xf numFmtId="0" fontId="71" fillId="0" borderId="0" xfId="0" applyFont="1" applyAlignment="1"/>
    <xf numFmtId="0" fontId="0" fillId="0" borderId="0" xfId="0" applyBorder="1"/>
    <xf numFmtId="179" fontId="0" fillId="0" borderId="0" xfId="0" applyNumberFormat="1" applyBorder="1"/>
    <xf numFmtId="0" fontId="0" fillId="0" borderId="0" xfId="0" applyFill="1" applyBorder="1"/>
    <xf numFmtId="0" fontId="75" fillId="0" borderId="0" xfId="0" applyFont="1" applyAlignment="1"/>
    <xf numFmtId="17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74" fillId="0" borderId="0" xfId="0" applyFont="1" applyBorder="1"/>
    <xf numFmtId="179" fontId="74" fillId="0" borderId="0" xfId="0" applyNumberFormat="1" applyFont="1" applyBorder="1"/>
    <xf numFmtId="0" fontId="3" fillId="0" borderId="1" xfId="0" applyFont="1" applyFill="1" applyBorder="1" applyAlignment="1">
      <alignment vertical="center"/>
    </xf>
    <xf numFmtId="180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9" fontId="79" fillId="0" borderId="1" xfId="0" applyNumberFormat="1" applyFont="1" applyFill="1" applyBorder="1" applyAlignment="1">
      <alignment horizontal="right" vertical="center"/>
    </xf>
    <xf numFmtId="179" fontId="78" fillId="0" borderId="0" xfId="0" applyNumberFormat="1" applyFont="1" applyBorder="1" applyAlignment="1">
      <alignment horizontal="center" vertical="center"/>
    </xf>
    <xf numFmtId="181" fontId="79" fillId="0" borderId="1" xfId="0" applyNumberFormat="1" applyFont="1" applyFill="1" applyBorder="1" applyAlignment="1">
      <alignment horizontal="right" vertical="center"/>
    </xf>
    <xf numFmtId="179" fontId="79" fillId="0" borderId="1" xfId="0" applyNumberFormat="1" applyFont="1" applyFill="1" applyBorder="1" applyAlignment="1">
      <alignment horizontal="right"/>
    </xf>
    <xf numFmtId="179" fontId="78" fillId="0" borderId="0" xfId="0" applyNumberFormat="1" applyFont="1" applyBorder="1"/>
    <xf numFmtId="0" fontId="77" fillId="0" borderId="0" xfId="0" applyFont="1" applyBorder="1"/>
    <xf numFmtId="0" fontId="77" fillId="0" borderId="0" xfId="0" applyFont="1" applyBorder="1" applyAlignment="1">
      <alignment vertical="center"/>
    </xf>
    <xf numFmtId="180" fontId="77" fillId="92" borderId="0" xfId="0" applyNumberFormat="1" applyFont="1" applyFill="1" applyBorder="1" applyAlignment="1">
      <alignment horizontal="center" vertical="center"/>
    </xf>
    <xf numFmtId="179" fontId="77" fillId="0" borderId="0" xfId="0" applyNumberFormat="1" applyFont="1" applyBorder="1" applyAlignment="1">
      <alignment horizontal="center" vertical="center"/>
    </xf>
    <xf numFmtId="0" fontId="75" fillId="0" borderId="0" xfId="0" applyFont="1" applyAlignment="1">
      <alignment vertical="center"/>
    </xf>
    <xf numFmtId="4" fontId="80" fillId="0" borderId="1" xfId="0" applyNumberFormat="1" applyFont="1" applyFill="1" applyBorder="1"/>
    <xf numFmtId="179" fontId="81" fillId="0" borderId="1" xfId="0" applyNumberFormat="1" applyFont="1" applyFill="1" applyBorder="1"/>
    <xf numFmtId="4" fontId="80" fillId="0" borderId="12" xfId="0" applyNumberFormat="1" applyFont="1" applyFill="1" applyBorder="1"/>
    <xf numFmtId="179" fontId="81" fillId="0" borderId="12" xfId="0" applyNumberFormat="1" applyFont="1" applyFill="1" applyBorder="1"/>
    <xf numFmtId="179" fontId="80" fillId="0" borderId="12" xfId="0" applyNumberFormat="1" applyFont="1" applyFill="1" applyBorder="1"/>
    <xf numFmtId="179" fontId="80" fillId="0" borderId="1" xfId="0" applyNumberFormat="1" applyFont="1" applyFill="1" applyBorder="1"/>
    <xf numFmtId="0" fontId="80" fillId="0" borderId="1" xfId="0" applyFont="1" applyFill="1" applyBorder="1" applyAlignment="1">
      <alignment horizontal="center"/>
    </xf>
    <xf numFmtId="4" fontId="81" fillId="0" borderId="1" xfId="0" applyNumberFormat="1" applyFont="1" applyFill="1" applyBorder="1"/>
    <xf numFmtId="0" fontId="74" fillId="0" borderId="1" xfId="0" applyFont="1" applyFill="1" applyBorder="1" applyAlignment="1">
      <alignment wrapText="1"/>
    </xf>
    <xf numFmtId="0" fontId="74" fillId="0" borderId="12" xfId="0" applyFont="1" applyFill="1" applyBorder="1" applyAlignment="1">
      <alignment wrapText="1"/>
    </xf>
    <xf numFmtId="0" fontId="75" fillId="0" borderId="0" xfId="0" applyFont="1" applyAlignment="1">
      <alignment horizontal="center" wrapText="1"/>
    </xf>
    <xf numFmtId="0" fontId="0" fillId="0" borderId="27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76" fillId="0" borderId="0" xfId="0" applyFont="1" applyBorder="1" applyAlignment="1">
      <alignment horizontal="center"/>
    </xf>
    <xf numFmtId="0" fontId="76" fillId="0" borderId="0" xfId="0" applyFont="1" applyFill="1" applyBorder="1" applyAlignment="1">
      <alignment horizontal="center" vertical="center" wrapText="1"/>
    </xf>
    <xf numFmtId="179" fontId="0" fillId="0" borderId="12" xfId="0" applyNumberFormat="1" applyFill="1" applyBorder="1" applyAlignment="1">
      <alignment horizontal="center" vertical="center" wrapText="1"/>
    </xf>
    <xf numFmtId="0" fontId="82" fillId="0" borderId="28" xfId="0" applyFont="1" applyFill="1" applyBorder="1" applyAlignment="1">
      <alignment horizontal="center"/>
    </xf>
    <xf numFmtId="0" fontId="82" fillId="0" borderId="29" xfId="0" applyFont="1" applyFill="1" applyBorder="1" applyAlignment="1">
      <alignment horizontal="center"/>
    </xf>
    <xf numFmtId="0" fontId="82" fillId="0" borderId="30" xfId="0" applyFont="1" applyFill="1" applyBorder="1" applyAlignment="1">
      <alignment horizontal="center"/>
    </xf>
    <xf numFmtId="0" fontId="82" fillId="0" borderId="28" xfId="0" applyFont="1" applyFill="1" applyBorder="1" applyAlignment="1">
      <alignment horizontal="center" wrapText="1"/>
    </xf>
    <xf numFmtId="0" fontId="82" fillId="0" borderId="29" xfId="0" applyFont="1" applyFill="1" applyBorder="1" applyAlignment="1">
      <alignment horizontal="center" wrapText="1"/>
    </xf>
    <xf numFmtId="0" fontId="82" fillId="0" borderId="30" xfId="0" applyFont="1" applyFill="1" applyBorder="1" applyAlignment="1">
      <alignment horizontal="center" wrapText="1"/>
    </xf>
    <xf numFmtId="0" fontId="82" fillId="0" borderId="1" xfId="0" applyFont="1" applyFill="1" applyBorder="1" applyAlignment="1">
      <alignment horizontal="center" wrapText="1"/>
    </xf>
    <xf numFmtId="0" fontId="82" fillId="0" borderId="1" xfId="0" applyFon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9" fontId="0" fillId="0" borderId="27" xfId="0" applyNumberFormat="1" applyFill="1" applyBorder="1" applyAlignment="1">
      <alignment horizontal="center" vertical="center" wrapText="1"/>
    </xf>
    <xf numFmtId="179" fontId="0" fillId="0" borderId="2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80" fillId="0" borderId="12" xfId="0" applyFont="1" applyFill="1" applyBorder="1" applyAlignment="1">
      <alignment horizontal="center"/>
    </xf>
    <xf numFmtId="0" fontId="80" fillId="0" borderId="12" xfId="0" applyFont="1" applyFill="1" applyBorder="1"/>
    <xf numFmtId="0" fontId="80" fillId="0" borderId="1" xfId="0" applyFont="1" applyFill="1" applyBorder="1" applyAlignment="1">
      <alignment wrapText="1"/>
    </xf>
    <xf numFmtId="0" fontId="0" fillId="0" borderId="1" xfId="0" applyFill="1" applyBorder="1"/>
    <xf numFmtId="0" fontId="80" fillId="0" borderId="1" xfId="0" applyFont="1" applyFill="1" applyBorder="1"/>
    <xf numFmtId="179" fontId="77" fillId="0" borderId="1" xfId="0" applyNumberFormat="1" applyFont="1" applyFill="1" applyBorder="1" applyAlignment="1">
      <alignment horizontal="right" vertical="center"/>
    </xf>
    <xf numFmtId="181" fontId="77" fillId="0" borderId="1" xfId="0" applyNumberFormat="1" applyFont="1" applyFill="1" applyBorder="1" applyAlignment="1">
      <alignment horizontal="right" vertical="center"/>
    </xf>
    <xf numFmtId="178" fontId="72" fillId="0" borderId="1" xfId="0" applyNumberFormat="1" applyFont="1" applyFill="1" applyBorder="1" applyAlignment="1">
      <alignment horizontal="right"/>
    </xf>
    <xf numFmtId="178" fontId="77" fillId="0" borderId="1" xfId="0" applyNumberFormat="1" applyFont="1" applyFill="1" applyBorder="1" applyAlignment="1">
      <alignment horizontal="right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и наименования показателей" xfId="1021"/>
    <cellStyle name="Мой заголовок" xfId="1022"/>
    <cellStyle name="Мой заголовок листа" xfId="1023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brova.IM\Desktop\&#1050;&#1072;&#1083;&#1100;&#1082;&#1091;&#1083;&#1103;&#1090;&#1086;&#1088;&#1099;\&#1050;&#1072;&#1083;&#1100;&#1082;&#1091;&#1083;&#1103;&#1090;&#1086;&#1088;_&#1087;&#1086;%20&#1074;&#1080;&#1076;&#1072;&#1084;%20&#1057;&#1058;&#1055;%20&#1080;%20&#1050;&#1058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 2023 Центр"/>
      <sheetName val="Калькулятор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1"/>
  <sheetViews>
    <sheetView tabSelected="1" zoomScale="70" zoomScaleNormal="7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U1" sqref="U1:U1048576"/>
    </sheetView>
  </sheetViews>
  <sheetFormatPr defaultRowHeight="15" x14ac:dyDescent="0.25"/>
  <cols>
    <col min="2" max="2" width="37.42578125" style="3" customWidth="1"/>
    <col min="3" max="3" width="12" style="2" customWidth="1"/>
    <col min="4" max="4" width="12.140625" customWidth="1"/>
    <col min="5" max="5" width="12.85546875" customWidth="1"/>
    <col min="6" max="6" width="14.28515625" customWidth="1"/>
    <col min="7" max="7" width="18.140625" customWidth="1"/>
    <col min="8" max="9" width="11.5703125" customWidth="1"/>
    <col min="10" max="10" width="13.5703125" style="12" customWidth="1"/>
    <col min="11" max="11" width="0" hidden="1" customWidth="1"/>
    <col min="12" max="12" width="27.28515625" customWidth="1"/>
    <col min="13" max="13" width="17.7109375" customWidth="1"/>
    <col min="14" max="14" width="13.28515625" customWidth="1"/>
    <col min="15" max="15" width="15.7109375" customWidth="1"/>
    <col min="16" max="16" width="11" bestFit="1" customWidth="1"/>
    <col min="17" max="18" width="10" customWidth="1"/>
    <col min="19" max="19" width="26.85546875" customWidth="1"/>
    <col min="20" max="20" width="18.140625" customWidth="1"/>
    <col min="21" max="22" width="9.140625" style="22"/>
    <col min="23" max="23" width="16.140625" style="22" customWidth="1"/>
    <col min="24" max="24" width="21.7109375" style="22" customWidth="1"/>
    <col min="25" max="25" width="9.28515625" style="22" bestFit="1" customWidth="1"/>
    <col min="26" max="26" width="9.140625" style="22"/>
    <col min="27" max="28" width="14.7109375" style="22" customWidth="1"/>
    <col min="29" max="31" width="18.42578125" style="22" customWidth="1"/>
    <col min="32" max="32" width="11" style="22" bestFit="1" customWidth="1"/>
    <col min="33" max="46" width="9.140625" style="22"/>
  </cols>
  <sheetData>
    <row r="1" spans="1:46" ht="18.75" x14ac:dyDescent="0.3">
      <c r="B1" s="14"/>
    </row>
    <row r="2" spans="1:46" x14ac:dyDescent="0.25">
      <c r="C2" s="20" t="s">
        <v>14</v>
      </c>
      <c r="D2" s="20"/>
      <c r="E2" s="20"/>
      <c r="F2" s="20"/>
      <c r="G2" s="20"/>
      <c r="H2" s="20"/>
      <c r="I2" s="20"/>
      <c r="J2" s="21"/>
      <c r="K2" s="20"/>
      <c r="L2" s="20"/>
      <c r="M2" s="20"/>
      <c r="N2" s="20"/>
      <c r="O2" s="20"/>
      <c r="P2" s="20"/>
    </row>
    <row r="3" spans="1:46" s="4" customFormat="1" ht="51.75" customHeight="1" x14ac:dyDescent="0.25">
      <c r="A3" s="54"/>
      <c r="B3" s="68" t="s">
        <v>0</v>
      </c>
      <c r="C3" s="68" t="s">
        <v>10</v>
      </c>
      <c r="D3" s="68" t="s">
        <v>6</v>
      </c>
      <c r="E3" s="68" t="s">
        <v>21</v>
      </c>
      <c r="F3" s="68"/>
      <c r="G3" s="68"/>
      <c r="H3" s="68"/>
      <c r="I3" s="69"/>
      <c r="J3" s="68"/>
      <c r="K3" s="58" t="s">
        <v>7</v>
      </c>
      <c r="L3" s="70" t="s">
        <v>22</v>
      </c>
      <c r="M3" s="58" t="s">
        <v>26</v>
      </c>
      <c r="N3" s="67" t="s">
        <v>11</v>
      </c>
      <c r="O3" s="67"/>
      <c r="P3" s="67"/>
      <c r="Q3" s="67"/>
      <c r="R3" s="67"/>
      <c r="S3" s="67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</row>
    <row r="4" spans="1:46" s="4" customFormat="1" ht="30" x14ac:dyDescent="0.25">
      <c r="A4" s="55"/>
      <c r="B4" s="68"/>
      <c r="C4" s="68"/>
      <c r="D4" s="68"/>
      <c r="E4" s="5" t="s">
        <v>1</v>
      </c>
      <c r="F4" s="5" t="s">
        <v>2</v>
      </c>
      <c r="G4" s="6" t="s">
        <v>8</v>
      </c>
      <c r="H4" s="6" t="s">
        <v>3</v>
      </c>
      <c r="I4" s="26" t="s">
        <v>13</v>
      </c>
      <c r="J4" s="7" t="s">
        <v>9</v>
      </c>
      <c r="K4" s="58"/>
      <c r="L4" s="71"/>
      <c r="M4" s="58"/>
      <c r="N4" s="7" t="s">
        <v>1</v>
      </c>
      <c r="O4" s="7" t="s">
        <v>2</v>
      </c>
      <c r="P4" s="7" t="s">
        <v>8</v>
      </c>
      <c r="Q4" s="7" t="s">
        <v>3</v>
      </c>
      <c r="R4" s="15" t="s">
        <v>13</v>
      </c>
      <c r="S4" s="8" t="s">
        <v>9</v>
      </c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</row>
    <row r="5" spans="1:46" s="4" customFormat="1" x14ac:dyDescent="0.25">
      <c r="A5" s="17"/>
      <c r="B5" s="9">
        <v>1</v>
      </c>
      <c r="C5" s="10">
        <v>2</v>
      </c>
      <c r="D5" s="9">
        <v>3</v>
      </c>
      <c r="E5" s="10">
        <v>4</v>
      </c>
      <c r="F5" s="9">
        <v>5</v>
      </c>
      <c r="G5" s="10">
        <v>6</v>
      </c>
      <c r="H5" s="9">
        <v>7</v>
      </c>
      <c r="I5" s="27"/>
      <c r="J5" s="11">
        <v>8</v>
      </c>
      <c r="K5" s="9">
        <v>9</v>
      </c>
      <c r="L5" s="27"/>
      <c r="M5" s="10">
        <v>10</v>
      </c>
      <c r="N5" s="9">
        <v>11</v>
      </c>
      <c r="O5" s="10">
        <v>12</v>
      </c>
      <c r="P5" s="9">
        <v>13</v>
      </c>
      <c r="Q5" s="10">
        <v>14</v>
      </c>
      <c r="R5" s="10"/>
      <c r="S5" s="9">
        <v>15</v>
      </c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</row>
    <row r="6" spans="1:46" ht="48" x14ac:dyDescent="0.3">
      <c r="A6" s="72">
        <v>1</v>
      </c>
      <c r="B6" s="52" t="s">
        <v>29</v>
      </c>
      <c r="C6" s="73" t="s">
        <v>12</v>
      </c>
      <c r="D6" s="73" t="s">
        <v>27</v>
      </c>
      <c r="E6" s="47">
        <v>0</v>
      </c>
      <c r="F6" s="47">
        <v>0</v>
      </c>
      <c r="G6" s="47">
        <v>0</v>
      </c>
      <c r="H6" s="47">
        <v>0</v>
      </c>
      <c r="I6" s="48">
        <v>15</v>
      </c>
      <c r="J6" s="46">
        <f>I6</f>
        <v>15</v>
      </c>
      <c r="K6" s="74"/>
      <c r="L6" s="75" t="s">
        <v>24</v>
      </c>
      <c r="M6" s="74">
        <v>1</v>
      </c>
      <c r="N6" s="45">
        <v>0</v>
      </c>
      <c r="O6" s="45">
        <v>0</v>
      </c>
      <c r="P6" s="45">
        <v>0</v>
      </c>
      <c r="Q6" s="45">
        <v>0</v>
      </c>
      <c r="R6" s="45">
        <f>M6*J6</f>
        <v>15</v>
      </c>
      <c r="S6" s="46">
        <f t="shared" ref="S6" si="0">SUM(N6:R6)</f>
        <v>15</v>
      </c>
      <c r="W6" s="28"/>
      <c r="X6" s="19"/>
      <c r="Y6" s="29"/>
      <c r="AA6" s="29"/>
      <c r="AB6" s="29"/>
      <c r="AC6" s="29"/>
      <c r="AD6" s="29"/>
      <c r="AE6" s="29"/>
      <c r="AF6" s="29"/>
    </row>
    <row r="7" spans="1:46" ht="39" customHeight="1" x14ac:dyDescent="0.3">
      <c r="A7" s="76">
        <v>2</v>
      </c>
      <c r="B7" s="51" t="s">
        <v>30</v>
      </c>
      <c r="C7" s="49" t="s">
        <v>4</v>
      </c>
      <c r="D7" s="49" t="s">
        <v>27</v>
      </c>
      <c r="E7" s="43">
        <v>416.589</v>
      </c>
      <c r="F7" s="43">
        <v>2074.61</v>
      </c>
      <c r="G7" s="43">
        <v>0</v>
      </c>
      <c r="H7" s="43">
        <v>30.213000000000001</v>
      </c>
      <c r="I7" s="43">
        <v>0</v>
      </c>
      <c r="J7" s="44">
        <f>E7+F7+H7</f>
        <v>2521.4120000000003</v>
      </c>
      <c r="K7" s="77"/>
      <c r="L7" s="75" t="s">
        <v>28</v>
      </c>
      <c r="M7" s="77">
        <v>0.05</v>
      </c>
      <c r="N7" s="43">
        <f>E7*M7</f>
        <v>20.829450000000001</v>
      </c>
      <c r="O7" s="43">
        <f>F7*M7</f>
        <v>103.73050000000001</v>
      </c>
      <c r="P7" s="43">
        <f>G7*N7</f>
        <v>0</v>
      </c>
      <c r="Q7" s="43">
        <f>H7*M7</f>
        <v>1.51065</v>
      </c>
      <c r="R7" s="43">
        <v>0</v>
      </c>
      <c r="S7" s="44">
        <f t="shared" ref="S7" si="1">SUM(N7:Q7)</f>
        <v>126.07060000000001</v>
      </c>
      <c r="W7" s="28"/>
      <c r="X7" s="28"/>
      <c r="Y7" s="29"/>
      <c r="AA7" s="29"/>
      <c r="AB7" s="29"/>
      <c r="AC7" s="29"/>
      <c r="AD7" s="29"/>
      <c r="AE7" s="29"/>
      <c r="AF7" s="29"/>
    </row>
    <row r="8" spans="1:46" ht="39" customHeight="1" x14ac:dyDescent="0.3">
      <c r="A8" s="76">
        <v>3</v>
      </c>
      <c r="B8" s="51" t="s">
        <v>31</v>
      </c>
      <c r="C8" s="49" t="s">
        <v>5</v>
      </c>
      <c r="D8" s="49" t="s">
        <v>27</v>
      </c>
      <c r="E8" s="43">
        <v>3.1419999999999999</v>
      </c>
      <c r="F8" s="43">
        <v>13.491</v>
      </c>
      <c r="G8" s="43">
        <v>4.2130000000000001</v>
      </c>
      <c r="H8" s="43">
        <v>1.2769999999999999</v>
      </c>
      <c r="I8" s="43">
        <v>0</v>
      </c>
      <c r="J8" s="44">
        <f>E8+F8+H8+G8</f>
        <v>22.123000000000001</v>
      </c>
      <c r="K8" s="77"/>
      <c r="L8" s="75" t="s">
        <v>25</v>
      </c>
      <c r="M8" s="77">
        <v>1</v>
      </c>
      <c r="N8" s="43">
        <f>E8*M8</f>
        <v>3.1419999999999999</v>
      </c>
      <c r="O8" s="43">
        <f>F8*M8</f>
        <v>13.491</v>
      </c>
      <c r="P8" s="43">
        <f>G8*M8</f>
        <v>4.2130000000000001</v>
      </c>
      <c r="Q8" s="43">
        <f>H8*M8</f>
        <v>1.2769999999999999</v>
      </c>
      <c r="R8" s="43">
        <v>0</v>
      </c>
      <c r="S8" s="44">
        <f>N8+O8+P8+Q8</f>
        <v>22.123000000000001</v>
      </c>
      <c r="W8" s="28"/>
      <c r="X8" s="28"/>
      <c r="Y8" s="29"/>
      <c r="AA8" s="29"/>
      <c r="AB8" s="29"/>
      <c r="AC8" s="29"/>
      <c r="AD8" s="29"/>
      <c r="AE8" s="29"/>
      <c r="AF8" s="29"/>
    </row>
    <row r="9" spans="1:46" ht="39.75" customHeight="1" x14ac:dyDescent="0.3">
      <c r="A9" s="72">
        <v>4</v>
      </c>
      <c r="B9" s="52" t="s">
        <v>32</v>
      </c>
      <c r="C9" s="73" t="s">
        <v>5</v>
      </c>
      <c r="D9" s="73" t="s">
        <v>27</v>
      </c>
      <c r="E9" s="47">
        <v>3.8519999999999999</v>
      </c>
      <c r="F9" s="47">
        <v>15.115</v>
      </c>
      <c r="G9" s="47">
        <v>62.05</v>
      </c>
      <c r="H9" s="47">
        <v>4.2750000000000004</v>
      </c>
      <c r="I9" s="48">
        <v>0</v>
      </c>
      <c r="J9" s="46">
        <f>E9+F9+G9+H9</f>
        <v>85.292000000000002</v>
      </c>
      <c r="K9" s="74"/>
      <c r="L9" s="75" t="s">
        <v>25</v>
      </c>
      <c r="M9" s="74">
        <v>1</v>
      </c>
      <c r="N9" s="45">
        <f>E9*M9</f>
        <v>3.8519999999999999</v>
      </c>
      <c r="O9" s="45">
        <f>F9*M9</f>
        <v>15.115</v>
      </c>
      <c r="P9" s="45">
        <f>G9*M9</f>
        <v>62.05</v>
      </c>
      <c r="Q9" s="45">
        <f>H9*M9</f>
        <v>4.2750000000000004</v>
      </c>
      <c r="R9" s="45">
        <v>0</v>
      </c>
      <c r="S9" s="46">
        <f>SUM(N9:R9)</f>
        <v>85.292000000000002</v>
      </c>
      <c r="W9" s="28"/>
      <c r="X9" s="19"/>
      <c r="Y9" s="29"/>
      <c r="AA9" s="29"/>
      <c r="AB9" s="29"/>
      <c r="AC9" s="29"/>
      <c r="AD9" s="29"/>
      <c r="AE9" s="29"/>
      <c r="AF9" s="29"/>
    </row>
    <row r="10" spans="1:46" ht="43.5" customHeight="1" x14ac:dyDescent="0.3">
      <c r="A10" s="76">
        <v>5</v>
      </c>
      <c r="B10" s="51" t="s">
        <v>33</v>
      </c>
      <c r="C10" s="49" t="s">
        <v>4</v>
      </c>
      <c r="D10" s="49" t="s">
        <v>27</v>
      </c>
      <c r="E10" s="43">
        <v>416.589</v>
      </c>
      <c r="F10" s="43">
        <v>2074.61</v>
      </c>
      <c r="G10" s="43">
        <v>0</v>
      </c>
      <c r="H10" s="43">
        <v>30.213000000000001</v>
      </c>
      <c r="I10" s="43">
        <v>0</v>
      </c>
      <c r="J10" s="44">
        <f>E10+F10+H10</f>
        <v>2521.4120000000003</v>
      </c>
      <c r="K10" s="77"/>
      <c r="L10" s="75" t="s">
        <v>28</v>
      </c>
      <c r="M10" s="77">
        <v>0.23</v>
      </c>
      <c r="N10" s="43">
        <f>E10*M10</f>
        <v>95.815470000000005</v>
      </c>
      <c r="O10" s="43">
        <f>F10*M10</f>
        <v>477.16030000000006</v>
      </c>
      <c r="P10" s="43">
        <f>G10*N10</f>
        <v>0</v>
      </c>
      <c r="Q10" s="43">
        <f>H10*M10</f>
        <v>6.9489900000000002</v>
      </c>
      <c r="R10" s="43">
        <v>0</v>
      </c>
      <c r="S10" s="44">
        <f t="shared" ref="S10" si="2">SUM(N10:Q10)</f>
        <v>579.92475999999999</v>
      </c>
      <c r="W10" s="28"/>
      <c r="X10" s="28"/>
      <c r="Y10" s="29"/>
      <c r="AA10" s="29"/>
      <c r="AB10" s="29"/>
      <c r="AC10" s="29"/>
      <c r="AD10" s="29"/>
      <c r="AE10" s="29"/>
      <c r="AF10" s="29"/>
    </row>
    <row r="11" spans="1:46" ht="55.5" customHeight="1" x14ac:dyDescent="0.3">
      <c r="A11" s="76">
        <v>6</v>
      </c>
      <c r="B11" s="52" t="s">
        <v>34</v>
      </c>
      <c r="C11" s="73" t="s">
        <v>12</v>
      </c>
      <c r="D11" s="73" t="s">
        <v>27</v>
      </c>
      <c r="E11" s="47">
        <v>0</v>
      </c>
      <c r="F11" s="47">
        <v>0</v>
      </c>
      <c r="G11" s="47">
        <v>0</v>
      </c>
      <c r="H11" s="47">
        <v>0</v>
      </c>
      <c r="I11" s="48">
        <v>15</v>
      </c>
      <c r="J11" s="46">
        <f>I11</f>
        <v>15</v>
      </c>
      <c r="K11" s="74"/>
      <c r="L11" s="75" t="s">
        <v>24</v>
      </c>
      <c r="M11" s="74">
        <v>1</v>
      </c>
      <c r="N11" s="45">
        <v>0</v>
      </c>
      <c r="O11" s="45">
        <v>0</v>
      </c>
      <c r="P11" s="45">
        <v>0</v>
      </c>
      <c r="Q11" s="45">
        <v>0</v>
      </c>
      <c r="R11" s="45">
        <f>M11*J11</f>
        <v>15</v>
      </c>
      <c r="S11" s="46">
        <f t="shared" ref="S11" si="3">SUM(N11:R11)</f>
        <v>15</v>
      </c>
      <c r="W11" s="28"/>
      <c r="X11" s="19"/>
      <c r="Y11" s="29"/>
      <c r="AA11" s="29"/>
      <c r="AB11" s="29"/>
      <c r="AC11" s="29"/>
      <c r="AD11" s="29"/>
      <c r="AE11" s="29"/>
      <c r="AF11" s="29"/>
    </row>
    <row r="12" spans="1:46" ht="41.25" customHeight="1" x14ac:dyDescent="0.3">
      <c r="A12" s="72">
        <v>7</v>
      </c>
      <c r="B12" s="51" t="s">
        <v>35</v>
      </c>
      <c r="C12" s="49" t="s">
        <v>5</v>
      </c>
      <c r="D12" s="49" t="s">
        <v>27</v>
      </c>
      <c r="E12" s="43">
        <v>3.1419999999999999</v>
      </c>
      <c r="F12" s="43">
        <v>6.7779999999999996</v>
      </c>
      <c r="G12" s="43">
        <v>72.914000000000001</v>
      </c>
      <c r="H12" s="43">
        <v>1.7</v>
      </c>
      <c r="I12" s="43">
        <v>0</v>
      </c>
      <c r="J12" s="44">
        <f>E12+F12+H12+G12</f>
        <v>84.534000000000006</v>
      </c>
      <c r="K12" s="77"/>
      <c r="L12" s="75" t="s">
        <v>25</v>
      </c>
      <c r="M12" s="77">
        <v>1</v>
      </c>
      <c r="N12" s="43">
        <f>E12*M12</f>
        <v>3.1419999999999999</v>
      </c>
      <c r="O12" s="43">
        <f>F12*M12</f>
        <v>6.7779999999999996</v>
      </c>
      <c r="P12" s="43">
        <f>G12*M12</f>
        <v>72.914000000000001</v>
      </c>
      <c r="Q12" s="43">
        <f>H12*M12</f>
        <v>1.7</v>
      </c>
      <c r="R12" s="43">
        <v>0</v>
      </c>
      <c r="S12" s="44">
        <f>N12+O12+P12+Q12</f>
        <v>84.534000000000006</v>
      </c>
      <c r="W12" s="28"/>
      <c r="X12" s="28"/>
      <c r="Y12" s="29"/>
      <c r="AA12" s="29"/>
      <c r="AB12" s="29"/>
      <c r="AC12" s="29"/>
      <c r="AD12" s="29"/>
      <c r="AE12" s="29"/>
      <c r="AF12" s="29"/>
    </row>
    <row r="13" spans="1:46" ht="54" customHeight="1" x14ac:dyDescent="0.3">
      <c r="A13" s="76">
        <v>8</v>
      </c>
      <c r="B13" s="52" t="s">
        <v>36</v>
      </c>
      <c r="C13" s="73" t="s">
        <v>4</v>
      </c>
      <c r="D13" s="73" t="s">
        <v>27</v>
      </c>
      <c r="E13" s="47">
        <v>192.583</v>
      </c>
      <c r="F13" s="47">
        <v>1822.3889999999999</v>
      </c>
      <c r="G13" s="47">
        <v>0</v>
      </c>
      <c r="H13" s="47">
        <v>9.2650000000000006</v>
      </c>
      <c r="I13" s="48">
        <v>0</v>
      </c>
      <c r="J13" s="46">
        <f>E13+F13+H13</f>
        <v>2024.2370000000001</v>
      </c>
      <c r="K13" s="74"/>
      <c r="L13" s="75" t="s">
        <v>23</v>
      </c>
      <c r="M13" s="74">
        <v>0.35</v>
      </c>
      <c r="N13" s="45">
        <f>E13*M13</f>
        <v>67.404049999999998</v>
      </c>
      <c r="O13" s="45">
        <f>F13*M13</f>
        <v>637.83614999999998</v>
      </c>
      <c r="P13" s="45">
        <v>0</v>
      </c>
      <c r="Q13" s="45">
        <f>H13*M13</f>
        <v>3.24275</v>
      </c>
      <c r="R13" s="45">
        <v>0</v>
      </c>
      <c r="S13" s="46">
        <f>SUM(N13:R13)</f>
        <v>708.48294999999996</v>
      </c>
      <c r="W13" s="28"/>
      <c r="X13" s="19"/>
      <c r="Y13" s="29"/>
      <c r="AA13" s="29"/>
      <c r="AB13" s="29"/>
      <c r="AC13" s="29"/>
      <c r="AD13" s="29"/>
      <c r="AE13" s="29"/>
      <c r="AF13" s="29"/>
    </row>
    <row r="14" spans="1:46" ht="48" x14ac:dyDescent="0.3">
      <c r="A14" s="76">
        <v>9</v>
      </c>
      <c r="B14" s="52" t="s">
        <v>37</v>
      </c>
      <c r="C14" s="73" t="s">
        <v>12</v>
      </c>
      <c r="D14" s="73" t="s">
        <v>27</v>
      </c>
      <c r="E14" s="47">
        <v>0</v>
      </c>
      <c r="F14" s="47">
        <v>0</v>
      </c>
      <c r="G14" s="47">
        <v>0</v>
      </c>
      <c r="H14" s="47">
        <v>0</v>
      </c>
      <c r="I14" s="48">
        <v>15</v>
      </c>
      <c r="J14" s="46">
        <f>I14</f>
        <v>15</v>
      </c>
      <c r="K14" s="74"/>
      <c r="L14" s="75" t="s">
        <v>24</v>
      </c>
      <c r="M14" s="74">
        <v>1</v>
      </c>
      <c r="N14" s="45">
        <v>0</v>
      </c>
      <c r="O14" s="45">
        <v>0</v>
      </c>
      <c r="P14" s="45">
        <v>0</v>
      </c>
      <c r="Q14" s="45">
        <v>0</v>
      </c>
      <c r="R14" s="45">
        <f>M14*J14</f>
        <v>15</v>
      </c>
      <c r="S14" s="46">
        <f t="shared" ref="S14:S20" si="4">SUM(N14:R14)</f>
        <v>15</v>
      </c>
      <c r="W14" s="28"/>
      <c r="X14" s="19"/>
      <c r="Y14" s="29"/>
      <c r="AA14" s="29"/>
      <c r="AB14" s="29"/>
      <c r="AC14" s="29"/>
      <c r="AD14" s="29"/>
      <c r="AE14" s="29"/>
      <c r="AF14" s="29"/>
    </row>
    <row r="15" spans="1:46" ht="48" x14ac:dyDescent="0.3">
      <c r="A15" s="72">
        <v>10</v>
      </c>
      <c r="B15" s="52" t="s">
        <v>38</v>
      </c>
      <c r="C15" s="73" t="s">
        <v>5</v>
      </c>
      <c r="D15" s="73" t="s">
        <v>27</v>
      </c>
      <c r="E15" s="47">
        <v>3.8519999999999999</v>
      </c>
      <c r="F15" s="47">
        <v>15.115</v>
      </c>
      <c r="G15" s="47">
        <v>62.05</v>
      </c>
      <c r="H15" s="47">
        <v>4.2750000000000004</v>
      </c>
      <c r="I15" s="48">
        <v>0</v>
      </c>
      <c r="J15" s="46">
        <f>E15+F15+G15+H15</f>
        <v>85.292000000000002</v>
      </c>
      <c r="K15" s="74"/>
      <c r="L15" s="75" t="s">
        <v>25</v>
      </c>
      <c r="M15" s="74">
        <v>1</v>
      </c>
      <c r="N15" s="45">
        <f>E15*M15</f>
        <v>3.8519999999999999</v>
      </c>
      <c r="O15" s="45">
        <f>F15*M15</f>
        <v>15.115</v>
      </c>
      <c r="P15" s="45">
        <f>G15*M15</f>
        <v>62.05</v>
      </c>
      <c r="Q15" s="45">
        <f>H15*M15</f>
        <v>4.2750000000000004</v>
      </c>
      <c r="R15" s="45">
        <v>0</v>
      </c>
      <c r="S15" s="46">
        <f>SUM(N15:R15)</f>
        <v>85.292000000000002</v>
      </c>
      <c r="W15" s="28"/>
      <c r="X15" s="19"/>
      <c r="Y15" s="29"/>
      <c r="AA15" s="29"/>
      <c r="AB15" s="29"/>
      <c r="AC15" s="29"/>
      <c r="AD15" s="29"/>
      <c r="AE15" s="29"/>
      <c r="AF15" s="29"/>
    </row>
    <row r="16" spans="1:46" ht="30" customHeight="1" x14ac:dyDescent="0.3">
      <c r="A16" s="76">
        <v>11</v>
      </c>
      <c r="B16" s="52" t="s">
        <v>39</v>
      </c>
      <c r="C16" s="73" t="s">
        <v>5</v>
      </c>
      <c r="D16" s="73" t="s">
        <v>27</v>
      </c>
      <c r="E16" s="47">
        <v>3.8519999999999999</v>
      </c>
      <c r="F16" s="47">
        <v>13.394</v>
      </c>
      <c r="G16" s="47">
        <v>40.747</v>
      </c>
      <c r="H16" s="47">
        <v>2.5750000000000002</v>
      </c>
      <c r="I16" s="48">
        <v>0</v>
      </c>
      <c r="J16" s="46">
        <f t="shared" ref="J16:J20" si="5">E16+F16+G16+H16</f>
        <v>60.567999999999998</v>
      </c>
      <c r="K16" s="74"/>
      <c r="L16" s="75" t="s">
        <v>25</v>
      </c>
      <c r="M16" s="74">
        <v>1</v>
      </c>
      <c r="N16" s="45">
        <f t="shared" ref="N16:N18" si="6">E16*M16</f>
        <v>3.8519999999999999</v>
      </c>
      <c r="O16" s="45">
        <f t="shared" ref="O16:O18" si="7">F16*M16</f>
        <v>13.394</v>
      </c>
      <c r="P16" s="45">
        <f t="shared" ref="P16:P20" si="8">G16*M16</f>
        <v>40.747</v>
      </c>
      <c r="Q16" s="45">
        <f t="shared" ref="Q16:Q20" si="9">H16*M16</f>
        <v>2.5750000000000002</v>
      </c>
      <c r="R16" s="45">
        <v>0</v>
      </c>
      <c r="S16" s="46">
        <f t="shared" si="4"/>
        <v>60.567999999999998</v>
      </c>
      <c r="W16" s="28"/>
      <c r="X16" s="19"/>
      <c r="Y16" s="29"/>
      <c r="AA16" s="29"/>
      <c r="AB16" s="29"/>
      <c r="AC16" s="29"/>
      <c r="AD16" s="29"/>
      <c r="AE16" s="29"/>
      <c r="AF16" s="29"/>
    </row>
    <row r="17" spans="1:32" ht="32.25" customHeight="1" x14ac:dyDescent="0.3">
      <c r="A17" s="76">
        <v>12</v>
      </c>
      <c r="B17" s="52" t="s">
        <v>40</v>
      </c>
      <c r="C17" s="73" t="s">
        <v>5</v>
      </c>
      <c r="D17" s="73" t="s">
        <v>27</v>
      </c>
      <c r="E17" s="47">
        <v>0</v>
      </c>
      <c r="F17" s="47">
        <v>0</v>
      </c>
      <c r="G17" s="47">
        <v>0</v>
      </c>
      <c r="H17" s="47">
        <v>0</v>
      </c>
      <c r="I17" s="48">
        <v>143.762</v>
      </c>
      <c r="J17" s="46">
        <f>E17+F17+G17+H17+I17</f>
        <v>143.762</v>
      </c>
      <c r="K17" s="74"/>
      <c r="L17" s="75" t="s">
        <v>25</v>
      </c>
      <c r="M17" s="74">
        <v>1</v>
      </c>
      <c r="N17" s="45">
        <f t="shared" si="6"/>
        <v>0</v>
      </c>
      <c r="O17" s="45">
        <f t="shared" si="7"/>
        <v>0</v>
      </c>
      <c r="P17" s="45">
        <f t="shared" si="8"/>
        <v>0</v>
      </c>
      <c r="Q17" s="45">
        <f t="shared" si="9"/>
        <v>0</v>
      </c>
      <c r="R17" s="45">
        <f>I17*M17</f>
        <v>143.762</v>
      </c>
      <c r="S17" s="46">
        <f t="shared" si="4"/>
        <v>143.762</v>
      </c>
      <c r="W17" s="28"/>
      <c r="X17" s="19"/>
      <c r="Y17" s="29"/>
      <c r="AA17" s="29"/>
      <c r="AB17" s="29"/>
      <c r="AC17" s="29"/>
      <c r="AD17" s="29"/>
      <c r="AE17" s="29"/>
      <c r="AF17" s="29"/>
    </row>
    <row r="18" spans="1:32" ht="30" customHeight="1" x14ac:dyDescent="0.3">
      <c r="A18" s="72">
        <v>13</v>
      </c>
      <c r="B18" s="52" t="s">
        <v>41</v>
      </c>
      <c r="C18" s="73" t="s">
        <v>4</v>
      </c>
      <c r="D18" s="73" t="s">
        <v>27</v>
      </c>
      <c r="E18" s="47">
        <v>0</v>
      </c>
      <c r="F18" s="47">
        <v>0</v>
      </c>
      <c r="G18" s="47">
        <v>0</v>
      </c>
      <c r="H18" s="47">
        <v>0</v>
      </c>
      <c r="I18" s="48">
        <v>130</v>
      </c>
      <c r="J18" s="46">
        <f>I18</f>
        <v>130</v>
      </c>
      <c r="K18" s="74"/>
      <c r="L18" s="75" t="s">
        <v>25</v>
      </c>
      <c r="M18" s="74">
        <v>0.21</v>
      </c>
      <c r="N18" s="45">
        <f t="shared" si="6"/>
        <v>0</v>
      </c>
      <c r="O18" s="45">
        <f t="shared" si="7"/>
        <v>0</v>
      </c>
      <c r="P18" s="45">
        <f t="shared" si="8"/>
        <v>0</v>
      </c>
      <c r="Q18" s="45">
        <f t="shared" si="9"/>
        <v>0</v>
      </c>
      <c r="R18" s="45">
        <f>J18*M18</f>
        <v>27.3</v>
      </c>
      <c r="S18" s="46">
        <f t="shared" ref="S18" si="10">SUM(N18:R18)</f>
        <v>27.3</v>
      </c>
      <c r="W18" s="28"/>
      <c r="X18" s="19"/>
      <c r="Y18" s="29"/>
      <c r="AA18" s="29"/>
      <c r="AB18" s="29"/>
      <c r="AC18" s="29"/>
      <c r="AD18" s="29"/>
      <c r="AE18" s="29"/>
      <c r="AF18" s="29"/>
    </row>
    <row r="19" spans="1:32" ht="49.5" customHeight="1" x14ac:dyDescent="0.3">
      <c r="A19" s="76">
        <v>14</v>
      </c>
      <c r="B19" s="52" t="s">
        <v>44</v>
      </c>
      <c r="C19" s="73" t="s">
        <v>4</v>
      </c>
      <c r="D19" s="73" t="s">
        <v>27</v>
      </c>
      <c r="E19" s="47">
        <v>192.583</v>
      </c>
      <c r="F19" s="47">
        <v>1822.3889999999999</v>
      </c>
      <c r="G19" s="47">
        <v>0</v>
      </c>
      <c r="H19" s="47">
        <v>9.2650000000000006</v>
      </c>
      <c r="I19" s="48">
        <v>0</v>
      </c>
      <c r="J19" s="46">
        <f>E19+F19+H19</f>
        <v>2024.2370000000001</v>
      </c>
      <c r="K19" s="74"/>
      <c r="L19" s="75" t="s">
        <v>23</v>
      </c>
      <c r="M19" s="74">
        <v>0.15</v>
      </c>
      <c r="N19" s="45">
        <f>E19*M19</f>
        <v>28.887449999999998</v>
      </c>
      <c r="O19" s="45">
        <f>F19*M19</f>
        <v>273.35834999999997</v>
      </c>
      <c r="P19" s="45">
        <v>0</v>
      </c>
      <c r="Q19" s="45">
        <f>H19*M19</f>
        <v>1.38975</v>
      </c>
      <c r="R19" s="45">
        <v>0</v>
      </c>
      <c r="S19" s="46">
        <f>SUM(N19:R19)</f>
        <v>303.63554999999997</v>
      </c>
      <c r="W19" s="28"/>
      <c r="X19" s="19"/>
      <c r="Y19" s="29"/>
      <c r="AA19" s="29"/>
      <c r="AB19" s="29"/>
      <c r="AC19" s="29"/>
      <c r="AD19" s="29"/>
      <c r="AE19" s="29"/>
      <c r="AF19" s="29"/>
    </row>
    <row r="20" spans="1:32" ht="36.75" customHeight="1" x14ac:dyDescent="0.3">
      <c r="A20" s="76">
        <v>15</v>
      </c>
      <c r="B20" s="52" t="s">
        <v>45</v>
      </c>
      <c r="C20" s="73" t="s">
        <v>4</v>
      </c>
      <c r="D20" s="73" t="s">
        <v>27</v>
      </c>
      <c r="E20" s="47">
        <v>94.588999999999999</v>
      </c>
      <c r="F20" s="47">
        <v>1292.2940000000001</v>
      </c>
      <c r="G20" s="47">
        <v>0</v>
      </c>
      <c r="H20" s="47">
        <v>0</v>
      </c>
      <c r="I20" s="48">
        <v>0</v>
      </c>
      <c r="J20" s="46">
        <f t="shared" si="5"/>
        <v>1386.883</v>
      </c>
      <c r="K20" s="74"/>
      <c r="L20" s="75" t="s">
        <v>25</v>
      </c>
      <c r="M20" s="74">
        <v>1</v>
      </c>
      <c r="N20" s="45">
        <f>E20</f>
        <v>94.588999999999999</v>
      </c>
      <c r="O20" s="45">
        <f>F20</f>
        <v>1292.2940000000001</v>
      </c>
      <c r="P20" s="45">
        <f t="shared" si="8"/>
        <v>0</v>
      </c>
      <c r="Q20" s="45">
        <f t="shared" si="9"/>
        <v>0</v>
      </c>
      <c r="R20" s="45">
        <v>0</v>
      </c>
      <c r="S20" s="46">
        <f t="shared" si="4"/>
        <v>1386.883</v>
      </c>
      <c r="W20" s="28"/>
      <c r="X20" s="19"/>
      <c r="Y20" s="29"/>
      <c r="AA20" s="29"/>
      <c r="AB20" s="29"/>
      <c r="AC20" s="29"/>
      <c r="AD20" s="29"/>
      <c r="AE20" s="29"/>
      <c r="AF20" s="29"/>
    </row>
    <row r="21" spans="1:32" ht="51.75" x14ac:dyDescent="0.3">
      <c r="A21" s="72">
        <v>16</v>
      </c>
      <c r="B21" s="52" t="s">
        <v>46</v>
      </c>
      <c r="C21" s="73" t="s">
        <v>4</v>
      </c>
      <c r="D21" s="73" t="s">
        <v>27</v>
      </c>
      <c r="E21" s="47">
        <v>203.53200000000001</v>
      </c>
      <c r="F21" s="47">
        <v>2469.4740000000002</v>
      </c>
      <c r="G21" s="47">
        <v>0</v>
      </c>
      <c r="H21" s="47">
        <v>49.389000000000003</v>
      </c>
      <c r="I21" s="48">
        <v>0</v>
      </c>
      <c r="J21" s="46">
        <f>E21+F21+H21</f>
        <v>2722.3950000000004</v>
      </c>
      <c r="K21" s="74"/>
      <c r="L21" s="75" t="s">
        <v>23</v>
      </c>
      <c r="M21" s="74">
        <v>0.1</v>
      </c>
      <c r="N21" s="45">
        <f t="shared" ref="N21:N22" si="11">E21*M21</f>
        <v>20.353200000000001</v>
      </c>
      <c r="O21" s="45">
        <f t="shared" ref="O21:P27" si="12">F21*M21</f>
        <v>246.94740000000002</v>
      </c>
      <c r="P21" s="45">
        <f t="shared" ref="P21:P26" si="13">G21*M21</f>
        <v>0</v>
      </c>
      <c r="Q21" s="45">
        <f t="shared" ref="Q21:Q27" si="14">H21*M21</f>
        <v>4.9389000000000003</v>
      </c>
      <c r="R21" s="45">
        <v>0</v>
      </c>
      <c r="S21" s="46">
        <f>SUM(N21:Q21)</f>
        <v>272.23950000000002</v>
      </c>
      <c r="U21" s="18"/>
      <c r="V21" s="18"/>
      <c r="W21" s="28"/>
      <c r="X21" s="19"/>
      <c r="Y21" s="29"/>
      <c r="Z21" s="18"/>
      <c r="AA21" s="29"/>
      <c r="AB21" s="29"/>
      <c r="AC21" s="29"/>
      <c r="AD21" s="29"/>
      <c r="AE21" s="29"/>
      <c r="AF21" s="29"/>
    </row>
    <row r="22" spans="1:32" ht="38.25" customHeight="1" x14ac:dyDescent="0.3">
      <c r="A22" s="76">
        <v>17</v>
      </c>
      <c r="B22" s="52" t="s">
        <v>47</v>
      </c>
      <c r="C22" s="73" t="s">
        <v>5</v>
      </c>
      <c r="D22" s="73" t="s">
        <v>27</v>
      </c>
      <c r="E22" s="47">
        <v>23.120999999999999</v>
      </c>
      <c r="F22" s="47">
        <v>37.414000000000001</v>
      </c>
      <c r="G22" s="47">
        <v>60.161999999999999</v>
      </c>
      <c r="H22" s="47">
        <v>6.016</v>
      </c>
      <c r="I22" s="48">
        <v>0</v>
      </c>
      <c r="J22" s="46">
        <f>E22+F22+G22+H22</f>
        <v>126.71300000000001</v>
      </c>
      <c r="K22" s="74"/>
      <c r="L22" s="75" t="s">
        <v>23</v>
      </c>
      <c r="M22" s="74">
        <v>1</v>
      </c>
      <c r="N22" s="45">
        <f t="shared" si="11"/>
        <v>23.120999999999999</v>
      </c>
      <c r="O22" s="45">
        <f t="shared" si="12"/>
        <v>37.414000000000001</v>
      </c>
      <c r="P22" s="45">
        <f t="shared" si="13"/>
        <v>60.161999999999999</v>
      </c>
      <c r="Q22" s="45">
        <f t="shared" si="14"/>
        <v>6.016</v>
      </c>
      <c r="R22" s="45">
        <v>0</v>
      </c>
      <c r="S22" s="46">
        <f>SUM(N22:Q22)</f>
        <v>126.71300000000001</v>
      </c>
      <c r="U22" s="18"/>
      <c r="V22" s="18"/>
      <c r="W22" s="28"/>
      <c r="X22" s="19"/>
      <c r="Y22" s="29"/>
      <c r="Z22" s="18"/>
      <c r="AA22" s="29"/>
      <c r="AB22" s="29"/>
      <c r="AC22" s="29"/>
      <c r="AD22" s="29"/>
      <c r="AE22" s="29"/>
      <c r="AF22" s="29"/>
    </row>
    <row r="23" spans="1:32" ht="33" customHeight="1" x14ac:dyDescent="0.3">
      <c r="A23" s="76">
        <v>18</v>
      </c>
      <c r="B23" s="51" t="s">
        <v>48</v>
      </c>
      <c r="C23" s="49" t="s">
        <v>5</v>
      </c>
      <c r="D23" s="49" t="s">
        <v>27</v>
      </c>
      <c r="E23" s="48">
        <v>1.339</v>
      </c>
      <c r="F23" s="48">
        <v>20.073</v>
      </c>
      <c r="G23" s="48">
        <v>0</v>
      </c>
      <c r="H23" s="48">
        <v>0</v>
      </c>
      <c r="I23" s="48">
        <v>0</v>
      </c>
      <c r="J23" s="44">
        <f t="shared" ref="J23:J24" si="15">E23+F23+G23+H23</f>
        <v>21.411999999999999</v>
      </c>
      <c r="K23" s="77"/>
      <c r="L23" s="75" t="s">
        <v>25</v>
      </c>
      <c r="M23" s="77">
        <v>1</v>
      </c>
      <c r="N23" s="43">
        <f>E23*M23</f>
        <v>1.339</v>
      </c>
      <c r="O23" s="43">
        <f t="shared" si="12"/>
        <v>20.073</v>
      </c>
      <c r="P23" s="43">
        <f t="shared" si="13"/>
        <v>0</v>
      </c>
      <c r="Q23" s="43">
        <f t="shared" si="14"/>
        <v>0</v>
      </c>
      <c r="R23" s="43">
        <v>0</v>
      </c>
      <c r="S23" s="44">
        <f t="shared" ref="S23:S24" si="16">SUM(N23:R23)</f>
        <v>21.411999999999999</v>
      </c>
      <c r="W23" s="28"/>
      <c r="X23" s="19"/>
      <c r="Y23" s="29"/>
      <c r="AA23" s="29"/>
      <c r="AB23" s="29"/>
      <c r="AC23" s="29"/>
      <c r="AD23" s="29"/>
      <c r="AE23" s="29"/>
      <c r="AF23" s="29"/>
    </row>
    <row r="24" spans="1:32" ht="35.25" customHeight="1" x14ac:dyDescent="0.3">
      <c r="A24" s="72">
        <v>19</v>
      </c>
      <c r="B24" s="51" t="s">
        <v>49</v>
      </c>
      <c r="C24" s="49" t="s">
        <v>5</v>
      </c>
      <c r="D24" s="49" t="s">
        <v>27</v>
      </c>
      <c r="E24" s="48">
        <v>3.8519999999999999</v>
      </c>
      <c r="F24" s="48">
        <v>16.760999999999999</v>
      </c>
      <c r="G24" s="48">
        <v>83.646000000000001</v>
      </c>
      <c r="H24" s="48">
        <v>4.2750000000000004</v>
      </c>
      <c r="I24" s="48">
        <v>0</v>
      </c>
      <c r="J24" s="44">
        <f t="shared" si="15"/>
        <v>108.53400000000001</v>
      </c>
      <c r="K24" s="77"/>
      <c r="L24" s="75" t="s">
        <v>25</v>
      </c>
      <c r="M24" s="77">
        <v>2</v>
      </c>
      <c r="N24" s="43">
        <f t="shared" ref="N24:N27" si="17">E24*M24</f>
        <v>7.7039999999999997</v>
      </c>
      <c r="O24" s="43">
        <f t="shared" si="12"/>
        <v>33.521999999999998</v>
      </c>
      <c r="P24" s="43">
        <f t="shared" si="13"/>
        <v>167.292</v>
      </c>
      <c r="Q24" s="43">
        <f t="shared" si="14"/>
        <v>8.5500000000000007</v>
      </c>
      <c r="R24" s="43">
        <v>0</v>
      </c>
      <c r="S24" s="44">
        <f t="shared" si="16"/>
        <v>217.06800000000001</v>
      </c>
      <c r="W24" s="28"/>
      <c r="X24" s="19"/>
      <c r="Y24" s="29"/>
      <c r="AA24" s="29"/>
      <c r="AB24" s="29"/>
      <c r="AC24" s="29"/>
      <c r="AD24" s="29"/>
      <c r="AE24" s="29"/>
      <c r="AF24" s="29"/>
    </row>
    <row r="25" spans="1:32" ht="48" x14ac:dyDescent="0.3">
      <c r="A25" s="76">
        <v>20</v>
      </c>
      <c r="B25" s="52" t="s">
        <v>50</v>
      </c>
      <c r="C25" s="73" t="s">
        <v>12</v>
      </c>
      <c r="D25" s="73" t="s">
        <v>27</v>
      </c>
      <c r="E25" s="47">
        <v>0</v>
      </c>
      <c r="F25" s="47">
        <v>0</v>
      </c>
      <c r="G25" s="47">
        <v>0</v>
      </c>
      <c r="H25" s="47">
        <v>0</v>
      </c>
      <c r="I25" s="48">
        <v>15</v>
      </c>
      <c r="J25" s="46">
        <f>I25</f>
        <v>15</v>
      </c>
      <c r="K25" s="74"/>
      <c r="L25" s="75" t="s">
        <v>24</v>
      </c>
      <c r="M25" s="74">
        <v>1</v>
      </c>
      <c r="N25" s="45">
        <v>0</v>
      </c>
      <c r="O25" s="45">
        <v>0</v>
      </c>
      <c r="P25" s="45">
        <v>0</v>
      </c>
      <c r="Q25" s="45">
        <v>0</v>
      </c>
      <c r="R25" s="45">
        <f>M25*J25</f>
        <v>15</v>
      </c>
      <c r="S25" s="46">
        <f t="shared" ref="S25" si="18">SUM(N25:R25)</f>
        <v>15</v>
      </c>
      <c r="W25" s="28"/>
      <c r="X25" s="19"/>
      <c r="Y25" s="29"/>
      <c r="AA25" s="29"/>
      <c r="AB25" s="29"/>
      <c r="AC25" s="29"/>
      <c r="AD25" s="29"/>
      <c r="AE25" s="29"/>
      <c r="AF25" s="29"/>
    </row>
    <row r="26" spans="1:32" ht="84.75" customHeight="1" x14ac:dyDescent="0.3">
      <c r="A26" s="76">
        <v>21</v>
      </c>
      <c r="B26" s="51" t="s">
        <v>51</v>
      </c>
      <c r="C26" s="49" t="s">
        <v>5</v>
      </c>
      <c r="D26" s="49" t="s">
        <v>27</v>
      </c>
      <c r="E26" s="48">
        <v>143.76300000000001</v>
      </c>
      <c r="F26" s="48">
        <v>136.63999999999999</v>
      </c>
      <c r="G26" s="48">
        <v>1960.335</v>
      </c>
      <c r="H26" s="48">
        <v>48.133000000000003</v>
      </c>
      <c r="I26" s="48">
        <v>0</v>
      </c>
      <c r="J26" s="44">
        <f t="shared" ref="J26" si="19">E26+F26+H26+G26</f>
        <v>2288.8710000000001</v>
      </c>
      <c r="K26" s="77"/>
      <c r="L26" s="75" t="s">
        <v>42</v>
      </c>
      <c r="M26" s="77">
        <v>1</v>
      </c>
      <c r="N26" s="43">
        <f t="shared" si="17"/>
        <v>143.76300000000001</v>
      </c>
      <c r="O26" s="43">
        <f t="shared" si="12"/>
        <v>136.63999999999999</v>
      </c>
      <c r="P26" s="43">
        <f t="shared" si="13"/>
        <v>1960.335</v>
      </c>
      <c r="Q26" s="43">
        <f t="shared" si="14"/>
        <v>48.133000000000003</v>
      </c>
      <c r="R26" s="43">
        <v>0</v>
      </c>
      <c r="S26" s="44">
        <f t="shared" ref="S26:S28" si="20">SUM(N26:Q26)</f>
        <v>2288.8710000000001</v>
      </c>
      <c r="U26" s="28"/>
      <c r="V26" s="28"/>
      <c r="W26" s="28"/>
      <c r="X26" s="28"/>
      <c r="Y26" s="29"/>
      <c r="Z26" s="28"/>
      <c r="AA26" s="29"/>
      <c r="AB26" s="29"/>
      <c r="AC26" s="29"/>
      <c r="AD26" s="29"/>
      <c r="AE26" s="29"/>
      <c r="AF26" s="29"/>
    </row>
    <row r="27" spans="1:32" ht="43.5" customHeight="1" x14ac:dyDescent="0.3">
      <c r="A27" s="72">
        <v>22</v>
      </c>
      <c r="B27" s="51" t="s">
        <v>52</v>
      </c>
      <c r="C27" s="49" t="s">
        <v>4</v>
      </c>
      <c r="D27" s="49" t="s">
        <v>27</v>
      </c>
      <c r="E27" s="48">
        <v>416.589</v>
      </c>
      <c r="F27" s="48">
        <v>2908.3359999999998</v>
      </c>
      <c r="G27" s="48">
        <f>'[1]УП 2023 Центр'!AL15</f>
        <v>0</v>
      </c>
      <c r="H27" s="48">
        <v>58.314</v>
      </c>
      <c r="I27" s="48">
        <v>0</v>
      </c>
      <c r="J27" s="44">
        <f>E27+F27+H27</f>
        <v>3383.2389999999996</v>
      </c>
      <c r="K27" s="77"/>
      <c r="L27" s="75" t="s">
        <v>43</v>
      </c>
      <c r="M27" s="77">
        <v>0.1</v>
      </c>
      <c r="N27" s="43">
        <f t="shared" si="17"/>
        <v>41.658900000000003</v>
      </c>
      <c r="O27" s="43">
        <f t="shared" si="12"/>
        <v>290.83359999999999</v>
      </c>
      <c r="P27" s="43">
        <f t="shared" si="12"/>
        <v>0</v>
      </c>
      <c r="Q27" s="43">
        <f t="shared" si="14"/>
        <v>5.8314000000000004</v>
      </c>
      <c r="R27" s="43">
        <v>0</v>
      </c>
      <c r="S27" s="44">
        <f t="shared" si="20"/>
        <v>338.32389999999998</v>
      </c>
      <c r="W27" s="28"/>
      <c r="X27" s="28"/>
      <c r="Y27" s="29"/>
      <c r="AA27" s="29"/>
      <c r="AB27" s="29"/>
      <c r="AC27" s="29"/>
      <c r="AD27" s="29"/>
      <c r="AE27" s="29"/>
      <c r="AF27" s="29"/>
    </row>
    <row r="28" spans="1:32" ht="42" customHeight="1" x14ac:dyDescent="0.3">
      <c r="A28" s="76">
        <v>23</v>
      </c>
      <c r="B28" s="51" t="s">
        <v>53</v>
      </c>
      <c r="C28" s="49" t="s">
        <v>4</v>
      </c>
      <c r="D28" s="49" t="s">
        <v>27</v>
      </c>
      <c r="E28" s="43">
        <v>416.589</v>
      </c>
      <c r="F28" s="43">
        <v>2074.61</v>
      </c>
      <c r="G28" s="43">
        <f>'[1]УП 2023 Центр'!AL16</f>
        <v>0</v>
      </c>
      <c r="H28" s="43">
        <v>30.213000000000001</v>
      </c>
      <c r="I28" s="43">
        <v>0</v>
      </c>
      <c r="J28" s="44">
        <f>E28+F28+H28</f>
        <v>2521.4120000000003</v>
      </c>
      <c r="K28" s="77"/>
      <c r="L28" s="75" t="s">
        <v>28</v>
      </c>
      <c r="M28" s="77">
        <v>0.04</v>
      </c>
      <c r="N28" s="43">
        <f>E28*M28</f>
        <v>16.66356</v>
      </c>
      <c r="O28" s="43">
        <f>F28*M28</f>
        <v>82.984400000000008</v>
      </c>
      <c r="P28" s="43">
        <f>G28*N28</f>
        <v>0</v>
      </c>
      <c r="Q28" s="43">
        <f>H28*M28</f>
        <v>1.20852</v>
      </c>
      <c r="R28" s="43">
        <v>0</v>
      </c>
      <c r="S28" s="44">
        <f t="shared" si="20"/>
        <v>100.85648</v>
      </c>
      <c r="W28" s="28"/>
      <c r="X28" s="28"/>
      <c r="Y28" s="29"/>
      <c r="AA28" s="29"/>
      <c r="AB28" s="29"/>
      <c r="AC28" s="29"/>
      <c r="AD28" s="29"/>
      <c r="AE28" s="29"/>
      <c r="AF28" s="29"/>
    </row>
    <row r="29" spans="1:32" ht="32.25" x14ac:dyDescent="0.3">
      <c r="A29" s="76">
        <v>24</v>
      </c>
      <c r="B29" s="51" t="s">
        <v>54</v>
      </c>
      <c r="C29" s="49" t="s">
        <v>5</v>
      </c>
      <c r="D29" s="49" t="s">
        <v>27</v>
      </c>
      <c r="E29" s="43">
        <v>3.1419999999999999</v>
      </c>
      <c r="F29" s="43">
        <v>4.4429999999999996</v>
      </c>
      <c r="G29" s="43">
        <v>1.3080000000000001</v>
      </c>
      <c r="H29" s="43">
        <v>0.85499999999999998</v>
      </c>
      <c r="I29" s="43">
        <v>0</v>
      </c>
      <c r="J29" s="44">
        <f>E29+F29+H29+G29</f>
        <v>9.7479999999999993</v>
      </c>
      <c r="K29" s="77"/>
      <c r="L29" s="75" t="s">
        <v>25</v>
      </c>
      <c r="M29" s="77">
        <v>1</v>
      </c>
      <c r="N29" s="43">
        <f>E29*M29</f>
        <v>3.1419999999999999</v>
      </c>
      <c r="O29" s="43">
        <f>F29*M29</f>
        <v>4.4429999999999996</v>
      </c>
      <c r="P29" s="43">
        <f>G29*M29</f>
        <v>1.3080000000000001</v>
      </c>
      <c r="Q29" s="43">
        <f>H29*M29</f>
        <v>0.85499999999999998</v>
      </c>
      <c r="R29" s="43">
        <v>0</v>
      </c>
      <c r="S29" s="44">
        <f>N29+O29+P29+Q29</f>
        <v>9.7479999999999993</v>
      </c>
      <c r="W29" s="28"/>
      <c r="X29" s="28"/>
      <c r="Y29" s="29"/>
      <c r="AA29" s="29"/>
      <c r="AB29" s="29"/>
      <c r="AC29" s="29"/>
      <c r="AD29" s="29"/>
      <c r="AE29" s="29"/>
      <c r="AF29" s="29"/>
    </row>
    <row r="30" spans="1:32" ht="48" x14ac:dyDescent="0.3">
      <c r="A30" s="72">
        <v>25</v>
      </c>
      <c r="B30" s="51" t="s">
        <v>55</v>
      </c>
      <c r="C30" s="49" t="s">
        <v>12</v>
      </c>
      <c r="D30" s="49" t="s">
        <v>27</v>
      </c>
      <c r="E30" s="48">
        <v>0</v>
      </c>
      <c r="F30" s="48">
        <v>0</v>
      </c>
      <c r="G30" s="48">
        <v>0</v>
      </c>
      <c r="H30" s="48">
        <v>0</v>
      </c>
      <c r="I30" s="48">
        <v>15</v>
      </c>
      <c r="J30" s="44">
        <f>I30</f>
        <v>15</v>
      </c>
      <c r="K30" s="77"/>
      <c r="L30" s="75" t="s">
        <v>24</v>
      </c>
      <c r="M30" s="77">
        <v>1</v>
      </c>
      <c r="N30" s="43">
        <v>0</v>
      </c>
      <c r="O30" s="43">
        <v>0</v>
      </c>
      <c r="P30" s="43">
        <v>0</v>
      </c>
      <c r="Q30" s="43">
        <v>0</v>
      </c>
      <c r="R30" s="43">
        <f>M30*J30</f>
        <v>15</v>
      </c>
      <c r="S30" s="44">
        <f t="shared" ref="S30" si="21">SUM(N30:R30)</f>
        <v>15</v>
      </c>
      <c r="W30" s="28"/>
      <c r="X30" s="19"/>
      <c r="Y30" s="29"/>
      <c r="AA30" s="29"/>
      <c r="AB30" s="29"/>
      <c r="AC30" s="29"/>
      <c r="AD30" s="29"/>
      <c r="AE30" s="29"/>
      <c r="AF30" s="29"/>
    </row>
    <row r="31" spans="1:32" ht="39.75" customHeight="1" x14ac:dyDescent="0.3">
      <c r="A31" s="76">
        <v>26</v>
      </c>
      <c r="B31" s="51" t="s">
        <v>56</v>
      </c>
      <c r="C31" s="49" t="s">
        <v>5</v>
      </c>
      <c r="D31" s="49" t="s">
        <v>27</v>
      </c>
      <c r="E31" s="48">
        <v>3.8519999999999999</v>
      </c>
      <c r="F31" s="48">
        <v>15.115</v>
      </c>
      <c r="G31" s="48">
        <v>62.05</v>
      </c>
      <c r="H31" s="48">
        <v>4.2750000000000004</v>
      </c>
      <c r="I31" s="48">
        <v>0</v>
      </c>
      <c r="J31" s="44">
        <f>E31+F31+G31+H31</f>
        <v>85.292000000000002</v>
      </c>
      <c r="K31" s="77"/>
      <c r="L31" s="75" t="s">
        <v>25</v>
      </c>
      <c r="M31" s="77">
        <v>1</v>
      </c>
      <c r="N31" s="43">
        <f>E31*M31</f>
        <v>3.8519999999999999</v>
      </c>
      <c r="O31" s="43">
        <f>F31*M31</f>
        <v>15.115</v>
      </c>
      <c r="P31" s="43">
        <f>G31*M31</f>
        <v>62.05</v>
      </c>
      <c r="Q31" s="43">
        <f>H31*M31</f>
        <v>4.2750000000000004</v>
      </c>
      <c r="R31" s="43">
        <v>0</v>
      </c>
      <c r="S31" s="44">
        <f>SUM(N31:R31)</f>
        <v>85.292000000000002</v>
      </c>
      <c r="W31" s="28"/>
      <c r="X31" s="19"/>
      <c r="Y31" s="29"/>
      <c r="AA31" s="29"/>
      <c r="AB31" s="29"/>
      <c r="AC31" s="29"/>
      <c r="AD31" s="29"/>
      <c r="AE31" s="29"/>
      <c r="AF31" s="29"/>
    </row>
    <row r="32" spans="1:32" ht="42" customHeight="1" x14ac:dyDescent="0.3">
      <c r="A32" s="76">
        <v>27</v>
      </c>
      <c r="B32" s="51" t="s">
        <v>58</v>
      </c>
      <c r="C32" s="49" t="s">
        <v>4</v>
      </c>
      <c r="D32" s="49" t="s">
        <v>27</v>
      </c>
      <c r="E32" s="48">
        <v>55.67</v>
      </c>
      <c r="F32" s="48">
        <v>3220.6729999999998</v>
      </c>
      <c r="G32" s="48">
        <v>0</v>
      </c>
      <c r="H32" s="48">
        <v>48.618000000000002</v>
      </c>
      <c r="I32" s="48">
        <v>0</v>
      </c>
      <c r="J32" s="44">
        <f>E32+F32+H32</f>
        <v>3324.9609999999998</v>
      </c>
      <c r="K32" s="77"/>
      <c r="L32" s="75" t="s">
        <v>23</v>
      </c>
      <c r="M32" s="77">
        <v>0.04</v>
      </c>
      <c r="N32" s="43">
        <f>E32*M32</f>
        <v>2.2268000000000003</v>
      </c>
      <c r="O32" s="43">
        <f>F32*M32</f>
        <v>128.82692</v>
      </c>
      <c r="P32" s="43">
        <v>0</v>
      </c>
      <c r="Q32" s="43">
        <f>H32*M32</f>
        <v>1.9447200000000002</v>
      </c>
      <c r="R32" s="43">
        <v>0</v>
      </c>
      <c r="S32" s="44">
        <f>SUM(N32:Q32)</f>
        <v>132.99843999999999</v>
      </c>
      <c r="U32" s="24"/>
      <c r="V32" s="24"/>
      <c r="W32" s="24"/>
      <c r="X32" s="19"/>
      <c r="Y32" s="29"/>
      <c r="Z32" s="24"/>
      <c r="AA32" s="29"/>
      <c r="AB32" s="29"/>
      <c r="AC32" s="29"/>
      <c r="AD32" s="29"/>
      <c r="AE32" s="29"/>
      <c r="AF32" s="29"/>
    </row>
    <row r="33" spans="1:48" ht="40.5" customHeight="1" x14ac:dyDescent="0.3">
      <c r="A33" s="72">
        <v>28</v>
      </c>
      <c r="B33" s="51" t="s">
        <v>59</v>
      </c>
      <c r="C33" s="49" t="s">
        <v>12</v>
      </c>
      <c r="D33" s="49" t="s">
        <v>27</v>
      </c>
      <c r="E33" s="48">
        <v>0</v>
      </c>
      <c r="F33" s="48">
        <v>0</v>
      </c>
      <c r="G33" s="48">
        <v>0</v>
      </c>
      <c r="H33" s="48">
        <v>0</v>
      </c>
      <c r="I33" s="48">
        <v>15</v>
      </c>
      <c r="J33" s="44">
        <f>I33</f>
        <v>15</v>
      </c>
      <c r="K33" s="77"/>
      <c r="L33" s="75" t="s">
        <v>24</v>
      </c>
      <c r="M33" s="77">
        <v>1.8</v>
      </c>
      <c r="N33" s="43">
        <v>0</v>
      </c>
      <c r="O33" s="43">
        <v>0</v>
      </c>
      <c r="P33" s="43">
        <v>0</v>
      </c>
      <c r="Q33" s="43">
        <v>0</v>
      </c>
      <c r="R33" s="43">
        <f>M33*J33</f>
        <v>27</v>
      </c>
      <c r="S33" s="44">
        <f t="shared" ref="S33" si="22">SUM(N33:R33)</f>
        <v>27</v>
      </c>
      <c r="W33" s="28"/>
      <c r="X33" s="19"/>
      <c r="Y33" s="29"/>
      <c r="AA33" s="29"/>
      <c r="AB33" s="29"/>
      <c r="AC33" s="29"/>
      <c r="AD33" s="29"/>
      <c r="AE33" s="29"/>
      <c r="AF33" s="29"/>
    </row>
    <row r="34" spans="1:48" ht="41.25" customHeight="1" x14ac:dyDescent="0.3">
      <c r="A34" s="76">
        <v>29</v>
      </c>
      <c r="B34" s="51" t="s">
        <v>60</v>
      </c>
      <c r="C34" s="49" t="s">
        <v>5</v>
      </c>
      <c r="D34" s="49" t="s">
        <v>27</v>
      </c>
      <c r="E34" s="48">
        <v>3.8519999999999999</v>
      </c>
      <c r="F34" s="48">
        <v>15.115</v>
      </c>
      <c r="G34" s="48">
        <v>62.05</v>
      </c>
      <c r="H34" s="48">
        <v>4.2750000000000004</v>
      </c>
      <c r="I34" s="48">
        <v>0</v>
      </c>
      <c r="J34" s="44">
        <f>E34+F34+G34+H34</f>
        <v>85.292000000000002</v>
      </c>
      <c r="K34" s="77"/>
      <c r="L34" s="75" t="s">
        <v>25</v>
      </c>
      <c r="M34" s="77">
        <v>1</v>
      </c>
      <c r="N34" s="43">
        <f>E34*M34</f>
        <v>3.8519999999999999</v>
      </c>
      <c r="O34" s="43">
        <f>F34*M34</f>
        <v>15.115</v>
      </c>
      <c r="P34" s="43">
        <f>G34*M34</f>
        <v>62.05</v>
      </c>
      <c r="Q34" s="43">
        <f>H34*M34</f>
        <v>4.2750000000000004</v>
      </c>
      <c r="R34" s="43">
        <v>0</v>
      </c>
      <c r="S34" s="44">
        <f>SUM(N34:R34)</f>
        <v>85.292000000000002</v>
      </c>
      <c r="W34" s="28"/>
      <c r="X34" s="19"/>
      <c r="Y34" s="29"/>
      <c r="AA34" s="29"/>
      <c r="AB34" s="29"/>
      <c r="AC34" s="29"/>
      <c r="AD34" s="29"/>
      <c r="AE34" s="29"/>
      <c r="AF34" s="29"/>
    </row>
    <row r="35" spans="1:48" ht="33" customHeight="1" x14ac:dyDescent="0.3">
      <c r="A35" s="76">
        <v>30</v>
      </c>
      <c r="B35" s="51" t="s">
        <v>61</v>
      </c>
      <c r="C35" s="49" t="s">
        <v>5</v>
      </c>
      <c r="D35" s="49" t="s">
        <v>27</v>
      </c>
      <c r="E35" s="48">
        <v>1.339</v>
      </c>
      <c r="F35" s="48">
        <v>20.073</v>
      </c>
      <c r="G35" s="48">
        <v>0</v>
      </c>
      <c r="H35" s="48">
        <v>0</v>
      </c>
      <c r="I35" s="48">
        <v>0</v>
      </c>
      <c r="J35" s="44">
        <f t="shared" ref="J35" si="23">E35+F35+G35+H35</f>
        <v>21.411999999999999</v>
      </c>
      <c r="K35" s="77"/>
      <c r="L35" s="75" t="s">
        <v>25</v>
      </c>
      <c r="M35" s="77">
        <v>1</v>
      </c>
      <c r="N35" s="43">
        <f>E35*M35</f>
        <v>1.339</v>
      </c>
      <c r="O35" s="43">
        <f t="shared" ref="O35:O38" si="24">F35*M35</f>
        <v>20.073</v>
      </c>
      <c r="P35" s="43">
        <f t="shared" ref="P35:P38" si="25">G35*M35</f>
        <v>0</v>
      </c>
      <c r="Q35" s="43">
        <f t="shared" ref="Q35:Q38" si="26">H35*M35</f>
        <v>0</v>
      </c>
      <c r="R35" s="43">
        <v>0</v>
      </c>
      <c r="S35" s="44">
        <f t="shared" ref="S35" si="27">SUM(N35:R35)</f>
        <v>21.411999999999999</v>
      </c>
      <c r="W35" s="28"/>
      <c r="X35" s="19"/>
      <c r="Y35" s="29"/>
      <c r="AA35" s="29"/>
      <c r="AB35" s="29"/>
      <c r="AC35" s="29"/>
      <c r="AD35" s="29"/>
      <c r="AE35" s="29"/>
      <c r="AF35" s="29"/>
    </row>
    <row r="36" spans="1:48" ht="42.75" customHeight="1" x14ac:dyDescent="0.3">
      <c r="A36" s="72">
        <v>31</v>
      </c>
      <c r="B36" s="51" t="s">
        <v>62</v>
      </c>
      <c r="C36" s="49" t="s">
        <v>4</v>
      </c>
      <c r="D36" s="49" t="s">
        <v>27</v>
      </c>
      <c r="E36" s="48">
        <v>203.53200000000001</v>
      </c>
      <c r="F36" s="48">
        <v>2469.4740000000002</v>
      </c>
      <c r="G36" s="48">
        <v>0</v>
      </c>
      <c r="H36" s="48">
        <v>49.389000000000003</v>
      </c>
      <c r="I36" s="48">
        <v>0</v>
      </c>
      <c r="J36" s="44">
        <f>E36+F36+H36</f>
        <v>2722.3950000000004</v>
      </c>
      <c r="K36" s="77"/>
      <c r="L36" s="75" t="s">
        <v>23</v>
      </c>
      <c r="M36" s="77">
        <v>1.8</v>
      </c>
      <c r="N36" s="43">
        <f t="shared" ref="N36:N38" si="28">E36*M36</f>
        <v>366.35760000000005</v>
      </c>
      <c r="O36" s="43">
        <f t="shared" si="24"/>
        <v>4445.0532000000003</v>
      </c>
      <c r="P36" s="43">
        <f t="shared" si="25"/>
        <v>0</v>
      </c>
      <c r="Q36" s="43">
        <f t="shared" si="26"/>
        <v>88.900200000000012</v>
      </c>
      <c r="R36" s="43">
        <v>0</v>
      </c>
      <c r="S36" s="44">
        <f>SUM(N36:Q36)</f>
        <v>4900.3110000000006</v>
      </c>
      <c r="U36" s="18"/>
      <c r="V36" s="18"/>
      <c r="W36" s="28"/>
      <c r="X36" s="19"/>
      <c r="Y36" s="29"/>
      <c r="Z36" s="18"/>
      <c r="AA36" s="29"/>
      <c r="AB36" s="29"/>
      <c r="AC36" s="29"/>
      <c r="AD36" s="29"/>
      <c r="AE36" s="29"/>
      <c r="AF36" s="29"/>
    </row>
    <row r="37" spans="1:48" ht="35.25" customHeight="1" x14ac:dyDescent="0.3">
      <c r="A37" s="76">
        <v>32</v>
      </c>
      <c r="B37" s="51" t="s">
        <v>63</v>
      </c>
      <c r="C37" s="49" t="s">
        <v>5</v>
      </c>
      <c r="D37" s="49" t="s">
        <v>27</v>
      </c>
      <c r="E37" s="48">
        <v>23.120999999999999</v>
      </c>
      <c r="F37" s="48">
        <v>37.414000000000001</v>
      </c>
      <c r="G37" s="48">
        <v>60.161999999999999</v>
      </c>
      <c r="H37" s="48">
        <v>6.016</v>
      </c>
      <c r="I37" s="48">
        <v>0</v>
      </c>
      <c r="J37" s="44">
        <f>E37+F37+G37+H37</f>
        <v>126.71300000000001</v>
      </c>
      <c r="K37" s="77"/>
      <c r="L37" s="75" t="s">
        <v>23</v>
      </c>
      <c r="M37" s="77">
        <v>2</v>
      </c>
      <c r="N37" s="43">
        <f t="shared" si="28"/>
        <v>46.241999999999997</v>
      </c>
      <c r="O37" s="43">
        <f t="shared" si="24"/>
        <v>74.828000000000003</v>
      </c>
      <c r="P37" s="43">
        <f t="shared" si="25"/>
        <v>120.324</v>
      </c>
      <c r="Q37" s="43">
        <f t="shared" si="26"/>
        <v>12.032</v>
      </c>
      <c r="R37" s="43">
        <v>0</v>
      </c>
      <c r="S37" s="44">
        <f>SUM(N37:Q37)</f>
        <v>253.42600000000002</v>
      </c>
      <c r="U37" s="18"/>
      <c r="V37" s="18"/>
      <c r="W37" s="28"/>
      <c r="X37" s="19"/>
      <c r="Y37" s="29"/>
      <c r="Z37" s="18"/>
      <c r="AA37" s="29"/>
      <c r="AB37" s="29"/>
      <c r="AC37" s="29"/>
      <c r="AD37" s="29"/>
      <c r="AE37" s="29"/>
      <c r="AF37" s="29"/>
    </row>
    <row r="38" spans="1:48" ht="48" customHeight="1" x14ac:dyDescent="0.3">
      <c r="A38" s="76">
        <v>33</v>
      </c>
      <c r="B38" s="51" t="s">
        <v>64</v>
      </c>
      <c r="C38" s="49" t="s">
        <v>5</v>
      </c>
      <c r="D38" s="49" t="s">
        <v>27</v>
      </c>
      <c r="E38" s="43">
        <v>70.374130000000008</v>
      </c>
      <c r="F38" s="43">
        <v>96.572800000000001</v>
      </c>
      <c r="G38" s="43">
        <v>726.36500000000001</v>
      </c>
      <c r="H38" s="43">
        <v>179.49759605385117</v>
      </c>
      <c r="I38" s="43">
        <v>0</v>
      </c>
      <c r="J38" s="50">
        <f t="shared" ref="J38" si="29">E38+F38+G38+H38</f>
        <v>1072.8095260538512</v>
      </c>
      <c r="K38" s="77"/>
      <c r="L38" s="75" t="s">
        <v>57</v>
      </c>
      <c r="M38" s="77">
        <v>1</v>
      </c>
      <c r="N38" s="43">
        <f t="shared" si="28"/>
        <v>70.374130000000008</v>
      </c>
      <c r="O38" s="43">
        <f t="shared" si="24"/>
        <v>96.572800000000001</v>
      </c>
      <c r="P38" s="43">
        <f t="shared" si="25"/>
        <v>726.36500000000001</v>
      </c>
      <c r="Q38" s="43">
        <f t="shared" si="26"/>
        <v>179.49759605385117</v>
      </c>
      <c r="R38" s="43">
        <v>0</v>
      </c>
      <c r="S38" s="44">
        <f t="shared" ref="S38" si="30">SUM(N38:Q38)</f>
        <v>1072.8095260538512</v>
      </c>
      <c r="U38" s="28"/>
      <c r="V38" s="28"/>
      <c r="W38" s="28"/>
      <c r="X38" s="28"/>
      <c r="Y38" s="29"/>
      <c r="Z38" s="28"/>
      <c r="AA38" s="29"/>
      <c r="AB38" s="29"/>
      <c r="AC38" s="29"/>
      <c r="AD38" s="29"/>
      <c r="AE38" s="29"/>
      <c r="AF38" s="29"/>
    </row>
    <row r="39" spans="1:48" ht="47.25" customHeight="1" x14ac:dyDescent="0.3">
      <c r="A39" s="72">
        <v>34</v>
      </c>
      <c r="B39" s="51" t="s">
        <v>67</v>
      </c>
      <c r="C39" s="49" t="s">
        <v>4</v>
      </c>
      <c r="D39" s="49" t="s">
        <v>27</v>
      </c>
      <c r="E39" s="48">
        <v>192.583</v>
      </c>
      <c r="F39" s="48">
        <v>1822.3889999999999</v>
      </c>
      <c r="G39" s="48">
        <v>0</v>
      </c>
      <c r="H39" s="48">
        <v>9.2650000000000006</v>
      </c>
      <c r="I39" s="48">
        <v>0</v>
      </c>
      <c r="J39" s="44">
        <f>E39+F39+H39</f>
        <v>2024.2370000000001</v>
      </c>
      <c r="K39" s="77"/>
      <c r="L39" s="75" t="s">
        <v>23</v>
      </c>
      <c r="M39" s="77">
        <v>0.12</v>
      </c>
      <c r="N39" s="43">
        <f>E39*M39</f>
        <v>23.109959999999997</v>
      </c>
      <c r="O39" s="43">
        <f>F39*M39</f>
        <v>218.68667999999997</v>
      </c>
      <c r="P39" s="43">
        <v>0</v>
      </c>
      <c r="Q39" s="43">
        <f>H39*M39</f>
        <v>1.1118000000000001</v>
      </c>
      <c r="R39" s="43">
        <v>0</v>
      </c>
      <c r="S39" s="44">
        <f>SUM(N39:R39)</f>
        <v>242.90843999999996</v>
      </c>
      <c r="W39" s="28"/>
      <c r="X39" s="19"/>
      <c r="Y39" s="29"/>
      <c r="AA39" s="29"/>
      <c r="AB39" s="29"/>
      <c r="AC39" s="29"/>
      <c r="AD39" s="29"/>
      <c r="AE39" s="29"/>
      <c r="AF39" s="29"/>
    </row>
    <row r="40" spans="1:48" ht="40.5" customHeight="1" x14ac:dyDescent="0.3">
      <c r="A40" s="76">
        <v>35</v>
      </c>
      <c r="B40" s="51" t="s">
        <v>68</v>
      </c>
      <c r="C40" s="49" t="s">
        <v>12</v>
      </c>
      <c r="D40" s="49" t="s">
        <v>27</v>
      </c>
      <c r="E40" s="48">
        <v>0</v>
      </c>
      <c r="F40" s="48">
        <v>0</v>
      </c>
      <c r="G40" s="48">
        <v>0</v>
      </c>
      <c r="H40" s="48">
        <v>0</v>
      </c>
      <c r="I40" s="48">
        <v>15</v>
      </c>
      <c r="J40" s="44">
        <f>I40</f>
        <v>15</v>
      </c>
      <c r="K40" s="77"/>
      <c r="L40" s="75" t="s">
        <v>24</v>
      </c>
      <c r="M40" s="77">
        <v>1</v>
      </c>
      <c r="N40" s="43">
        <v>0</v>
      </c>
      <c r="O40" s="43">
        <v>0</v>
      </c>
      <c r="P40" s="43">
        <v>0</v>
      </c>
      <c r="Q40" s="43">
        <v>0</v>
      </c>
      <c r="R40" s="43">
        <f>M40*J40</f>
        <v>15</v>
      </c>
      <c r="S40" s="44">
        <f t="shared" ref="S40" si="31">SUM(N40:R40)</f>
        <v>15</v>
      </c>
      <c r="W40" s="28"/>
      <c r="X40" s="19"/>
      <c r="Y40" s="29"/>
      <c r="AA40" s="29"/>
      <c r="AB40" s="29"/>
      <c r="AC40" s="29"/>
      <c r="AD40" s="29"/>
      <c r="AE40" s="29"/>
      <c r="AF40" s="29"/>
    </row>
    <row r="41" spans="1:48" ht="42" customHeight="1" x14ac:dyDescent="0.3">
      <c r="A41" s="76">
        <v>36</v>
      </c>
      <c r="B41" s="51" t="s">
        <v>69</v>
      </c>
      <c r="C41" s="49" t="s">
        <v>5</v>
      </c>
      <c r="D41" s="49" t="s">
        <v>27</v>
      </c>
      <c r="E41" s="48">
        <v>3.8519999999999999</v>
      </c>
      <c r="F41" s="48">
        <v>15.115</v>
      </c>
      <c r="G41" s="48">
        <v>62.05</v>
      </c>
      <c r="H41" s="48">
        <v>4.2750000000000004</v>
      </c>
      <c r="I41" s="48">
        <v>0</v>
      </c>
      <c r="J41" s="44">
        <f>E41+F41+G41+H41</f>
        <v>85.292000000000002</v>
      </c>
      <c r="K41" s="77"/>
      <c r="L41" s="75" t="s">
        <v>25</v>
      </c>
      <c r="M41" s="77">
        <v>1</v>
      </c>
      <c r="N41" s="43">
        <f>E41*M41</f>
        <v>3.8519999999999999</v>
      </c>
      <c r="O41" s="43">
        <f>F41*M41</f>
        <v>15.115</v>
      </c>
      <c r="P41" s="43">
        <f>G41*M41</f>
        <v>62.05</v>
      </c>
      <c r="Q41" s="43">
        <f>H41*M41</f>
        <v>4.2750000000000004</v>
      </c>
      <c r="R41" s="43">
        <v>0</v>
      </c>
      <c r="S41" s="44">
        <f>SUM(N41:R41)</f>
        <v>85.292000000000002</v>
      </c>
      <c r="W41" s="28"/>
      <c r="X41" s="19"/>
      <c r="Y41" s="29"/>
      <c r="AA41" s="29"/>
      <c r="AB41" s="29"/>
      <c r="AC41" s="29"/>
      <c r="AD41" s="29"/>
      <c r="AE41" s="29"/>
      <c r="AF41" s="29"/>
    </row>
    <row r="42" spans="1:48" ht="32.25" x14ac:dyDescent="0.3">
      <c r="A42" s="72">
        <v>37</v>
      </c>
      <c r="B42" s="51" t="s">
        <v>71</v>
      </c>
      <c r="C42" s="49" t="s">
        <v>5</v>
      </c>
      <c r="D42" s="49" t="s">
        <v>27</v>
      </c>
      <c r="E42" s="48">
        <v>3.1429999999999998</v>
      </c>
      <c r="F42" s="48">
        <v>13.491</v>
      </c>
      <c r="G42" s="48">
        <v>4.2130000000000001</v>
      </c>
      <c r="H42" s="48">
        <v>1.2769999999999999</v>
      </c>
      <c r="I42" s="48">
        <v>0</v>
      </c>
      <c r="J42" s="44">
        <f>E42+F42+G42+H42</f>
        <v>22.124000000000002</v>
      </c>
      <c r="K42" s="77"/>
      <c r="L42" s="75" t="s">
        <v>25</v>
      </c>
      <c r="M42" s="77">
        <v>1</v>
      </c>
      <c r="N42" s="43">
        <f>E42*M42</f>
        <v>3.1429999999999998</v>
      </c>
      <c r="O42" s="43">
        <f>F42*M42</f>
        <v>13.491</v>
      </c>
      <c r="P42" s="43">
        <f>G42*M42</f>
        <v>4.2130000000000001</v>
      </c>
      <c r="Q42" s="43">
        <f>H42*M42</f>
        <v>1.2769999999999999</v>
      </c>
      <c r="R42" s="43">
        <v>0</v>
      </c>
      <c r="S42" s="44">
        <f>SUM(N42:R42)</f>
        <v>22.124000000000002</v>
      </c>
      <c r="W42" s="28"/>
      <c r="X42" s="19"/>
      <c r="Y42" s="29"/>
      <c r="AA42" s="29"/>
      <c r="AB42" s="29"/>
      <c r="AC42" s="29"/>
      <c r="AD42" s="29"/>
      <c r="AE42" s="29"/>
      <c r="AF42" s="29"/>
    </row>
    <row r="43" spans="1:48" ht="44.25" customHeight="1" x14ac:dyDescent="0.3">
      <c r="A43" s="76">
        <v>38</v>
      </c>
      <c r="B43" s="51" t="s">
        <v>70</v>
      </c>
      <c r="C43" s="49" t="s">
        <v>4</v>
      </c>
      <c r="D43" s="49" t="s">
        <v>27</v>
      </c>
      <c r="E43" s="43">
        <v>416.589</v>
      </c>
      <c r="F43" s="43">
        <v>2074.61</v>
      </c>
      <c r="G43" s="43">
        <f>'[1]УП 2023 Центр'!AL30</f>
        <v>0</v>
      </c>
      <c r="H43" s="43">
        <v>30.213000000000001</v>
      </c>
      <c r="I43" s="43">
        <v>0</v>
      </c>
      <c r="J43" s="44">
        <f>E43+F43+H43</f>
        <v>2521.4120000000003</v>
      </c>
      <c r="K43" s="77"/>
      <c r="L43" s="75" t="s">
        <v>28</v>
      </c>
      <c r="M43" s="77">
        <v>0.02</v>
      </c>
      <c r="N43" s="43">
        <f>E43*M43</f>
        <v>8.3317800000000002</v>
      </c>
      <c r="O43" s="43">
        <f>F43*M43</f>
        <v>41.492200000000004</v>
      </c>
      <c r="P43" s="43">
        <f>G43*N43</f>
        <v>0</v>
      </c>
      <c r="Q43" s="43">
        <f>H43*M43</f>
        <v>0.60426000000000002</v>
      </c>
      <c r="R43" s="43">
        <v>0</v>
      </c>
      <c r="S43" s="44">
        <f t="shared" ref="S43" si="32">SUM(N43:Q43)</f>
        <v>50.428240000000002</v>
      </c>
      <c r="W43" s="28"/>
      <c r="X43" s="28"/>
      <c r="Y43" s="29"/>
      <c r="AA43" s="29"/>
      <c r="AB43" s="29"/>
      <c r="AC43" s="29"/>
      <c r="AD43" s="29"/>
      <c r="AE43" s="29"/>
      <c r="AF43" s="29"/>
    </row>
    <row r="44" spans="1:48" ht="33" customHeight="1" x14ac:dyDescent="0.3">
      <c r="A44" s="59" t="s">
        <v>15</v>
      </c>
      <c r="B44" s="60"/>
      <c r="C44" s="60"/>
      <c r="D44" s="60"/>
      <c r="E44" s="61"/>
      <c r="F44" s="1"/>
      <c r="G44" s="1"/>
      <c r="H44" s="1"/>
      <c r="I44" s="1"/>
      <c r="J44" s="1"/>
      <c r="K44" s="1"/>
      <c r="L44" s="30"/>
      <c r="M44" s="31"/>
      <c r="N44" s="31"/>
      <c r="O44" s="32"/>
      <c r="P44" s="32"/>
      <c r="Q44" s="32"/>
      <c r="R44" s="33"/>
      <c r="S44" s="78">
        <f>SUM(S6:S43)</f>
        <v>14058.393386053849</v>
      </c>
      <c r="T44" s="3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</row>
    <row r="45" spans="1:48" ht="42.75" customHeight="1" x14ac:dyDescent="0.3">
      <c r="A45" s="62" t="s">
        <v>65</v>
      </c>
      <c r="B45" s="63"/>
      <c r="C45" s="63"/>
      <c r="D45" s="63"/>
      <c r="E45" s="64"/>
      <c r="F45" s="1"/>
      <c r="G45" s="1"/>
      <c r="H45" s="1"/>
      <c r="I45" s="1"/>
      <c r="J45" s="1"/>
      <c r="K45" s="1"/>
      <c r="L45" s="30"/>
      <c r="M45" s="31"/>
      <c r="N45" s="31"/>
      <c r="O45" s="32"/>
      <c r="P45" s="32"/>
      <c r="Q45" s="32"/>
      <c r="R45" s="35"/>
      <c r="S45" s="79">
        <v>1.0265113740010501</v>
      </c>
      <c r="T45" s="3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</row>
    <row r="46" spans="1:48" ht="33" customHeight="1" x14ac:dyDescent="0.3">
      <c r="A46" s="65" t="s">
        <v>66</v>
      </c>
      <c r="B46" s="65"/>
      <c r="C46" s="65"/>
      <c r="D46" s="65"/>
      <c r="E46" s="65"/>
      <c r="F46" s="1"/>
      <c r="G46" s="1"/>
      <c r="H46" s="1"/>
      <c r="I46" s="1"/>
      <c r="J46" s="1"/>
      <c r="K46" s="1"/>
      <c r="L46" s="30"/>
      <c r="M46" s="31"/>
      <c r="N46" s="31"/>
      <c r="O46" s="32"/>
      <c r="P46" s="32"/>
      <c r="Q46" s="32"/>
      <c r="R46" s="33"/>
      <c r="S46" s="80">
        <f>S44*S45</f>
        <v>14431.100710965411</v>
      </c>
      <c r="T46" s="3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</row>
    <row r="47" spans="1:48" ht="40.5" customHeight="1" x14ac:dyDescent="0.35">
      <c r="A47" s="66" t="s">
        <v>16</v>
      </c>
      <c r="B47" s="66"/>
      <c r="C47" s="66"/>
      <c r="D47" s="66"/>
      <c r="E47" s="66"/>
      <c r="F47" s="1"/>
      <c r="G47" s="1"/>
      <c r="H47" s="1"/>
      <c r="I47" s="1"/>
      <c r="J47" s="1"/>
      <c r="K47" s="1"/>
      <c r="L47" s="1"/>
      <c r="M47" s="31"/>
      <c r="N47" s="31"/>
      <c r="O47" s="1"/>
      <c r="P47" s="1"/>
      <c r="Q47" s="1"/>
      <c r="R47" s="36"/>
      <c r="S47" s="81">
        <f>S46*1.2</f>
        <v>17317.320853158493</v>
      </c>
      <c r="T47" s="37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</row>
    <row r="48" spans="1:48" s="22" customFormat="1" ht="33" customHeight="1" x14ac:dyDescent="0.35">
      <c r="A48" s="56"/>
      <c r="B48" s="56"/>
      <c r="C48" s="56"/>
      <c r="D48" s="56"/>
      <c r="E48" s="56"/>
      <c r="F48" s="38"/>
      <c r="G48" s="38"/>
      <c r="H48" s="38"/>
      <c r="I48" s="38"/>
      <c r="J48" s="38"/>
      <c r="K48" s="38"/>
      <c r="L48" s="38"/>
      <c r="M48" s="39"/>
      <c r="N48" s="40"/>
      <c r="O48" s="40"/>
      <c r="P48" s="41"/>
      <c r="Q48" s="41"/>
      <c r="R48" s="41"/>
      <c r="S48" s="41"/>
      <c r="T48" s="41"/>
      <c r="U48" s="23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</row>
    <row r="49" spans="1:48" s="22" customFormat="1" ht="40.5" customHeight="1" x14ac:dyDescent="0.3">
      <c r="A49" s="57"/>
      <c r="B49" s="57"/>
      <c r="C49" s="57"/>
      <c r="D49" s="57"/>
      <c r="E49" s="57"/>
      <c r="F49" s="38"/>
      <c r="G49" s="38"/>
      <c r="H49" s="38"/>
      <c r="I49" s="38"/>
      <c r="J49" s="38"/>
      <c r="K49" s="38"/>
      <c r="L49" s="38"/>
      <c r="M49" s="38"/>
      <c r="N49" s="40"/>
      <c r="O49" s="40"/>
      <c r="P49" s="38"/>
      <c r="Q49" s="38"/>
      <c r="R49" s="38"/>
      <c r="S49" s="38"/>
      <c r="T49" s="38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</row>
    <row r="50" spans="1:48" x14ac:dyDescent="0.25">
      <c r="B50" s="20"/>
      <c r="C50"/>
      <c r="J50"/>
    </row>
    <row r="51" spans="1:48" s="16" customFormat="1" ht="84" customHeight="1" x14ac:dyDescent="0.3">
      <c r="A51" s="53" t="s">
        <v>17</v>
      </c>
      <c r="B51" s="53"/>
      <c r="C51" s="53"/>
      <c r="F51" s="42" t="s">
        <v>18</v>
      </c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</row>
    <row r="52" spans="1:48" s="16" customFormat="1" ht="18.75" x14ac:dyDescent="0.3">
      <c r="B52" s="25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</row>
    <row r="53" spans="1:48" s="16" customFormat="1" ht="40.5" customHeight="1" x14ac:dyDescent="0.3">
      <c r="B53" s="25" t="s">
        <v>19</v>
      </c>
      <c r="F53" s="16" t="s">
        <v>20</v>
      </c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</row>
    <row r="54" spans="1:48" s="16" customFormat="1" ht="18.75" x14ac:dyDescent="0.3">
      <c r="B54" s="25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</row>
    <row r="55" spans="1:48" s="16" customFormat="1" ht="18.75" x14ac:dyDescent="0.3">
      <c r="B55" s="25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</row>
    <row r="56" spans="1:48" s="16" customFormat="1" ht="18.75" x14ac:dyDescent="0.3">
      <c r="B56" s="25" t="s">
        <v>72</v>
      </c>
      <c r="F56" s="16" t="s">
        <v>73</v>
      </c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</row>
    <row r="57" spans="1:48" ht="18.75" x14ac:dyDescent="0.3">
      <c r="U57" s="18"/>
      <c r="V57" s="18"/>
      <c r="W57" s="18"/>
      <c r="X57" s="19"/>
      <c r="Y57" s="18"/>
      <c r="Z57" s="18"/>
      <c r="AA57" s="18"/>
      <c r="AB57" s="18"/>
      <c r="AC57" s="18"/>
      <c r="AD57" s="18"/>
      <c r="AE57" s="18"/>
      <c r="AF57" s="18"/>
    </row>
    <row r="58" spans="1:48" ht="18.75" x14ac:dyDescent="0.3">
      <c r="D58" s="13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</row>
    <row r="59" spans="1:48" ht="18.75" x14ac:dyDescent="0.3">
      <c r="D59" s="13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</row>
    <row r="60" spans="1:48" x14ac:dyDescent="0.25">
      <c r="D60" s="13"/>
    </row>
    <row r="61" spans="1:48" x14ac:dyDescent="0.25">
      <c r="D61" s="13"/>
    </row>
  </sheetData>
  <mergeCells count="16">
    <mergeCell ref="N3:S3"/>
    <mergeCell ref="B3:B4"/>
    <mergeCell ref="C3:C4"/>
    <mergeCell ref="D3:D4"/>
    <mergeCell ref="E3:J3"/>
    <mergeCell ref="K3:K4"/>
    <mergeCell ref="L3:L4"/>
    <mergeCell ref="A51:C51"/>
    <mergeCell ref="A3:A4"/>
    <mergeCell ref="A48:E48"/>
    <mergeCell ref="A49:E49"/>
    <mergeCell ref="M3:M4"/>
    <mergeCell ref="A44:E44"/>
    <mergeCell ref="A45:E45"/>
    <mergeCell ref="A46:E46"/>
    <mergeCell ref="A47:E47"/>
  </mergeCells>
  <pageMargins left="0.23622047244094491" right="0.23622047244094491" top="0.15748031496062992" bottom="0" header="0.31496062992125984" footer="0.31496062992125984"/>
  <pageSetup paperSize="9" scale="5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2023-10-03T05:10:02Z</dcterms:modified>
</cp:coreProperties>
</file>