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70_лот_(Всего)" sheetId="2" state="hidden" r:id="rId1"/>
    <sheet name="70_лот_(Северо-Восток)" sheetId="3" r:id="rId2"/>
    <sheet name="70_лот_(Хоз.способ)" sheetId="4" state="hidden" r:id="rId3"/>
  </sheets>
  <definedNames>
    <definedName name="_xlnm._FilterDatabase" localSheetId="0" hidden="1">'70_лот_(Всего)'!$A$2:$BM$187</definedName>
    <definedName name="_xlnm._FilterDatabase" localSheetId="1" hidden="1">'70_лот_(Северо-Восток)'!$A$2:$BM$146</definedName>
    <definedName name="_xlnm._FilterDatabase" localSheetId="2" hidden="1">'70_лот_(Хоз.способ)'!$A$2:$BM$145</definedName>
    <definedName name="_xlnm.Print_Titles" localSheetId="0">'70_лот_(Всего)'!$2:$2</definedName>
    <definedName name="_xlnm.Print_Titles" localSheetId="1">'70_лот_(Северо-Восток)'!$2:$2</definedName>
    <definedName name="_xlnm.Print_Titles" localSheetId="2">'70_лот_(Хоз.способ)'!$2:$2</definedName>
    <definedName name="_xlnm.Print_Area" localSheetId="0">'70_лот_(Всего)'!$A$1:$BM$60</definedName>
    <definedName name="_xlnm.Print_Area" localSheetId="1">'70_лот_(Северо-Восток)'!$A$1:$BM$19</definedName>
    <definedName name="_xlnm.Print_Area" localSheetId="2">'70_лот_(Хоз.способ)'!$A$1:$BM$18</definedName>
  </definedNames>
  <calcPr calcId="145621"/>
</workbook>
</file>

<file path=xl/calcChain.xml><?xml version="1.0" encoding="utf-8"?>
<calcChain xmlns="http://schemas.openxmlformats.org/spreadsheetml/2006/main">
  <c r="O19" i="3" l="1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F19" i="3"/>
  <c r="AG19" i="3"/>
  <c r="AH19" i="3"/>
  <c r="AJ19" i="3"/>
  <c r="AK19" i="3"/>
  <c r="AL19" i="3"/>
  <c r="AM19" i="3"/>
  <c r="AN19" i="3"/>
  <c r="AO19" i="3"/>
  <c r="AP19" i="3"/>
  <c r="AR19" i="3"/>
  <c r="AT19" i="3"/>
  <c r="AU19" i="3"/>
  <c r="AV19" i="3"/>
  <c r="AW19" i="3"/>
  <c r="AX19" i="3"/>
  <c r="AZ19" i="3"/>
  <c r="BB19" i="3"/>
  <c r="BC19" i="3"/>
  <c r="BD19" i="3"/>
  <c r="BE19" i="3"/>
  <c r="BF19" i="3"/>
  <c r="BG19" i="3"/>
  <c r="BH19" i="3"/>
  <c r="BI19" i="3"/>
  <c r="BJ19" i="3"/>
  <c r="BK19" i="3"/>
  <c r="N19" i="3"/>
  <c r="O18" i="4" l="1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K18" i="4"/>
  <c r="AL18" i="4"/>
  <c r="AM18" i="4"/>
  <c r="AN18" i="4"/>
  <c r="AO18" i="4"/>
  <c r="AP18" i="4"/>
  <c r="AU18" i="4"/>
  <c r="AV18" i="4"/>
  <c r="AW18" i="4"/>
  <c r="AX18" i="4"/>
  <c r="AZ18" i="4"/>
  <c r="BB18" i="4"/>
  <c r="BC18" i="4"/>
  <c r="BD18" i="4"/>
  <c r="BE18" i="4"/>
  <c r="BF18" i="4"/>
  <c r="BH18" i="4"/>
  <c r="BI18" i="4"/>
  <c r="BJ18" i="4"/>
  <c r="BK18" i="4"/>
  <c r="N18" i="4"/>
  <c r="Q17" i="4"/>
  <c r="Q16" i="4" s="1"/>
  <c r="P17" i="4"/>
  <c r="N17" i="4"/>
  <c r="N16" i="4" s="1"/>
  <c r="S16" i="4"/>
  <c r="R16" i="4"/>
  <c r="N15" i="4"/>
  <c r="Q15" i="4" s="1"/>
  <c r="Q13" i="4" s="1"/>
  <c r="AZ13" i="4"/>
  <c r="R13" i="4"/>
  <c r="Q12" i="4"/>
  <c r="Q11" i="4" s="1"/>
  <c r="P12" i="4"/>
  <c r="N12" i="4"/>
  <c r="N11" i="4" s="1"/>
  <c r="S11" i="4"/>
  <c r="R11" i="4"/>
  <c r="P11" i="4"/>
  <c r="Q10" i="4"/>
  <c r="Q9" i="4" s="1"/>
  <c r="P10" i="4"/>
  <c r="N10" i="4"/>
  <c r="N9" i="4" s="1"/>
  <c r="S9" i="4"/>
  <c r="R9" i="4"/>
  <c r="P9" i="4"/>
  <c r="N8" i="4"/>
  <c r="Q8" i="4" s="1"/>
  <c r="Q7" i="4" s="1"/>
  <c r="R7" i="4"/>
  <c r="N6" i="4"/>
  <c r="Q6" i="4" s="1"/>
  <c r="N4" i="4"/>
  <c r="Q4" i="4" s="1"/>
  <c r="Q3" i="4" s="1"/>
  <c r="R3" i="4"/>
  <c r="N18" i="3"/>
  <c r="Q18" i="3" s="1"/>
  <c r="Q17" i="3" s="1"/>
  <c r="R17" i="3"/>
  <c r="N16" i="3"/>
  <c r="Q16" i="3" s="1"/>
  <c r="Q14" i="3" s="1"/>
  <c r="AZ14" i="3"/>
  <c r="R14" i="3"/>
  <c r="N13" i="3"/>
  <c r="Q13" i="3" s="1"/>
  <c r="Q12" i="3" s="1"/>
  <c r="R12" i="3"/>
  <c r="N11" i="3"/>
  <c r="Q11" i="3" s="1"/>
  <c r="T10" i="3"/>
  <c r="N10" i="3" s="1"/>
  <c r="T9" i="3"/>
  <c r="N9" i="3" s="1"/>
  <c r="T8" i="3"/>
  <c r="N8" i="3" s="1"/>
  <c r="N7" i="3"/>
  <c r="Q7" i="3" s="1"/>
  <c r="R6" i="3"/>
  <c r="N5" i="3"/>
  <c r="Q5" i="3" s="1"/>
  <c r="R4" i="3"/>
  <c r="Q4" i="3"/>
  <c r="R3" i="3"/>
  <c r="Q59" i="2"/>
  <c r="P59" i="2"/>
  <c r="N59" i="2"/>
  <c r="Q48" i="2"/>
  <c r="P48" i="2"/>
  <c r="N48" i="2"/>
  <c r="Q32" i="2"/>
  <c r="P32" i="2"/>
  <c r="T17" i="4" l="1"/>
  <c r="BH16" i="4" s="1"/>
  <c r="BK16" i="4" s="1"/>
  <c r="S4" i="4"/>
  <c r="S3" i="4" s="1"/>
  <c r="N3" i="4"/>
  <c r="P4" i="4"/>
  <c r="N7" i="4"/>
  <c r="P8" i="4"/>
  <c r="P7" i="4" s="1"/>
  <c r="T12" i="4"/>
  <c r="BH11" i="4" s="1"/>
  <c r="BK11" i="4" s="1"/>
  <c r="P16" i="4"/>
  <c r="S8" i="4"/>
  <c r="S7" i="4" s="1"/>
  <c r="N17" i="3"/>
  <c r="N14" i="3"/>
  <c r="P18" i="3"/>
  <c r="P17" i="3" s="1"/>
  <c r="AR6" i="3"/>
  <c r="S16" i="3"/>
  <c r="S14" i="3" s="1"/>
  <c r="T4" i="3"/>
  <c r="AZ3" i="3" s="1"/>
  <c r="Q3" i="3"/>
  <c r="AJ6" i="3"/>
  <c r="AT6" i="3"/>
  <c r="P7" i="3"/>
  <c r="N12" i="3"/>
  <c r="P13" i="3"/>
  <c r="P16" i="3"/>
  <c r="S18" i="3"/>
  <c r="S17" i="3" s="1"/>
  <c r="S7" i="3"/>
  <c r="S13" i="3"/>
  <c r="S12" i="3" s="1"/>
  <c r="P6" i="4"/>
  <c r="S6" i="4"/>
  <c r="T10" i="4"/>
  <c r="N13" i="4"/>
  <c r="P15" i="4"/>
  <c r="S15" i="4"/>
  <c r="S13" i="4" s="1"/>
  <c r="S5" i="3"/>
  <c r="S3" i="3" s="1"/>
  <c r="N6" i="3"/>
  <c r="P5" i="3"/>
  <c r="Q6" i="3"/>
  <c r="S11" i="3"/>
  <c r="P11" i="3"/>
  <c r="T32" i="2"/>
  <c r="N32" i="2"/>
  <c r="N23" i="2"/>
  <c r="N19" i="2"/>
  <c r="O13" i="2"/>
  <c r="O60" i="2" s="1"/>
  <c r="R13" i="2"/>
  <c r="T15" i="2"/>
  <c r="AT13" i="2" s="1"/>
  <c r="M15" i="2"/>
  <c r="M12" i="2"/>
  <c r="N9" i="2"/>
  <c r="S9" i="2" s="1"/>
  <c r="Q9" i="2"/>
  <c r="P6" i="2"/>
  <c r="N6" i="2"/>
  <c r="Q6" i="2" s="1"/>
  <c r="Q58" i="2"/>
  <c r="R58" i="2"/>
  <c r="T16" i="4" l="1"/>
  <c r="T11" i="4"/>
  <c r="T8" i="4"/>
  <c r="T4" i="4"/>
  <c r="P3" i="4"/>
  <c r="T18" i="3"/>
  <c r="T17" i="3" s="1"/>
  <c r="S6" i="3"/>
  <c r="N4" i="3"/>
  <c r="N3" i="3" s="1"/>
  <c r="T16" i="3"/>
  <c r="P14" i="3"/>
  <c r="T13" i="3"/>
  <c r="P12" i="3"/>
  <c r="T7" i="3"/>
  <c r="AF6" i="3" s="1"/>
  <c r="T15" i="4"/>
  <c r="P13" i="4"/>
  <c r="T9" i="4"/>
  <c r="BH9" i="4"/>
  <c r="BK9" i="4" s="1"/>
  <c r="T6" i="4"/>
  <c r="BB5" i="4" s="1"/>
  <c r="BK5" i="4" s="1"/>
  <c r="T11" i="3"/>
  <c r="P6" i="3"/>
  <c r="T5" i="3"/>
  <c r="P3" i="3"/>
  <c r="S6" i="2"/>
  <c r="N15" i="2"/>
  <c r="P9" i="2"/>
  <c r="T9" i="2" s="1"/>
  <c r="T6" i="2"/>
  <c r="S58" i="2"/>
  <c r="N58" i="2"/>
  <c r="P58" i="2"/>
  <c r="BB17" i="3" l="1"/>
  <c r="BK17" i="3" s="1"/>
  <c r="BB3" i="4"/>
  <c r="BK3" i="4" s="1"/>
  <c r="T3" i="4"/>
  <c r="BB7" i="4"/>
  <c r="BK7" i="4" s="1"/>
  <c r="T7" i="4"/>
  <c r="BB14" i="3"/>
  <c r="BK14" i="3" s="1"/>
  <c r="T14" i="3"/>
  <c r="BB12" i="3"/>
  <c r="BK12" i="3" s="1"/>
  <c r="T12" i="3"/>
  <c r="BB13" i="4"/>
  <c r="BK13" i="4" s="1"/>
  <c r="T13" i="4"/>
  <c r="BB3" i="3"/>
  <c r="T3" i="3"/>
  <c r="BB6" i="3"/>
  <c r="BK6" i="3" s="1"/>
  <c r="T6" i="3"/>
  <c r="T59" i="2"/>
  <c r="P23" i="2"/>
  <c r="Q23" i="2"/>
  <c r="T22" i="2"/>
  <c r="T21" i="2"/>
  <c r="N21" i="2" s="1"/>
  <c r="T20" i="2"/>
  <c r="S19" i="2"/>
  <c r="BK3" i="3" l="1"/>
  <c r="AJ18" i="2"/>
  <c r="N20" i="2"/>
  <c r="AT18" i="2"/>
  <c r="N22" i="2"/>
  <c r="T58" i="2"/>
  <c r="BH58" i="2"/>
  <c r="BK58" i="2" s="1"/>
  <c r="AR18" i="2"/>
  <c r="N18" i="2"/>
  <c r="S23" i="2"/>
  <c r="S18" i="2" s="1"/>
  <c r="Q19" i="2"/>
  <c r="Q18" i="2" s="1"/>
  <c r="R18" i="2"/>
  <c r="P19" i="2"/>
  <c r="T23" i="2" l="1"/>
  <c r="BB18" i="2" s="1"/>
  <c r="P18" i="2"/>
  <c r="T19" i="2"/>
  <c r="T18" i="2" l="1"/>
  <c r="AF18" i="2"/>
  <c r="BK18" i="2" s="1"/>
  <c r="N17" i="2"/>
  <c r="S17" i="2" s="1"/>
  <c r="S16" i="2" s="1"/>
  <c r="R16" i="2"/>
  <c r="N16" i="2"/>
  <c r="N14" i="2"/>
  <c r="N12" i="2"/>
  <c r="S12" i="2" s="1"/>
  <c r="S10" i="2" s="1"/>
  <c r="R10" i="2"/>
  <c r="Q14" i="2" l="1"/>
  <c r="Q13" i="2" s="1"/>
  <c r="N13" i="2"/>
  <c r="N10" i="2"/>
  <c r="Q17" i="2"/>
  <c r="Q16" i="2" s="1"/>
  <c r="P17" i="2"/>
  <c r="P14" i="2"/>
  <c r="P13" i="2" s="1"/>
  <c r="S14" i="2"/>
  <c r="S13" i="2" s="1"/>
  <c r="Q12" i="2"/>
  <c r="Q10" i="2" s="1"/>
  <c r="P12" i="2"/>
  <c r="P16" i="2" l="1"/>
  <c r="T17" i="2"/>
  <c r="T14" i="2"/>
  <c r="T13" i="2" s="1"/>
  <c r="P10" i="2"/>
  <c r="T12" i="2"/>
  <c r="T16" i="2" l="1"/>
  <c r="BB16" i="2"/>
  <c r="BK16" i="2" s="1"/>
  <c r="T10" i="2"/>
  <c r="BB10" i="2"/>
  <c r="BK10" i="2" s="1"/>
  <c r="BB13" i="2"/>
  <c r="BK13" i="2" s="1"/>
  <c r="AT52" i="2" l="1"/>
  <c r="AR52" i="2"/>
  <c r="AH52" i="2"/>
  <c r="N57" i="2"/>
  <c r="Q57" i="2" s="1"/>
  <c r="N56" i="2"/>
  <c r="N55" i="2"/>
  <c r="N52" i="2" s="1"/>
  <c r="N53" i="2"/>
  <c r="S53" i="2" s="1"/>
  <c r="R52" i="2"/>
  <c r="P57" i="2" l="1"/>
  <c r="S57" i="2"/>
  <c r="Q53" i="2"/>
  <c r="Q52" i="2" s="1"/>
  <c r="P53" i="2"/>
  <c r="T57" i="2" l="1"/>
  <c r="BB52" i="2" s="1"/>
  <c r="S52" i="2"/>
  <c r="P52" i="2"/>
  <c r="T53" i="2"/>
  <c r="T52" i="2" l="1"/>
  <c r="AF52" i="2"/>
  <c r="BK52" i="2" s="1"/>
  <c r="AZ49" i="2"/>
  <c r="N51" i="2"/>
  <c r="S51" i="2" s="1"/>
  <c r="S49" i="2" s="1"/>
  <c r="R49" i="2"/>
  <c r="N49" i="2"/>
  <c r="Q47" i="2"/>
  <c r="R47" i="2"/>
  <c r="N47" i="2"/>
  <c r="Q31" i="2"/>
  <c r="R31" i="2"/>
  <c r="N31" i="2"/>
  <c r="N25" i="2"/>
  <c r="Q25" i="2" s="1"/>
  <c r="Q24" i="2" s="1"/>
  <c r="R24" i="2"/>
  <c r="N24" i="2"/>
  <c r="Q51" i="2" l="1"/>
  <c r="Q49" i="2" s="1"/>
  <c r="P51" i="2"/>
  <c r="S47" i="2"/>
  <c r="S31" i="2"/>
  <c r="P25" i="2"/>
  <c r="S25" i="2"/>
  <c r="S24" i="2" s="1"/>
  <c r="P49" i="2" l="1"/>
  <c r="T51" i="2"/>
  <c r="T48" i="2"/>
  <c r="P47" i="2"/>
  <c r="P31" i="2"/>
  <c r="T25" i="2"/>
  <c r="P24" i="2"/>
  <c r="T24" i="2" l="1"/>
  <c r="BB24" i="2"/>
  <c r="BK24" i="2" s="1"/>
  <c r="T31" i="2"/>
  <c r="BH31" i="2"/>
  <c r="BK31" i="2" s="1"/>
  <c r="T49" i="2"/>
  <c r="BB49" i="2"/>
  <c r="BK49" i="2" s="1"/>
  <c r="T47" i="2"/>
  <c r="BH47" i="2"/>
  <c r="BK47" i="2" s="1"/>
  <c r="AZ35" i="2"/>
  <c r="N37" i="2"/>
  <c r="Q37" i="2" s="1"/>
  <c r="Q35" i="2" s="1"/>
  <c r="R35" i="2"/>
  <c r="N35" i="2"/>
  <c r="P37" i="2" l="1"/>
  <c r="P35" i="2" s="1"/>
  <c r="S37" i="2"/>
  <c r="S35" i="2" s="1"/>
  <c r="T37" i="2" l="1"/>
  <c r="T35" i="2" s="1"/>
  <c r="AZ39" i="2"/>
  <c r="N41" i="2"/>
  <c r="Q41" i="2" s="1"/>
  <c r="Q39" i="2" s="1"/>
  <c r="R39" i="2"/>
  <c r="N39" i="2"/>
  <c r="N34" i="2"/>
  <c r="S34" i="2" s="1"/>
  <c r="S33" i="2" s="1"/>
  <c r="R33" i="2"/>
  <c r="N33" i="2"/>
  <c r="N28" i="2"/>
  <c r="Q28" i="2" s="1"/>
  <c r="Q27" i="2" s="1"/>
  <c r="R27" i="2"/>
  <c r="N27" i="2"/>
  <c r="BB5" i="2"/>
  <c r="BK5" i="2" s="1"/>
  <c r="N4" i="2"/>
  <c r="Q4" i="2" s="1"/>
  <c r="Q3" i="2" s="1"/>
  <c r="R3" i="2"/>
  <c r="BB35" i="2" l="1"/>
  <c r="BK35" i="2" s="1"/>
  <c r="S4" i="2"/>
  <c r="S3" i="2" s="1"/>
  <c r="S28" i="2"/>
  <c r="S27" i="2" s="1"/>
  <c r="P41" i="2"/>
  <c r="P39" i="2" s="1"/>
  <c r="N3" i="2"/>
  <c r="P4" i="2"/>
  <c r="P3" i="2" s="1"/>
  <c r="P28" i="2"/>
  <c r="P27" i="2" s="1"/>
  <c r="S41" i="2"/>
  <c r="S39" i="2" s="1"/>
  <c r="Q34" i="2"/>
  <c r="Q33" i="2" s="1"/>
  <c r="P34" i="2"/>
  <c r="T4" i="2" l="1"/>
  <c r="T3" i="2" s="1"/>
  <c r="T28" i="2"/>
  <c r="T41" i="2"/>
  <c r="P33" i="2"/>
  <c r="T34" i="2"/>
  <c r="BB3" i="2" l="1"/>
  <c r="BK3" i="2" s="1"/>
  <c r="T27" i="2"/>
  <c r="BB27" i="2"/>
  <c r="BK27" i="2" s="1"/>
  <c r="T33" i="2"/>
  <c r="BB33" i="2"/>
  <c r="BK33" i="2" s="1"/>
  <c r="T39" i="2"/>
  <c r="BB39" i="2"/>
  <c r="BK39" i="2" s="1"/>
  <c r="N45" i="2"/>
  <c r="N44" i="2" s="1"/>
  <c r="R44" i="2"/>
  <c r="N43" i="2"/>
  <c r="Q43" i="2" s="1"/>
  <c r="Q42" i="2" s="1"/>
  <c r="R42" i="2"/>
  <c r="N42" i="2"/>
  <c r="R8" i="2"/>
  <c r="Q8" i="2"/>
  <c r="T8" i="2" s="1"/>
  <c r="R7" i="2"/>
  <c r="R60" i="2" s="1"/>
  <c r="P43" i="2" l="1"/>
  <c r="P42" i="2" s="1"/>
  <c r="N8" i="2"/>
  <c r="N7" i="2" s="1"/>
  <c r="N60" i="2" s="1"/>
  <c r="AZ7" i="2"/>
  <c r="Q45" i="2"/>
  <c r="Q44" i="2" s="1"/>
  <c r="P45" i="2"/>
  <c r="S45" i="2"/>
  <c r="S44" i="2" s="1"/>
  <c r="S43" i="2"/>
  <c r="S42" i="2" s="1"/>
  <c r="Q7" i="2"/>
  <c r="Q60" i="2" s="1"/>
  <c r="S7" i="2"/>
  <c r="S60" i="2" l="1"/>
  <c r="T43" i="2"/>
  <c r="T45" i="2"/>
  <c r="P44" i="2"/>
  <c r="P7" i="2"/>
  <c r="P60" i="2" s="1"/>
  <c r="T7" i="2" l="1"/>
  <c r="BB7" i="2"/>
  <c r="BK7" i="2" s="1"/>
  <c r="BK60" i="2" s="1"/>
  <c r="T44" i="2"/>
  <c r="BB44" i="2"/>
  <c r="BK44" i="2" s="1"/>
  <c r="T42" i="2"/>
  <c r="BB42" i="2"/>
  <c r="BK42" i="2" s="1"/>
  <c r="T60" i="2" l="1"/>
</calcChain>
</file>

<file path=xl/sharedStrings.xml><?xml version="1.0" encoding="utf-8"?>
<sst xmlns="http://schemas.openxmlformats.org/spreadsheetml/2006/main" count="514" uniqueCount="228">
  <si>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</si>
  <si>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</si>
  <si>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</si>
  <si>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</si>
  <si>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</si>
  <si>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</si>
  <si>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</si>
  <si>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</si>
  <si>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</si>
  <si>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</si>
  <si>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</si>
  <si>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</si>
  <si>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</si>
  <si>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</si>
  <si>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</si>
  <si>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</si>
  <si>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</si>
  <si>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</si>
  <si>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</si>
  <si>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</si>
  <si>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</si>
  <si>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</si>
  <si>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</si>
  <si>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</si>
  <si>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</si>
  <si>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</si>
  <si>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</si>
  <si>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</si>
  <si>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</si>
  <si>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</si>
  <si>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</si>
  <si>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</si>
  <si>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</si>
  <si>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</si>
  <si>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</si>
  <si>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</si>
  <si>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</si>
  <si>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</si>
  <si>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</si>
  <si>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</si>
  <si>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</si>
  <si>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41207939 (ЗЭС-2796/2015)</t>
  </si>
  <si>
    <t>41208236 (СЭС-2801/2015)</t>
  </si>
  <si>
    <t>41211007 (СЭС-2805/2015)</t>
  </si>
  <si>
    <t>41204475 (ЦЭС-12028/2015)</t>
  </si>
  <si>
    <t>41204531 (ЦЭС-12032/2015)</t>
  </si>
  <si>
    <t>41204981 (ЦЭС-12039/2015)</t>
  </si>
  <si>
    <t>41205031 (ЦЭС-12072/2015)</t>
  </si>
  <si>
    <t>41198529 (ЦЭС-12083/2015)</t>
  </si>
  <si>
    <t>41206144 (ЦЭС-12092/2015)</t>
  </si>
  <si>
    <t>41206165 (ЦЭС-12094/2015)</t>
  </si>
  <si>
    <t>41207529 (ЦЭС-12098/2015)</t>
  </si>
  <si>
    <t>41203862 (ЦЭС-12158/2015)</t>
  </si>
  <si>
    <t>41208071 (ЦЭС-12162/2015)</t>
  </si>
  <si>
    <t>41205596 (ЦЭС-12166/2015)</t>
  </si>
  <si>
    <t>41207424 (ЦЭС-12168/2015)</t>
  </si>
  <si>
    <t>41206812 (ЦЭС-12177/2015)</t>
  </si>
  <si>
    <t>41208103 (ЦЭС-12186/2015)</t>
  </si>
  <si>
    <t>41207468 (ЦЭС-12187/2015)</t>
  </si>
  <si>
    <t>41208855 (ЦЭС-12197/2015)</t>
  </si>
  <si>
    <t>41210211 (ЦЭС-12210/2015)</t>
  </si>
  <si>
    <t>41206447 (ЮЭС-3074/2015)</t>
  </si>
  <si>
    <t>41206485 (ЮЭС-3083/2015)</t>
  </si>
  <si>
    <t>41206517 (ЮЭС-3088/2015)</t>
  </si>
  <si>
    <t>41207939</t>
  </si>
  <si>
    <t>41208236</t>
  </si>
  <si>
    <t>41211007</t>
  </si>
  <si>
    <t>41204475</t>
  </si>
  <si>
    <t>41204531</t>
  </si>
  <si>
    <t>41204981</t>
  </si>
  <si>
    <t>41205031</t>
  </si>
  <si>
    <t>41198529</t>
  </si>
  <si>
    <t>41206144</t>
  </si>
  <si>
    <t>41206165</t>
  </si>
  <si>
    <t>41207529</t>
  </si>
  <si>
    <t>41203862</t>
  </si>
  <si>
    <t>41208071</t>
  </si>
  <si>
    <t>41205596</t>
  </si>
  <si>
    <t>41207424</t>
  </si>
  <si>
    <t>41206812</t>
  </si>
  <si>
    <t>41208103</t>
  </si>
  <si>
    <t>41207468</t>
  </si>
  <si>
    <t>41208855</t>
  </si>
  <si>
    <t>41210211</t>
  </si>
  <si>
    <t>41206447</t>
  </si>
  <si>
    <t>41206485</t>
  </si>
  <si>
    <t>41206517</t>
  </si>
  <si>
    <t>Подберезкин Валерий Викторович</t>
  </si>
  <si>
    <t>Куликова Людмила Николаевна</t>
  </si>
  <si>
    <t>Кретов Денис Владимирович</t>
  </si>
  <si>
    <t>Бондаренко Роман Иванович</t>
  </si>
  <si>
    <t>Лоюков Денис Николаевич</t>
  </si>
  <si>
    <t>Фомина Наталья Васильевна</t>
  </si>
  <si>
    <t>Лощев Александр Юрьевич</t>
  </si>
  <si>
    <t>Индивидуальный предприниматель Скороходов Игорь Иванович</t>
  </si>
  <si>
    <t>Фенин Сергей Сергеевич</t>
  </si>
  <si>
    <t>Нахаба Роман Леонидович</t>
  </si>
  <si>
    <t>Уткин Сергей Николаевич</t>
  </si>
  <si>
    <t>Кочегаров Игорь Михайлович</t>
  </si>
  <si>
    <t>Зыбин Игорь Васильевич</t>
  </si>
  <si>
    <t>Сергиенко Денис Владимирович</t>
  </si>
  <si>
    <t>Местная религиозная организация православный приход Храма иконы Божией Матери «Всех скорбящих Радость» д. Муравлево Курского района Курской области Курской Епархии русской православной церкви (Московский Патриархат)</t>
  </si>
  <si>
    <t>Тертов Евгений Викторович</t>
  </si>
  <si>
    <t>Кульбаченко Светлана Владимировна</t>
  </si>
  <si>
    <t>Есин Александр Иванович</t>
  </si>
  <si>
    <t>Егоров Игорь Яковлевич</t>
  </si>
  <si>
    <t>Александров Всеволод Александрович</t>
  </si>
  <si>
    <t>Ананьев Николай Васильевич</t>
  </si>
  <si>
    <t>Беспалов Юрий Николаевич</t>
  </si>
  <si>
    <t>Трусов Александр Владимирович</t>
  </si>
  <si>
    <t>ЛРЭС</t>
  </si>
  <si>
    <t>ЖРЭС</t>
  </si>
  <si>
    <t>КРЭС</t>
  </si>
  <si>
    <t>БРЭС</t>
  </si>
  <si>
    <t>ЗРЭС</t>
  </si>
  <si>
    <t>Б.РЭС</t>
  </si>
  <si>
    <t>Су.РЭС</t>
  </si>
  <si>
    <t>Б.С.РЭС</t>
  </si>
  <si>
    <t>О.РЭС</t>
  </si>
  <si>
    <t>Курская обл., г.Льгов, ул.Приозерная,д.9.</t>
  </si>
  <si>
    <t>Курская обл., Железногорский  
р-н, Волковский  с/с, д. Пасерково, кад. № 46: 06:013204:69</t>
  </si>
  <si>
    <t>Курская область, Железногорский район, Разветьевский сельсовет, с. Разветье, кад. № 46:06:081702:74</t>
  </si>
  <si>
    <t>Курский р-н, с.Лебяжье, уч.46:11:080201:849</t>
  </si>
  <si>
    <t>Курский р-н, с.Лебяжье, уч.46:11:080201:850</t>
  </si>
  <si>
    <t>Курский р-н,Новопоселеновский с/с, д.Кукуевка, уч.46:11:121203:1447</t>
  </si>
  <si>
    <t>Курская обл., д. Нартово, уч. 46:11:160601:95</t>
  </si>
  <si>
    <t>Курская обл., Золотухинский р-н, д. Щурово, д. 147</t>
  </si>
  <si>
    <t>Курский р-н, Новопоселеновский с/с, д.Кукуевка, уч.46:11:121203:834</t>
  </si>
  <si>
    <t>д. Кукуевка, уч. 46:11:121203:832</t>
  </si>
  <si>
    <t>Курский р-н, Новопоселеновский с/с, д.Кукуевка, уч.46:11:121203:766</t>
  </si>
  <si>
    <t>Курский р-н, д.Зорино, ул.Сосновая, д.3</t>
  </si>
  <si>
    <t>Курский р-н, с.Ноздрачево, уч.46:11:131105:182</t>
  </si>
  <si>
    <t>Курский р-н, с.Рышково, 2-й Школьный пер., д.9А</t>
  </si>
  <si>
    <t>Курский р-н, Полевской с/с, д.Муравлево</t>
  </si>
  <si>
    <t>д. 1-я Моква, уч. 46:11:090301:557</t>
  </si>
  <si>
    <t>305524, д. Зорино, ул. Бетонная, д. 28, кв. 3</t>
  </si>
  <si>
    <t>Курский р-н, Щетинский с/с, д.Муравлево, д.81-в/1</t>
  </si>
  <si>
    <t>Курский р-н, с.Рышково, уч.46:11:170302:209</t>
  </si>
  <si>
    <t>Курский р-н, п.Камыши, уч.46:11:061912:85</t>
  </si>
  <si>
    <t>Курская обл.,Суджанский район, с.Замостье, пер.Кольцевой</t>
  </si>
  <si>
    <t>Курская обл., Б-Солдатский р-он, х. Бердин, ул. Калинина, д.13</t>
  </si>
  <si>
    <t>Курская область, Обоянский район, Рудавский с/с, п.Рудавский, ул.Производственная, д.2</t>
  </si>
  <si>
    <t>- строительство участка ВЛ-0,4кВ (воздушные линии самонесущим изолированным проводом) протяженностью 0,09 км от опоры №1-3 существующей ВЛ-0,4кВ №1 (инв.№12010953-00) до границы земельного участка заявителя (номер опоры, марку и сечение провода, протяженность уточнить при проектировании).</t>
  </si>
  <si>
    <t>-</t>
  </si>
  <si>
    <t>- строительство ВЛ-0,4 кВ (воздушные линии самонесущим изолированным проводом) протяженностью 0,05 км от ВЛ-0,4 кВ (инв. № 303150753600) до границы земельного участка заявителя (номер опоры, марку и сечение провода, протяженность уточнить при проектировании)</t>
  </si>
  <si>
    <t>- строительство ВЛИ-0,4 кВ протяженностью 0,49 км самонесущим изолированным проводом, в том числе 0,12 км совместной подвеской по опорам ВЛ-0,4 кВ № 1, от ТП-10/0,4 кВ 212/100 (инв. № 13013147-00) до границы земельного участка заявителя (марку и сечение провода, протяженность уточнить при проектировании)</t>
  </si>
  <si>
    <t>- строительство участка ВЛ-0,4кВ протяженностью 0,1 км от опоры существующей ВЛ-0,4 кВ №1 (инв.№ 3374)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</si>
  <si>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участка ВЛ-0,4кВ протяженностью 0,1 км от опоры существующей ВЛ-0,4 кВ №1 (инв.№ 3374)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проектировании), (в том числе 0,1 км по техническим условиям Ц-12028)</t>
  </si>
  <si>
    <t>- строительство ответвления протяженностью 0,07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Ц-11522, Ц-9560.</t>
  </si>
  <si>
    <t>- строительство участка ВЛ-0,4кВ протяженностью 0,035 км от опоры существующей ВЛ-0,4 кВ №1 (инв.№3342)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</si>
  <si>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0,08 км от опоры № 122 существующей ВЛ-10 кВ №  331.21 (инв. № 5818) до проектируемой ТП-10/0,4 кВ,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 уточнить при проектировании);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</si>
  <si>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участка ВЛ-0,4кВ протяженностью 0,1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</si>
  <si>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участка ВЛ-0,4кВ протяженностью 0,06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 в т.ч. 0,06 км по техническим условиям Ц-12092.</t>
  </si>
  <si>
    <t>- строительство ответвления протяженностью 0,15 км самонесущим изолированным проводом от опоры существующей ВЛ-0,4 кВ №2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</si>
  <si>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ответвления ВЛ-0,4кВ (воздушные линии самонесущим изолированным проводом) протяженностью 0,05 км от ВЛ-0,4 кВ, строящейся в рамках договора Ц-11444, до границы земельного участка заявителя (марку и сечение провода, протяженность уточнить при проектировании).</t>
  </si>
  <si>
    <t>- строительство ответвления протяженностью 0,3 км (самонесущим изолированным проводом) от опоры № 2 существующей ВЛ-0,4 кВ № 1 (инв. № 12015235-00), с увеличением протяженности существующей ВЛ-0,4 кВ № 1 (инв. № 12015235-00) до опоры № 68 существующей ВЛ-0,4 кВ № 2 от ТП-10/0,4 кВ № 5/63 (марку и сечение провода, протяженность уточнить при проектировании).</t>
  </si>
  <si>
    <t>- строительство ВЛ-0,4 кВ протяженностью 0,58 км от ТП-10/0,4 кВ № 13/100 (инв. № 13010590-00) до границы земельного участка заявителя (марку и сечение провода, протяженность уточнить при проектировании).</t>
  </si>
  <si>
    <t>- строительство ВЛ-0,4 кВ (воздушные линии самонесущим изолированным проводом) протяженностью 0,19 км от ТП-10/0,4 кВ №5/63 до границы земельного участка заявителя (номер опоры, марку и сечение провода, протяженность уточнить при проектировании).</t>
  </si>
  <si>
    <t>- строительство участка ВЛ-0,4кВ (воздушные линии самонесущим изолированным проводом)  протяженностью 0,14 км от опоры существующей ВЛ-0,4 кВ №3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</si>
  <si>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0,12 км от ТП-10/0,4 кВ № 202 (инв. № 00000102)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</si>
  <si>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ВЛ-0,4кВ №1 (инв.№12010953-00)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</si>
  <si>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(инв. № 303150753600)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</si>
  <si>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212/100 (инв. № 13013147-00) в части монтажа дополнительного коммутационного аппарата отходящей ВЛИ-0,4 кВ (тип и технические характеристики уточнить при проектировании) – за счет средств тарифа на передачу электроэенргии</t>
  </si>
  <si>
    <t>реконструкция существующей ВЛ-0,4 кВ №1 (инв.№ 3374)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</si>
  <si>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нет) 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</si>
  <si>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№1 (инв.№3342)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</si>
  <si>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 331.21 (инв. № 5818)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</si>
  <si>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</si>
  <si>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электроэнергии, 0,06 км по техническим условиям Ц-12092.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</si>
  <si>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</si>
  <si>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ТП-10/0,4 кВ № 380 (инв. № 2847) в части замены силового трансформатора 160 кВА на силовой трансформатор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 по  техническим условиям Ц-11903.</t>
  </si>
  <si>
    <t>расширение РУ-0,4 кВ ТП-10/0,4 кВ № 032/100 (инв. № 2327)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 по техническим условиям Ц-11444.</t>
  </si>
  <si>
    <t>реконструкция существующей ВЛ-0,4 кВ № 1 (инв. № 3509)  в части монтажа двух дополнительных проводов на участке протяженностью 0,24 км в пролетах опор №№ 31…37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</si>
  <si>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5/63 в части переключения участка от опоры № 68 на питание от участка ВЛ-0,4 кВ № 1 (инв. № 12015235-00), строящегося в соответствии с п. 10.1 настоящих технических условий (объем реконструкции уточнить при проектировании) – за счет средств тарифа на передачу электроэнергии.</t>
  </si>
  <si>
    <t>реконструкция ТП-10/0,4 кВ № 13/100 (инв. № 13010590-00)  с заменой силового трансформатора на трансформатор мощностью 160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</si>
  <si>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реконструкция ТП-10/0,4 кВ № 380 (инв. № 2847) в части замены силового трансформатора 160 кВА на силовой трансформатор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 по  техническим условиям Ц-10975, Ц-11903, Ц-12027.</t>
  </si>
  <si>
    <t>реконструкция ТП в части монтажа дополнительного коммутационного аппарата отходящей ВЛ-0,4кВ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</si>
  <si>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№3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</si>
  <si>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420.16 (инв. № 15257)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Ц-11999.</t>
  </si>
  <si>
    <t>реконструкция существующей ВЛ-0,4 кВ № 2 (инв. № 12010706-00)  в части замены провода магистрального участка протяженностью 0,72 км в пролетах опор №№ 1…18 на провод большего сечения (объем реконструкции уточнить при проектировании) – за счет средств тарифа на передачу электроэнергии,  в  т.ч. 0,72  км по техническим условиям  Ю-2617.</t>
  </si>
  <si>
    <t>реконструкция существующей ВЛ-0,4 кВ № 1 (инв. № 1505)  в части монтажа двух дополнительных проводов на участке протяженностью 0,08 км в пролетах опор №№ 17…19 (объем реконструкции уточнить при проектировании) – за счет средств тарифа на передачу электроэнергии.</t>
  </si>
  <si>
    <t>расширение РУ-0,4 кВ ТП-10/0,4 кВ № 202 (инв. № 00000102)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</si>
  <si>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 xml:space="preserve"> - строительство воздушной линии электропередачи 10 кВ защищенным проводом (строительство ответвления протяженностью 0,33 км от опоры  существующей  ВЛ-10 кВ № 420.16 (инв. № 15257) до проектируемой ТП-10/0,4 кВ с увеличением протяженности существующей ВЛ-10 кВ и установкой разъединителя 10 кВ на концевой опоре  (марку и сечение провода, протяженность уточнить при проектировании) - по техническим условиям Ц-11999)
строительство воздушной линии электропередачи 0,4 кВ самонесущим изолированным проводом (строительство ВЛ-0,4 кВ протяженностью  0,42 км от проектируемой ТП-10/0,4 кВ  до границы земельного участка заявителя (марку и сечение провода, протяженность уточнить при проектировании) - в т.ч. 0,32  км по техническим условиям Ц-11999).
строительство трансформаторной подстанции 10/0,4 кВ с одним силовым трансформатором (строительство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Ц-11999.)</t>
  </si>
  <si>
    <t>ТП-10/0,4 кВ 212/100 (инв. № 13013147-00)</t>
  </si>
  <si>
    <t>Монтаж автоматического выключателя 0,4 кВ (до 63 А)</t>
  </si>
  <si>
    <t>0,49, в том числе 0,12 км совместной подвеской по опорам ВЛ-0,4 кВ</t>
  </si>
  <si>
    <t xml:space="preserve">ВЛ-10 кВ № 420.16 (инв. № 15257) </t>
  </si>
  <si>
    <t>Остальной объем строительства включен в Ц-11636 (Лот № 65-66-67 Северо-Восток, лот № 68 Северо-Восток), Ц-11999 (Лот № 68 Северо-Восток)</t>
  </si>
  <si>
    <t>ВЛ-0,4кВ №1 (инв.№12010953-00)</t>
  </si>
  <si>
    <t xml:space="preserve"> ВЛ-0,4 кВ (инв. № 303150753600) </t>
  </si>
  <si>
    <t xml:space="preserve">ВЛ-0,4 кВ № 2 (Курский р-н, Новопоселеновский с/с, д.Кукуевка) </t>
  </si>
  <si>
    <t>Объем строительства включен в Ц-11496 и Ц-11497 (Лот № 60 льготники)</t>
  </si>
  <si>
    <t xml:space="preserve">ТП-10/0,4 кВ № 032/100 (инв. № 2327) </t>
  </si>
  <si>
    <t>ВЛ-0,4 кВ № 1 (инв. № 12015235-00)</t>
  </si>
  <si>
    <t>Объем строительства включен в Ц-11903 (Лот № 65-66-67 Юго-Запад-2)</t>
  </si>
  <si>
    <t>ТП-10/0,4 кВ №5/63 (Курский р-н, Щетинский с/с, д.Муравлево)</t>
  </si>
  <si>
    <t>Монтаж автоматического выключателя 0,4 кВ (до 63 А) - 1 шт.</t>
  </si>
  <si>
    <t>ТП-10/0,4 кВ № 13/100 (инв. № 13010590-00)</t>
  </si>
  <si>
    <t>Замена силового трансформатора 100 кВА на трансформатор 160 кВА (с заменой вводного  автоматического выключателя Iном=250 А, предохранителей 10 кВ - 3 шт., ТТ-0,4 кВ - 3 шт.)</t>
  </si>
  <si>
    <t>ВЛ-0,4 кВ №2 (Курский р-н, Новопоселеновский с/с, д.Кукуевка)</t>
  </si>
  <si>
    <t xml:space="preserve"> ВЛ-0,4 кВ № 1 (инв. № 3509) </t>
  </si>
  <si>
    <t>Реконструкция ВЛ-0,4 кВ с монтажом 2-х дополнительных проводов</t>
  </si>
  <si>
    <t>0,24 по трассе</t>
  </si>
  <si>
    <t>Объем строительства включен в Ю-2617 (Лот № 38 льготники Юго-Запад)</t>
  </si>
  <si>
    <t>ВЛ-0,4 кВ № 1 (инв. № 1505)</t>
  </si>
  <si>
    <t>ТП-10/0,4 кВ № 202 (инв. № 00000102)</t>
  </si>
  <si>
    <t>Еремина Нина Петровна</t>
  </si>
  <si>
    <t>Курская область, Беловский р-он, с.Песчаное, ул.Нижняя</t>
  </si>
  <si>
    <t xml:space="preserve"> - строительство ответвления протяженностью 1 км от опоры № 88 существующей ВЛ-10 кВ № 118 (инв. № 00000541) до проектируемой ТП-10/0,4 кВ, с монтажом разъединителя 10 кВ на концевой опоре и увеличением протяженности существующей ВЛ-10 кВ (марку и сечение провода, протяженность уточнить при проектировании) – по техническим условиям Ю-3040;
строительство ВЛ-0,4 кВ протяженностью 0,04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Ю-3040.
строительство ТП-10/0,4 кВ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Ю-3040.</t>
  </si>
  <si>
    <t>реконструкция существующей ВЛ-10 кВ № 118 (инв. № 00000541)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Ю-3040.</t>
  </si>
  <si>
    <t>ВЛ-10 кВ № 118 (инв. № 00000541)</t>
  </si>
  <si>
    <t>СТП 63 кВА</t>
  </si>
  <si>
    <t>41206558 (Ю-3042/2016)</t>
  </si>
  <si>
    <t xml:space="preserve">Объем строительства включен в Ц-11903 (Очередь № 65-66-67 Юго-Запад-2) </t>
  </si>
  <si>
    <t xml:space="preserve"> ВЛ-0,4 кВ №1 (инв.№ 3374)</t>
  </si>
  <si>
    <t>Объем строительства на 2 договора</t>
  </si>
  <si>
    <t>ВЛ-0,4 кВ № 1 (инв. № нет)</t>
  </si>
  <si>
    <t>ВЛ-0,4 кВ №1 (инв.№3342)</t>
  </si>
  <si>
    <t>ВЛ-10 кВ №  331.21 (инв. № 5818)</t>
  </si>
  <si>
    <t>Белозеров Иван Васильевич</t>
  </si>
  <si>
    <t>реконструкция существующей ВЛ-0,4 кВ № 1 (инв. № 00001534)  в части монтажа двух дополнительных проводов на участке протяженностью 0,16 км в пролетах опор №№ 23…27 (объем реконструкции уточнить при проектировании) – за счет средств тарифа на передачу электроэнергии.</t>
  </si>
  <si>
    <t>Курская область, Большесолдатский  район, Любостанский  сельсовет,  с. Любостань,  кад. № 46:02:060103:132.</t>
  </si>
  <si>
    <t>41206604 (ЮЭС-3082/2016)</t>
  </si>
  <si>
    <t>ВЛ-0,4 кВ № 1 (инв. № 00001534)</t>
  </si>
  <si>
    <t>Объем строительства включен в Ц-12092 (Лот № 70)</t>
  </si>
  <si>
    <t>Реконструкция ВЛ-0,4 кВ с монтажом дополнительного провода</t>
  </si>
  <si>
    <t>ИТОГО:</t>
  </si>
  <si>
    <t>Лот № 70 Хоз.способ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</si>
</sst>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36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15"/>
  <sheetViews>
    <sheetView view="pageBreakPreview" zoomScale="30" zoomScaleNormal="70" zoomScaleSheetLayoutView="30" workbookViewId="0">
      <pane ySplit="2" topLeftCell="A3" activePane="bottomLeft" state="frozen"/>
      <selection pane="bottomLeft" activeCell="A58" sqref="A58:XFD58"/>
    </sheetView>
  </sheetViews>
  <sheetFormatPr defaultColWidth="9.140625" defaultRowHeight="34.5" x14ac:dyDescent="0.45"/>
  <cols>
    <col min="1" max="1" width="34" style="40" customWidth="1"/>
    <col min="2" max="2" width="28.140625" style="40" customWidth="1"/>
    <col min="3" max="3" width="23" style="40" customWidth="1"/>
    <col min="4" max="4" width="36.85546875" style="40" hidden="1" customWidth="1"/>
    <col min="5" max="5" width="16.42578125" style="40" customWidth="1"/>
    <col min="6" max="6" width="41.28515625" style="40" customWidth="1"/>
    <col min="7" max="7" width="19.85546875" style="40" customWidth="1"/>
    <col min="8" max="8" width="67.7109375" style="40" customWidth="1"/>
    <col min="9" max="9" width="194.5703125" style="40" customWidth="1"/>
    <col min="10" max="10" width="126" style="40" customWidth="1"/>
    <col min="11" max="11" width="23" style="40" customWidth="1"/>
    <col min="12" max="12" width="42.5703125" style="40" customWidth="1"/>
    <col min="13" max="13" width="44.85546875" style="40" customWidth="1"/>
    <col min="14" max="14" width="41" style="40" customWidth="1"/>
    <col min="15" max="15" width="2.140625" style="40" customWidth="1"/>
    <col min="16" max="16" width="36.5703125" style="40" customWidth="1"/>
    <col min="17" max="17" width="33.28515625" style="40" customWidth="1"/>
    <col min="18" max="18" width="23.140625" style="40" customWidth="1"/>
    <col min="19" max="19" width="29.85546875" style="40" customWidth="1"/>
    <col min="20" max="20" width="33.7109375" style="40" customWidth="1"/>
    <col min="21" max="21" width="12.42578125" style="40" hidden="1" customWidth="1"/>
    <col min="22" max="22" width="9.140625" style="40" hidden="1" customWidth="1"/>
    <col min="23" max="24" width="10.140625" style="40" hidden="1" customWidth="1"/>
    <col min="25" max="27" width="17" style="40" hidden="1" customWidth="1"/>
    <col min="28" max="28" width="24.85546875" style="40" hidden="1" customWidth="1"/>
    <col min="29" max="29" width="25.7109375" style="40" hidden="1" customWidth="1"/>
    <col min="30" max="30" width="19.7109375" style="40" hidden="1" customWidth="1"/>
    <col min="31" max="31" width="21" style="40" customWidth="1"/>
    <col min="32" max="32" width="20.140625" style="40" customWidth="1"/>
    <col min="33" max="33" width="37.7109375" style="40" customWidth="1"/>
    <col min="34" max="34" width="21" style="40" customWidth="1"/>
    <col min="35" max="35" width="13.42578125" style="40" customWidth="1"/>
    <col min="36" max="36" width="23" style="40" customWidth="1"/>
    <col min="37" max="37" width="26" style="40" hidden="1" customWidth="1"/>
    <col min="38" max="38" width="19.7109375" style="40" hidden="1" customWidth="1"/>
    <col min="39" max="39" width="12.7109375" style="40" hidden="1" customWidth="1"/>
    <col min="40" max="40" width="9.140625" style="40" hidden="1" customWidth="1"/>
    <col min="41" max="41" width="9.5703125" style="40" hidden="1" customWidth="1"/>
    <col min="42" max="42" width="9.140625" style="40" hidden="1" customWidth="1"/>
    <col min="43" max="43" width="27.140625" style="40" customWidth="1"/>
    <col min="44" max="44" width="22" style="40" customWidth="1"/>
    <col min="45" max="45" width="21.42578125" style="40" customWidth="1"/>
    <col min="46" max="46" width="23.42578125" style="40" customWidth="1"/>
    <col min="47" max="50" width="9.140625" style="40" hidden="1" customWidth="1"/>
    <col min="51" max="51" width="53.42578125" style="40" customWidth="1"/>
    <col min="52" max="52" width="24.28515625" style="40" customWidth="1"/>
    <col min="53" max="53" width="44.28515625" style="40" customWidth="1"/>
    <col min="54" max="54" width="21.85546875" style="40" customWidth="1"/>
    <col min="55" max="55" width="23.140625" style="40" hidden="1" customWidth="1"/>
    <col min="56" max="56" width="18.140625" style="40" hidden="1" customWidth="1"/>
    <col min="57" max="57" width="22.5703125" style="40" hidden="1" customWidth="1"/>
    <col min="58" max="58" width="24.140625" style="40" hidden="1" customWidth="1"/>
    <col min="59" max="59" width="33.85546875" style="40" customWidth="1"/>
    <col min="60" max="60" width="18.5703125" style="40" customWidth="1"/>
    <col min="61" max="61" width="32.5703125" style="40" hidden="1" customWidth="1"/>
    <col min="62" max="62" width="33" style="40" hidden="1" customWidth="1"/>
    <col min="63" max="63" width="31.5703125" style="42" customWidth="1"/>
    <col min="64" max="64" width="37.28515625" style="43" customWidth="1"/>
    <col min="65" max="65" width="57.42578125" style="40" customWidth="1"/>
    <col min="66" max="66" width="17.7109375" style="44" customWidth="1"/>
    <col min="67" max="67" width="9.140625" style="40"/>
    <col min="68" max="68" width="16.42578125" style="40" bestFit="1" customWidth="1"/>
    <col min="69" max="16384" width="9.140625" style="40"/>
  </cols>
  <sheetData>
    <row r="1" spans="1:70" ht="35.25" x14ac:dyDescent="0.5">
      <c r="C1" s="41"/>
    </row>
    <row r="2" spans="1:70" s="6" customFormat="1" ht="188.4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5" t="s">
        <v>32</v>
      </c>
      <c r="M2" s="45" t="s">
        <v>33</v>
      </c>
      <c r="N2" s="45" t="s">
        <v>34</v>
      </c>
      <c r="O2" s="45"/>
      <c r="P2" s="45" t="s">
        <v>35</v>
      </c>
      <c r="Q2" s="45" t="s">
        <v>36</v>
      </c>
      <c r="R2" s="45" t="s">
        <v>37</v>
      </c>
      <c r="S2" s="45" t="s">
        <v>38</v>
      </c>
      <c r="T2" s="4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225</v>
      </c>
      <c r="BF2" s="4"/>
      <c r="BG2" s="4" t="s">
        <v>201</v>
      </c>
      <c r="BH2" s="4"/>
      <c r="BI2" s="4" t="s">
        <v>30</v>
      </c>
      <c r="BJ2" s="4"/>
      <c r="BK2" s="13" t="s">
        <v>21</v>
      </c>
      <c r="BL2" s="8" t="s">
        <v>20</v>
      </c>
      <c r="BM2" s="46" t="s">
        <v>18</v>
      </c>
      <c r="BN2" s="47"/>
    </row>
    <row r="3" spans="1:70" s="78" customFormat="1" ht="291.75" customHeight="1" x14ac:dyDescent="0.25">
      <c r="A3" s="68" t="s">
        <v>41</v>
      </c>
      <c r="B3" s="69" t="s">
        <v>64</v>
      </c>
      <c r="C3" s="70">
        <v>466.1</v>
      </c>
      <c r="D3" s="70"/>
      <c r="E3" s="71">
        <v>12</v>
      </c>
      <c r="F3" s="69" t="s">
        <v>87</v>
      </c>
      <c r="G3" s="69" t="s">
        <v>110</v>
      </c>
      <c r="H3" s="69" t="s">
        <v>119</v>
      </c>
      <c r="I3" s="69" t="s">
        <v>142</v>
      </c>
      <c r="J3" s="69" t="s">
        <v>160</v>
      </c>
      <c r="K3" s="71" t="s">
        <v>188</v>
      </c>
      <c r="L3" s="71"/>
      <c r="M3" s="71"/>
      <c r="N3" s="71">
        <f>N4</f>
        <v>99.09</v>
      </c>
      <c r="O3" s="71"/>
      <c r="P3" s="71">
        <f t="shared" ref="P3:T3" si="0">P4</f>
        <v>7.9272</v>
      </c>
      <c r="Q3" s="71">
        <f t="shared" si="0"/>
        <v>85.217399999999998</v>
      </c>
      <c r="R3" s="71">
        <f t="shared" si="0"/>
        <v>0</v>
      </c>
      <c r="S3" s="71">
        <f t="shared" si="0"/>
        <v>5.9454000000000002</v>
      </c>
      <c r="T3" s="71">
        <f t="shared" si="0"/>
        <v>99.09</v>
      </c>
      <c r="U3" s="53"/>
      <c r="V3" s="53"/>
      <c r="W3" s="53"/>
      <c r="X3" s="53"/>
      <c r="Y3" s="53"/>
      <c r="Z3" s="53"/>
      <c r="AA3" s="53"/>
      <c r="AB3" s="53"/>
      <c r="AC3" s="72"/>
      <c r="AD3" s="73"/>
      <c r="AE3" s="71"/>
      <c r="AF3" s="53"/>
      <c r="AG3" s="53"/>
      <c r="AH3" s="53"/>
      <c r="AI3" s="72"/>
      <c r="AJ3" s="73"/>
      <c r="AK3" s="71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72">
        <v>0.09</v>
      </c>
      <c r="BB3" s="71">
        <f>T4</f>
        <v>99.09</v>
      </c>
      <c r="BC3" s="71"/>
      <c r="BD3" s="53"/>
      <c r="BE3" s="71"/>
      <c r="BF3" s="74"/>
      <c r="BG3" s="74"/>
      <c r="BH3" s="53"/>
      <c r="BI3" s="53"/>
      <c r="BJ3" s="53"/>
      <c r="BK3" s="75">
        <f>BB3</f>
        <v>99.09</v>
      </c>
      <c r="BL3" s="76">
        <v>42578</v>
      </c>
      <c r="BM3" s="53"/>
      <c r="BN3" s="53"/>
      <c r="BO3" s="74"/>
      <c r="BP3" s="74"/>
      <c r="BQ3" s="76"/>
      <c r="BR3" s="77"/>
    </row>
    <row r="4" spans="1:70" s="6" customFormat="1" ht="106.1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27">
        <v>0.09</v>
      </c>
      <c r="N4" s="4">
        <f>1101*M4</f>
        <v>99.09</v>
      </c>
      <c r="O4" s="4"/>
      <c r="P4" s="4">
        <f>0.08*N4</f>
        <v>7.9272</v>
      </c>
      <c r="Q4" s="4">
        <f>0.86*N4</f>
        <v>85.217399999999998</v>
      </c>
      <c r="R4" s="4">
        <v>0</v>
      </c>
      <c r="S4" s="4">
        <f>0.06*N4</f>
        <v>5.9454000000000002</v>
      </c>
      <c r="T4" s="4">
        <f>P4+Q4+R4+S4</f>
        <v>99.09</v>
      </c>
      <c r="U4" s="5"/>
      <c r="V4" s="5"/>
      <c r="W4" s="5"/>
      <c r="X4" s="5"/>
      <c r="Y4" s="5"/>
      <c r="Z4" s="5"/>
      <c r="AA4" s="5"/>
      <c r="AB4" s="5"/>
      <c r="AC4" s="27"/>
      <c r="AD4" s="17"/>
      <c r="AE4" s="4"/>
      <c r="AF4" s="5"/>
      <c r="AG4" s="5"/>
      <c r="AH4" s="5"/>
      <c r="AI4" s="27"/>
      <c r="AJ4" s="17"/>
      <c r="AK4" s="4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0"/>
      <c r="BB4" s="50"/>
      <c r="BC4" s="5"/>
      <c r="BD4" s="5"/>
      <c r="BE4" s="4"/>
      <c r="BF4" s="7"/>
      <c r="BG4" s="7"/>
      <c r="BH4" s="5"/>
      <c r="BI4" s="5"/>
      <c r="BJ4" s="5"/>
      <c r="BK4" s="28"/>
      <c r="BL4" s="8"/>
      <c r="BM4" s="5"/>
      <c r="BN4" s="5"/>
      <c r="BO4" s="7"/>
      <c r="BP4" s="7"/>
      <c r="BQ4" s="8"/>
      <c r="BR4" s="9"/>
    </row>
    <row r="5" spans="1:70" s="78" customFormat="1" ht="267" customHeight="1" x14ac:dyDescent="0.25">
      <c r="A5" s="68" t="s">
        <v>42</v>
      </c>
      <c r="B5" s="69" t="s">
        <v>65</v>
      </c>
      <c r="C5" s="70">
        <v>466.1</v>
      </c>
      <c r="D5" s="70"/>
      <c r="E5" s="71">
        <v>10</v>
      </c>
      <c r="F5" s="69" t="s">
        <v>88</v>
      </c>
      <c r="G5" s="69" t="s">
        <v>111</v>
      </c>
      <c r="H5" s="69" t="s">
        <v>120</v>
      </c>
      <c r="I5" s="69" t="s">
        <v>144</v>
      </c>
      <c r="J5" s="69" t="s">
        <v>161</v>
      </c>
      <c r="K5" s="71" t="s">
        <v>189</v>
      </c>
      <c r="L5" s="71"/>
      <c r="M5" s="71"/>
      <c r="N5" s="71">
        <v>55.050000000000004</v>
      </c>
      <c r="O5" s="71"/>
      <c r="P5" s="71">
        <v>4.4040000000000008</v>
      </c>
      <c r="Q5" s="71">
        <v>47.343000000000004</v>
      </c>
      <c r="R5" s="71">
        <v>0</v>
      </c>
      <c r="S5" s="71">
        <v>3.3029999999999999</v>
      </c>
      <c r="T5" s="71">
        <v>55.050000000000004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72">
        <v>0.05</v>
      </c>
      <c r="BB5" s="71">
        <f>T6</f>
        <v>55.050000000000004</v>
      </c>
      <c r="BC5" s="71"/>
      <c r="BD5" s="53"/>
      <c r="BE5" s="71"/>
      <c r="BF5" s="74"/>
      <c r="BG5" s="74"/>
      <c r="BH5" s="53"/>
      <c r="BI5" s="53"/>
      <c r="BJ5" s="53"/>
      <c r="BK5" s="75">
        <f>BB5</f>
        <v>55.050000000000004</v>
      </c>
      <c r="BL5" s="76">
        <v>42583</v>
      </c>
      <c r="BM5" s="53"/>
      <c r="BN5" s="53"/>
      <c r="BO5" s="74"/>
      <c r="BP5" s="74"/>
      <c r="BQ5" s="76"/>
      <c r="BR5" s="77"/>
    </row>
    <row r="6" spans="1:70" s="6" customFormat="1" ht="102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v>0.05</v>
      </c>
      <c r="N6" s="4">
        <f>M6*1101</f>
        <v>55.050000000000004</v>
      </c>
      <c r="O6" s="4"/>
      <c r="P6" s="4">
        <f>0.08*N6</f>
        <v>4.4040000000000008</v>
      </c>
      <c r="Q6" s="4">
        <f>0.86*N6</f>
        <v>47.343000000000004</v>
      </c>
      <c r="R6" s="4">
        <v>0</v>
      </c>
      <c r="S6" s="4">
        <f>0.06*N6</f>
        <v>3.3029999999999999</v>
      </c>
      <c r="T6" s="4">
        <f>P6+Q6+R6+S6</f>
        <v>55.050000000000004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0"/>
      <c r="BB6" s="50"/>
      <c r="BC6" s="5"/>
      <c r="BD6" s="5"/>
      <c r="BE6" s="4"/>
      <c r="BF6" s="7"/>
      <c r="BG6" s="7"/>
      <c r="BH6" s="5"/>
      <c r="BI6" s="5"/>
      <c r="BJ6" s="5"/>
      <c r="BK6" s="28"/>
      <c r="BL6" s="8"/>
      <c r="BM6" s="5"/>
      <c r="BN6" s="5"/>
      <c r="BO6" s="7"/>
      <c r="BP6" s="7"/>
      <c r="BQ6" s="8"/>
      <c r="BR6" s="9"/>
    </row>
    <row r="7" spans="1:70" s="25" customFormat="1" ht="309.75" customHeight="1" x14ac:dyDescent="0.25">
      <c r="A7" s="18" t="s">
        <v>43</v>
      </c>
      <c r="B7" s="19" t="s">
        <v>66</v>
      </c>
      <c r="C7" s="20">
        <v>466.1</v>
      </c>
      <c r="D7" s="20"/>
      <c r="E7" s="21">
        <v>14</v>
      </c>
      <c r="F7" s="19" t="s">
        <v>89</v>
      </c>
      <c r="G7" s="19" t="s">
        <v>111</v>
      </c>
      <c r="H7" s="19" t="s">
        <v>121</v>
      </c>
      <c r="I7" s="19" t="s">
        <v>145</v>
      </c>
      <c r="J7" s="19" t="s">
        <v>162</v>
      </c>
      <c r="K7" s="21" t="s">
        <v>183</v>
      </c>
      <c r="L7" s="21"/>
      <c r="M7" s="21"/>
      <c r="N7" s="23">
        <f>N8+N9</f>
        <v>543.02493649999997</v>
      </c>
      <c r="O7" s="21"/>
      <c r="P7" s="23">
        <f t="shared" ref="P7:T7" si="1">P8+P9</f>
        <v>43.419199999999996</v>
      </c>
      <c r="Q7" s="23">
        <f t="shared" si="1"/>
        <v>464.53979650000002</v>
      </c>
      <c r="R7" s="23">
        <f t="shared" si="1"/>
        <v>2.6965400000000002</v>
      </c>
      <c r="S7" s="23">
        <f t="shared" si="1"/>
        <v>32.369399999999999</v>
      </c>
      <c r="T7" s="23">
        <f t="shared" si="1"/>
        <v>543.02493649999997</v>
      </c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21" t="s">
        <v>184</v>
      </c>
      <c r="AZ7" s="23">
        <f>T8</f>
        <v>3.5349365000000001</v>
      </c>
      <c r="BA7" s="26" t="s">
        <v>185</v>
      </c>
      <c r="BB7" s="21">
        <f>T9</f>
        <v>539.49</v>
      </c>
      <c r="BC7" s="21"/>
      <c r="BD7" s="21"/>
      <c r="BE7" s="21"/>
      <c r="BF7" s="23"/>
      <c r="BG7" s="21"/>
      <c r="BH7" s="21"/>
      <c r="BI7" s="23"/>
      <c r="BJ7" s="48"/>
      <c r="BK7" s="52">
        <f>AZ7+BB7</f>
        <v>543.02493649999997</v>
      </c>
      <c r="BL7" s="22">
        <v>42580</v>
      </c>
      <c r="BM7" s="48"/>
      <c r="BN7" s="48"/>
      <c r="BO7" s="23"/>
      <c r="BP7" s="23"/>
      <c r="BQ7" s="22"/>
      <c r="BR7" s="24"/>
    </row>
    <row r="8" spans="1:70" s="6" customFormat="1" ht="222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15</v>
      </c>
      <c r="M8" s="4" t="s">
        <v>184</v>
      </c>
      <c r="N8" s="7">
        <f>T8</f>
        <v>3.5349365000000001</v>
      </c>
      <c r="O8" s="7"/>
      <c r="P8" s="7">
        <v>0.26</v>
      </c>
      <c r="Q8" s="7">
        <f>0.55*1.021*1.03</f>
        <v>0.57839649999999998</v>
      </c>
      <c r="R8" s="7">
        <f>2.618*1.03</f>
        <v>2.6965400000000002</v>
      </c>
      <c r="S8" s="7">
        <v>0</v>
      </c>
      <c r="T8" s="7">
        <f t="shared" ref="T8" si="2">SUM(P8:S8)</f>
        <v>3.5349365000000001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4"/>
      <c r="BC8" s="4"/>
      <c r="BD8" s="4"/>
      <c r="BE8" s="4"/>
      <c r="BF8" s="7"/>
      <c r="BG8" s="4"/>
      <c r="BH8" s="4"/>
      <c r="BI8" s="7"/>
      <c r="BJ8" s="5"/>
      <c r="BK8" s="28"/>
      <c r="BL8" s="8"/>
      <c r="BM8" s="5"/>
      <c r="BN8" s="5"/>
      <c r="BO8" s="7"/>
      <c r="BP8" s="7"/>
      <c r="BQ8" s="8"/>
      <c r="BR8" s="9"/>
    </row>
    <row r="9" spans="1:70" s="6" customFormat="1" ht="222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16</v>
      </c>
      <c r="M9" s="27" t="s">
        <v>185</v>
      </c>
      <c r="N9" s="4">
        <f>1101*0.49</f>
        <v>539.49</v>
      </c>
      <c r="O9" s="4"/>
      <c r="P9" s="4">
        <f>0.08*N9</f>
        <v>43.159199999999998</v>
      </c>
      <c r="Q9" s="4">
        <f>0.86*N9</f>
        <v>463.96140000000003</v>
      </c>
      <c r="R9" s="4">
        <v>0</v>
      </c>
      <c r="S9" s="4">
        <f>0.06*N9</f>
        <v>32.369399999999999</v>
      </c>
      <c r="T9" s="4">
        <f>P9+Q9+R9+S9</f>
        <v>539.49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27"/>
      <c r="BB9" s="4"/>
      <c r="BC9" s="4"/>
      <c r="BD9" s="4"/>
      <c r="BE9" s="4"/>
      <c r="BF9" s="7"/>
      <c r="BG9" s="4"/>
      <c r="BH9" s="4"/>
      <c r="BI9" s="7"/>
      <c r="BJ9" s="5"/>
      <c r="BK9" s="28"/>
      <c r="BL9" s="8"/>
      <c r="BM9" s="5"/>
      <c r="BN9" s="5"/>
      <c r="BO9" s="7"/>
      <c r="BP9" s="7"/>
      <c r="BQ9" s="8"/>
      <c r="BR9" s="9"/>
    </row>
    <row r="10" spans="1:70" s="25" customFormat="1" ht="300" customHeight="1" x14ac:dyDescent="0.25">
      <c r="A10" s="18" t="s">
        <v>44</v>
      </c>
      <c r="B10" s="19" t="s">
        <v>67</v>
      </c>
      <c r="C10" s="20">
        <v>466.1</v>
      </c>
      <c r="D10" s="20"/>
      <c r="E10" s="21">
        <v>14.5</v>
      </c>
      <c r="F10" s="19" t="s">
        <v>90</v>
      </c>
      <c r="G10" s="19" t="s">
        <v>112</v>
      </c>
      <c r="H10" s="19" t="s">
        <v>122</v>
      </c>
      <c r="I10" s="19" t="s">
        <v>146</v>
      </c>
      <c r="J10" s="19" t="s">
        <v>163</v>
      </c>
      <c r="K10" s="21" t="s">
        <v>214</v>
      </c>
      <c r="L10" s="4"/>
      <c r="M10" s="21"/>
      <c r="N10" s="21">
        <f>N12</f>
        <v>110.10000000000001</v>
      </c>
      <c r="O10" s="21"/>
      <c r="P10" s="23">
        <f t="shared" ref="P10:T10" si="3">P12</f>
        <v>8.8080000000000016</v>
      </c>
      <c r="Q10" s="23">
        <f t="shared" si="3"/>
        <v>94.686000000000007</v>
      </c>
      <c r="R10" s="23">
        <f t="shared" si="3"/>
        <v>0</v>
      </c>
      <c r="S10" s="23">
        <f t="shared" si="3"/>
        <v>6.6059999999999999</v>
      </c>
      <c r="T10" s="23">
        <f t="shared" si="3"/>
        <v>110.10000000000001</v>
      </c>
      <c r="U10" s="23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106">
        <v>0.1</v>
      </c>
      <c r="BB10" s="108">
        <f>T12</f>
        <v>110.10000000000001</v>
      </c>
      <c r="BC10" s="23"/>
      <c r="BD10" s="21"/>
      <c r="BE10" s="21"/>
      <c r="BF10" s="23"/>
      <c r="BG10" s="21"/>
      <c r="BH10" s="21"/>
      <c r="BI10" s="23"/>
      <c r="BJ10" s="48"/>
      <c r="BK10" s="108">
        <f>BB10</f>
        <v>110.10000000000001</v>
      </c>
      <c r="BL10" s="22">
        <v>42576</v>
      </c>
      <c r="BM10" s="110" t="s">
        <v>215</v>
      </c>
      <c r="BN10" s="48"/>
      <c r="BO10" s="23"/>
      <c r="BP10" s="23"/>
      <c r="BQ10" s="22"/>
      <c r="BR10" s="24"/>
    </row>
    <row r="11" spans="1:70" s="25" customFormat="1" ht="364.5" customHeight="1" x14ac:dyDescent="0.25">
      <c r="A11" s="18" t="s">
        <v>45</v>
      </c>
      <c r="B11" s="19" t="s">
        <v>68</v>
      </c>
      <c r="C11" s="20">
        <v>466.1</v>
      </c>
      <c r="D11" s="20"/>
      <c r="E11" s="21">
        <v>14.5</v>
      </c>
      <c r="F11" s="19" t="s">
        <v>91</v>
      </c>
      <c r="G11" s="19" t="s">
        <v>112</v>
      </c>
      <c r="H11" s="19" t="s">
        <v>123</v>
      </c>
      <c r="I11" s="19" t="s">
        <v>147</v>
      </c>
      <c r="J11" s="19" t="s">
        <v>163</v>
      </c>
      <c r="K11" s="21" t="s">
        <v>214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107"/>
      <c r="BB11" s="107"/>
      <c r="BC11" s="21"/>
      <c r="BD11" s="21"/>
      <c r="BE11" s="21"/>
      <c r="BF11" s="23"/>
      <c r="BG11" s="21"/>
      <c r="BH11" s="21"/>
      <c r="BI11" s="23"/>
      <c r="BJ11" s="48"/>
      <c r="BK11" s="109"/>
      <c r="BL11" s="22">
        <v>42576</v>
      </c>
      <c r="BM11" s="111"/>
      <c r="BN11" s="48"/>
      <c r="BO11" s="23"/>
      <c r="BP11" s="23"/>
      <c r="BQ11" s="22"/>
      <c r="BR11" s="24"/>
    </row>
    <row r="12" spans="1:70" s="6" customFormat="1" ht="164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f>BA10</f>
        <v>0.1</v>
      </c>
      <c r="N12" s="4">
        <f>1101*M12</f>
        <v>110.10000000000001</v>
      </c>
      <c r="O12" s="4"/>
      <c r="P12" s="7">
        <f>0.08*N12</f>
        <v>8.8080000000000016</v>
      </c>
      <c r="Q12" s="7">
        <f>0.86*N12</f>
        <v>94.686000000000007</v>
      </c>
      <c r="R12" s="7"/>
      <c r="S12" s="7">
        <f>0.06*N12</f>
        <v>6.6059999999999999</v>
      </c>
      <c r="T12" s="7">
        <f>P12+Q12+R12+S12</f>
        <v>110.10000000000001</v>
      </c>
      <c r="U12" s="7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7"/>
      <c r="BB12" s="28"/>
      <c r="BC12" s="7"/>
      <c r="BD12" s="4"/>
      <c r="BE12" s="4"/>
      <c r="BF12" s="7"/>
      <c r="BG12" s="4"/>
      <c r="BH12" s="4"/>
      <c r="BI12" s="7"/>
      <c r="BJ12" s="5"/>
      <c r="BK12" s="7"/>
      <c r="BL12" s="8"/>
      <c r="BM12" s="5"/>
      <c r="BN12" s="5"/>
      <c r="BO12" s="7"/>
      <c r="BP12" s="7"/>
      <c r="BQ12" s="8"/>
      <c r="BR12" s="9"/>
    </row>
    <row r="13" spans="1:70" s="90" customFormat="1" ht="409.6" customHeight="1" x14ac:dyDescent="0.25">
      <c r="A13" s="79" t="s">
        <v>46</v>
      </c>
      <c r="B13" s="80" t="s">
        <v>69</v>
      </c>
      <c r="C13" s="81">
        <v>466.1</v>
      </c>
      <c r="D13" s="81"/>
      <c r="E13" s="82">
        <v>14</v>
      </c>
      <c r="F13" s="80" t="s">
        <v>92</v>
      </c>
      <c r="G13" s="80" t="s">
        <v>112</v>
      </c>
      <c r="H13" s="80" t="s">
        <v>124</v>
      </c>
      <c r="I13" s="80" t="s">
        <v>148</v>
      </c>
      <c r="J13" s="80" t="s">
        <v>164</v>
      </c>
      <c r="K13" s="82" t="s">
        <v>216</v>
      </c>
      <c r="L13" s="82"/>
      <c r="M13" s="82"/>
      <c r="N13" s="82">
        <f t="shared" ref="N13:T13" si="4">SUM(N14:N15)</f>
        <v>92.420000000000016</v>
      </c>
      <c r="O13" s="82">
        <f t="shared" si="4"/>
        <v>0</v>
      </c>
      <c r="P13" s="83">
        <f t="shared" si="4"/>
        <v>7.2956000000000003</v>
      </c>
      <c r="Q13" s="83">
        <f t="shared" si="4"/>
        <v>68.450200000000009</v>
      </c>
      <c r="R13" s="83">
        <f t="shared" si="4"/>
        <v>12.05</v>
      </c>
      <c r="S13" s="83">
        <f t="shared" si="4"/>
        <v>4.6242000000000001</v>
      </c>
      <c r="T13" s="82">
        <f t="shared" si="4"/>
        <v>92.420000000000016</v>
      </c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5"/>
      <c r="AR13" s="82"/>
      <c r="AS13" s="84">
        <v>1</v>
      </c>
      <c r="AT13" s="84">
        <f>T15</f>
        <v>15.350000000000001</v>
      </c>
      <c r="AU13" s="84"/>
      <c r="AV13" s="84"/>
      <c r="AW13" s="84"/>
      <c r="AX13" s="84"/>
      <c r="AY13" s="86"/>
      <c r="AZ13" s="87"/>
      <c r="BA13" s="85">
        <v>7.0000000000000007E-2</v>
      </c>
      <c r="BB13" s="82">
        <f>T14</f>
        <v>77.070000000000007</v>
      </c>
      <c r="BC13" s="82"/>
      <c r="BD13" s="86"/>
      <c r="BE13" s="82"/>
      <c r="BF13" s="83"/>
      <c r="BG13" s="82"/>
      <c r="BH13" s="82"/>
      <c r="BI13" s="83"/>
      <c r="BJ13" s="84"/>
      <c r="BK13" s="83">
        <f>AR13+AT13+BB13</f>
        <v>92.420000000000016</v>
      </c>
      <c r="BL13" s="88">
        <v>42580</v>
      </c>
      <c r="BM13" s="84"/>
      <c r="BN13" s="84"/>
      <c r="BO13" s="83"/>
      <c r="BP13" s="83"/>
      <c r="BQ13" s="88"/>
      <c r="BR13" s="89"/>
    </row>
    <row r="14" spans="1:70" s="6" customFormat="1" ht="85.1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27">
        <v>7.0000000000000007E-2</v>
      </c>
      <c r="N14" s="4">
        <f>1101*M14</f>
        <v>77.070000000000007</v>
      </c>
      <c r="O14" s="4"/>
      <c r="P14" s="7">
        <f>0.08*N14</f>
        <v>6.1656000000000004</v>
      </c>
      <c r="Q14" s="7">
        <f>0.86*N14</f>
        <v>66.280200000000008</v>
      </c>
      <c r="R14" s="7"/>
      <c r="S14" s="7">
        <f>0.06*N14</f>
        <v>4.6242000000000001</v>
      </c>
      <c r="T14" s="4">
        <f>P14+Q14+R14+S14</f>
        <v>77.070000000000007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29"/>
      <c r="AZ14" s="12"/>
      <c r="BA14" s="30"/>
      <c r="BB14" s="31"/>
      <c r="BC14" s="29"/>
      <c r="BD14" s="29"/>
      <c r="BE14" s="4"/>
      <c r="BF14" s="7"/>
      <c r="BG14" s="4"/>
      <c r="BH14" s="4"/>
      <c r="BI14" s="7"/>
      <c r="BJ14" s="5"/>
      <c r="BK14" s="7"/>
      <c r="BL14" s="8"/>
      <c r="BM14" s="5"/>
      <c r="BN14" s="5"/>
      <c r="BO14" s="7"/>
      <c r="BP14" s="7"/>
      <c r="BQ14" s="8"/>
      <c r="BR14" s="9"/>
    </row>
    <row r="15" spans="1:70" s="6" customFormat="1" ht="85.1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26</v>
      </c>
      <c r="M15" s="50">
        <f>AS13</f>
        <v>1</v>
      </c>
      <c r="N15" s="4">
        <f>T15</f>
        <v>15.350000000000001</v>
      </c>
      <c r="O15" s="4"/>
      <c r="P15" s="4">
        <v>1.1299999999999999</v>
      </c>
      <c r="Q15" s="4">
        <v>2.17</v>
      </c>
      <c r="R15" s="4">
        <v>12.05</v>
      </c>
      <c r="S15" s="4">
        <v>0</v>
      </c>
      <c r="T15" s="4">
        <f>SUM(P15:S15)</f>
        <v>15.350000000000001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29"/>
      <c r="AZ15" s="12"/>
      <c r="BA15" s="30"/>
      <c r="BB15" s="31"/>
      <c r="BC15" s="29"/>
      <c r="BD15" s="29"/>
      <c r="BE15" s="4"/>
      <c r="BF15" s="7"/>
      <c r="BG15" s="4"/>
      <c r="BH15" s="4"/>
      <c r="BI15" s="7"/>
      <c r="BJ15" s="5"/>
      <c r="BK15" s="7"/>
      <c r="BL15" s="8"/>
      <c r="BM15" s="5"/>
      <c r="BN15" s="5"/>
      <c r="BO15" s="7"/>
      <c r="BP15" s="7"/>
      <c r="BQ15" s="8"/>
      <c r="BR15" s="9"/>
    </row>
    <row r="16" spans="1:70" s="78" customFormat="1" ht="253.5" customHeight="1" x14ac:dyDescent="0.25">
      <c r="A16" s="68" t="s">
        <v>47</v>
      </c>
      <c r="B16" s="69" t="s">
        <v>70</v>
      </c>
      <c r="C16" s="70">
        <v>466.1</v>
      </c>
      <c r="D16" s="70"/>
      <c r="E16" s="71">
        <v>12</v>
      </c>
      <c r="F16" s="69" t="s">
        <v>93</v>
      </c>
      <c r="G16" s="69" t="s">
        <v>112</v>
      </c>
      <c r="H16" s="69" t="s">
        <v>125</v>
      </c>
      <c r="I16" s="69" t="s">
        <v>149</v>
      </c>
      <c r="J16" s="69" t="s">
        <v>165</v>
      </c>
      <c r="K16" s="71" t="s">
        <v>217</v>
      </c>
      <c r="L16" s="71"/>
      <c r="M16" s="71"/>
      <c r="N16" s="71">
        <f>N17</f>
        <v>38.535000000000004</v>
      </c>
      <c r="O16" s="71"/>
      <c r="P16" s="74">
        <f t="shared" ref="P16:T16" si="5">P17</f>
        <v>3.0828000000000002</v>
      </c>
      <c r="Q16" s="74">
        <f t="shared" si="5"/>
        <v>33.140100000000004</v>
      </c>
      <c r="R16" s="74">
        <f t="shared" si="5"/>
        <v>0</v>
      </c>
      <c r="S16" s="74">
        <f t="shared" si="5"/>
        <v>2.3121</v>
      </c>
      <c r="T16" s="74">
        <f t="shared" si="5"/>
        <v>38.535000000000004</v>
      </c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72">
        <v>3.5000000000000003E-2</v>
      </c>
      <c r="BB16" s="71">
        <f>T17</f>
        <v>38.535000000000004</v>
      </c>
      <c r="BC16" s="74"/>
      <c r="BD16" s="71"/>
      <c r="BE16" s="71"/>
      <c r="BF16" s="74"/>
      <c r="BG16" s="71"/>
      <c r="BH16" s="71"/>
      <c r="BI16" s="74"/>
      <c r="BJ16" s="53"/>
      <c r="BK16" s="74">
        <f>BB16</f>
        <v>38.535000000000004</v>
      </c>
      <c r="BL16" s="76">
        <v>42583</v>
      </c>
      <c r="BM16" s="53"/>
      <c r="BN16" s="53"/>
      <c r="BO16" s="74"/>
      <c r="BP16" s="74"/>
      <c r="BQ16" s="76"/>
      <c r="BR16" s="77"/>
    </row>
    <row r="17" spans="1:70" s="6" customFormat="1" ht="176.2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16</v>
      </c>
      <c r="M17" s="27">
        <v>3.5000000000000003E-2</v>
      </c>
      <c r="N17" s="4">
        <f>1101*M17</f>
        <v>38.535000000000004</v>
      </c>
      <c r="O17" s="4"/>
      <c r="P17" s="4">
        <f>0.08*N17</f>
        <v>3.0828000000000002</v>
      </c>
      <c r="Q17" s="4">
        <f>0.86*N17</f>
        <v>33.140100000000004</v>
      </c>
      <c r="R17" s="4"/>
      <c r="S17" s="4">
        <f>0.06*N17</f>
        <v>2.3121</v>
      </c>
      <c r="T17" s="4">
        <f>P17+Q17+R17+S17</f>
        <v>38.535000000000004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27"/>
      <c r="BB17" s="28"/>
      <c r="BC17" s="7"/>
      <c r="BD17" s="4"/>
      <c r="BE17" s="4"/>
      <c r="BF17" s="7"/>
      <c r="BG17" s="4"/>
      <c r="BH17" s="4"/>
      <c r="BI17" s="7"/>
      <c r="BJ17" s="5"/>
      <c r="BK17" s="7"/>
      <c r="BL17" s="8"/>
      <c r="BM17" s="5"/>
      <c r="BN17" s="5"/>
      <c r="BO17" s="7"/>
      <c r="BP17" s="7"/>
      <c r="BQ17" s="8"/>
      <c r="BR17" s="9"/>
    </row>
    <row r="18" spans="1:70" s="25" customFormat="1" ht="409.6" customHeight="1" x14ac:dyDescent="0.25">
      <c r="A18" s="18" t="s">
        <v>48</v>
      </c>
      <c r="B18" s="19" t="s">
        <v>71</v>
      </c>
      <c r="C18" s="20">
        <v>466.1</v>
      </c>
      <c r="D18" s="20"/>
      <c r="E18" s="21">
        <v>9</v>
      </c>
      <c r="F18" s="19" t="s">
        <v>94</v>
      </c>
      <c r="G18" s="19" t="s">
        <v>114</v>
      </c>
      <c r="H18" s="19" t="s">
        <v>126</v>
      </c>
      <c r="I18" s="19" t="s">
        <v>150</v>
      </c>
      <c r="J18" s="19" t="s">
        <v>166</v>
      </c>
      <c r="K18" s="21" t="s">
        <v>218</v>
      </c>
      <c r="L18" s="21"/>
      <c r="M18" s="21"/>
      <c r="N18" s="23">
        <f>N19+N20+N21+N22+N23</f>
        <v>525.4</v>
      </c>
      <c r="O18" s="21"/>
      <c r="P18" s="23">
        <f t="shared" ref="P18:T18" si="6">P19+P20+P21+P22+P23</f>
        <v>25.671600000000002</v>
      </c>
      <c r="Q18" s="23">
        <f t="shared" si="6"/>
        <v>161.99979999999999</v>
      </c>
      <c r="R18" s="23">
        <f t="shared" si="6"/>
        <v>326.85000000000002</v>
      </c>
      <c r="S18" s="23">
        <f t="shared" si="6"/>
        <v>10.8786</v>
      </c>
      <c r="T18" s="23">
        <f t="shared" si="6"/>
        <v>525.4</v>
      </c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21">
        <v>0.08</v>
      </c>
      <c r="AF18" s="23">
        <f>T19</f>
        <v>113.76000000000002</v>
      </c>
      <c r="AG18" s="23"/>
      <c r="AH18" s="48"/>
      <c r="AI18" s="26">
        <v>1</v>
      </c>
      <c r="AJ18" s="23">
        <f>T20</f>
        <v>60.44</v>
      </c>
      <c r="AK18" s="23"/>
      <c r="AL18" s="48"/>
      <c r="AM18" s="48"/>
      <c r="AN18" s="48"/>
      <c r="AO18" s="48"/>
      <c r="AP18" s="48"/>
      <c r="AQ18" s="26" t="s">
        <v>211</v>
      </c>
      <c r="AR18" s="23">
        <f>T21</f>
        <v>324.83999999999997</v>
      </c>
      <c r="AS18" s="26">
        <v>1</v>
      </c>
      <c r="AT18" s="23">
        <f>T22</f>
        <v>15.350000000000001</v>
      </c>
      <c r="AU18" s="48"/>
      <c r="AV18" s="48"/>
      <c r="AW18" s="48"/>
      <c r="AX18" s="48"/>
      <c r="AY18" s="48"/>
      <c r="AZ18" s="48"/>
      <c r="BA18" s="26">
        <v>0.01</v>
      </c>
      <c r="BB18" s="23">
        <f>T23</f>
        <v>11.010000000000002</v>
      </c>
      <c r="BC18" s="23"/>
      <c r="BD18" s="21"/>
      <c r="BE18" s="21"/>
      <c r="BF18" s="23"/>
      <c r="BG18" s="21"/>
      <c r="BH18" s="21"/>
      <c r="BI18" s="23"/>
      <c r="BJ18" s="48"/>
      <c r="BK18" s="23">
        <f>AF18+AJ18+AR18+AT18+BB18</f>
        <v>525.4</v>
      </c>
      <c r="BL18" s="22">
        <v>42573</v>
      </c>
      <c r="BM18" s="48"/>
      <c r="BN18" s="48"/>
      <c r="BO18" s="23"/>
      <c r="BP18" s="23"/>
      <c r="BQ18" s="22"/>
      <c r="BR18" s="24"/>
    </row>
    <row r="19" spans="1:70" s="6" customFormat="1" ht="124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7</v>
      </c>
      <c r="M19" s="4">
        <v>0.08</v>
      </c>
      <c r="N19" s="12">
        <f>1422*M19</f>
        <v>113.76</v>
      </c>
      <c r="O19" s="2"/>
      <c r="P19" s="12">
        <f>0.08*N19</f>
        <v>9.1008000000000013</v>
      </c>
      <c r="Q19" s="12">
        <f>0.87*N19</f>
        <v>98.97120000000001</v>
      </c>
      <c r="R19" s="12">
        <v>0</v>
      </c>
      <c r="S19" s="12">
        <f>0.05*N19</f>
        <v>5.6880000000000006</v>
      </c>
      <c r="T19" s="12">
        <f>P19+Q19+R19+S19</f>
        <v>113.76000000000002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27"/>
      <c r="BB19" s="28"/>
      <c r="BC19" s="7"/>
      <c r="BD19" s="4"/>
      <c r="BE19" s="4"/>
      <c r="BF19" s="7"/>
      <c r="BG19" s="4"/>
      <c r="BH19" s="4"/>
      <c r="BI19" s="7"/>
      <c r="BJ19" s="5"/>
      <c r="BK19" s="7"/>
      <c r="BL19" s="8"/>
      <c r="BM19" s="5"/>
      <c r="BN19" s="5"/>
      <c r="BO19" s="7"/>
      <c r="BP19" s="7"/>
      <c r="BQ19" s="8"/>
      <c r="BR19" s="9"/>
    </row>
    <row r="20" spans="1:70" s="6" customFormat="1" ht="124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9</v>
      </c>
      <c r="M20" s="27">
        <v>1</v>
      </c>
      <c r="N20" s="12">
        <f>T20</f>
        <v>60.44</v>
      </c>
      <c r="O20" s="2"/>
      <c r="P20" s="12">
        <v>4.4800000000000004</v>
      </c>
      <c r="Q20" s="12">
        <v>8.6999999999999993</v>
      </c>
      <c r="R20" s="12">
        <v>45.18</v>
      </c>
      <c r="S20" s="12">
        <v>2.08</v>
      </c>
      <c r="T20" s="12">
        <f t="shared" ref="T20" si="7">P20+Q20+R20+S20</f>
        <v>60.44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27"/>
      <c r="BB20" s="28"/>
      <c r="BC20" s="7"/>
      <c r="BD20" s="4"/>
      <c r="BE20" s="4"/>
      <c r="BF20" s="7"/>
      <c r="BG20" s="4"/>
      <c r="BH20" s="4"/>
      <c r="BI20" s="7"/>
      <c r="BJ20" s="5"/>
      <c r="BK20" s="7"/>
      <c r="BL20" s="8"/>
      <c r="BM20" s="5"/>
      <c r="BN20" s="5"/>
      <c r="BO20" s="7"/>
      <c r="BP20" s="7"/>
      <c r="BQ20" s="8"/>
      <c r="BR20" s="9"/>
    </row>
    <row r="21" spans="1:70" s="6" customFormat="1" ht="124.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12</v>
      </c>
      <c r="M21" s="27" t="s">
        <v>211</v>
      </c>
      <c r="N21" s="7">
        <f>T21</f>
        <v>324.83999999999997</v>
      </c>
      <c r="O21" s="7"/>
      <c r="P21" s="7">
        <v>10.08</v>
      </c>
      <c r="Q21" s="7">
        <v>42.69</v>
      </c>
      <c r="R21" s="7">
        <v>269.62</v>
      </c>
      <c r="S21" s="7">
        <v>2.4500000000000002</v>
      </c>
      <c r="T21" s="12">
        <f t="shared" ref="T21" si="8">SUM(P21:S21)</f>
        <v>324.83999999999997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7"/>
      <c r="BB21" s="28"/>
      <c r="BC21" s="7"/>
      <c r="BD21" s="4"/>
      <c r="BE21" s="4"/>
      <c r="BF21" s="7"/>
      <c r="BG21" s="4"/>
      <c r="BH21" s="4"/>
      <c r="BI21" s="7"/>
      <c r="BJ21" s="5"/>
      <c r="BK21" s="7"/>
      <c r="BL21" s="8"/>
      <c r="BM21" s="5"/>
      <c r="BN21" s="5"/>
      <c r="BO21" s="7"/>
      <c r="BP21" s="7"/>
      <c r="BQ21" s="8"/>
      <c r="BR21" s="9"/>
    </row>
    <row r="22" spans="1:70" s="6" customFormat="1" ht="124.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26</v>
      </c>
      <c r="M22" s="27">
        <v>1</v>
      </c>
      <c r="N22" s="12">
        <f>T22</f>
        <v>15.350000000000001</v>
      </c>
      <c r="O22" s="2"/>
      <c r="P22" s="12">
        <v>1.1299999999999999</v>
      </c>
      <c r="Q22" s="12">
        <v>2.17</v>
      </c>
      <c r="R22" s="12">
        <v>12.05</v>
      </c>
      <c r="S22" s="12">
        <v>0</v>
      </c>
      <c r="T22" s="12">
        <f t="shared" ref="T22:T23" si="9">P22+Q22+R22+S22</f>
        <v>15.350000000000001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27"/>
      <c r="BB22" s="28"/>
      <c r="BC22" s="7"/>
      <c r="BD22" s="4"/>
      <c r="BE22" s="4"/>
      <c r="BF22" s="7"/>
      <c r="BG22" s="4"/>
      <c r="BH22" s="4"/>
      <c r="BI22" s="7"/>
      <c r="BJ22" s="5"/>
      <c r="BK22" s="7"/>
      <c r="BL22" s="8"/>
      <c r="BM22" s="5"/>
      <c r="BN22" s="5"/>
      <c r="BO22" s="7"/>
      <c r="BP22" s="7"/>
      <c r="BQ22" s="8"/>
      <c r="BR22" s="9"/>
    </row>
    <row r="23" spans="1:70" s="6" customFormat="1" ht="124.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27">
        <v>0.01</v>
      </c>
      <c r="N23" s="12">
        <f>1101*M23</f>
        <v>11.01</v>
      </c>
      <c r="O23" s="2"/>
      <c r="P23" s="12">
        <f>0.08*N23</f>
        <v>0.88080000000000003</v>
      </c>
      <c r="Q23" s="12">
        <f>0.86*N23</f>
        <v>9.4686000000000003</v>
      </c>
      <c r="R23" s="12">
        <v>0</v>
      </c>
      <c r="S23" s="12">
        <f>0.06*N23</f>
        <v>0.66059999999999997</v>
      </c>
      <c r="T23" s="12">
        <f t="shared" si="9"/>
        <v>11.010000000000002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7"/>
      <c r="BB23" s="28"/>
      <c r="BC23" s="7"/>
      <c r="BD23" s="4"/>
      <c r="BE23" s="4"/>
      <c r="BF23" s="7"/>
      <c r="BG23" s="4"/>
      <c r="BH23" s="4"/>
      <c r="BI23" s="7"/>
      <c r="BJ23" s="5"/>
      <c r="BK23" s="7"/>
      <c r="BL23" s="8"/>
      <c r="BM23" s="5"/>
      <c r="BN23" s="5"/>
      <c r="BO23" s="7"/>
      <c r="BP23" s="7"/>
      <c r="BQ23" s="8"/>
      <c r="BR23" s="9"/>
    </row>
    <row r="24" spans="1:70" s="25" customFormat="1" ht="222" customHeight="1" x14ac:dyDescent="0.25">
      <c r="A24" s="18" t="s">
        <v>49</v>
      </c>
      <c r="B24" s="19" t="s">
        <v>72</v>
      </c>
      <c r="C24" s="20">
        <v>466.1</v>
      </c>
      <c r="D24" s="20"/>
      <c r="E24" s="21">
        <v>12</v>
      </c>
      <c r="F24" s="19" t="s">
        <v>95</v>
      </c>
      <c r="G24" s="19" t="s">
        <v>112</v>
      </c>
      <c r="H24" s="19" t="s">
        <v>127</v>
      </c>
      <c r="I24" s="19" t="s">
        <v>151</v>
      </c>
      <c r="J24" s="19" t="s">
        <v>167</v>
      </c>
      <c r="K24" s="21" t="s">
        <v>199</v>
      </c>
      <c r="L24" s="21"/>
      <c r="M24" s="21"/>
      <c r="N24" s="23">
        <f>N25</f>
        <v>110.10000000000001</v>
      </c>
      <c r="O24" s="21"/>
      <c r="P24" s="23">
        <f t="shared" ref="P24:T24" si="10">P25</f>
        <v>8.8080000000000016</v>
      </c>
      <c r="Q24" s="23">
        <f t="shared" si="10"/>
        <v>94.686000000000007</v>
      </c>
      <c r="R24" s="23">
        <f t="shared" si="10"/>
        <v>0</v>
      </c>
      <c r="S24" s="23">
        <f t="shared" si="10"/>
        <v>6.6059999999999999</v>
      </c>
      <c r="T24" s="23">
        <f t="shared" si="10"/>
        <v>110.10000000000001</v>
      </c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26">
        <v>0.1</v>
      </c>
      <c r="BB24" s="21">
        <f>T25</f>
        <v>110.10000000000001</v>
      </c>
      <c r="BC24" s="21"/>
      <c r="BD24" s="21"/>
      <c r="BE24" s="21"/>
      <c r="BF24" s="54"/>
      <c r="BG24" s="21"/>
      <c r="BH24" s="54"/>
      <c r="BI24" s="21"/>
      <c r="BJ24" s="21"/>
      <c r="BK24" s="23">
        <f>BB24</f>
        <v>110.10000000000001</v>
      </c>
      <c r="BL24" s="22">
        <v>42571</v>
      </c>
      <c r="BM24" s="48"/>
      <c r="BN24" s="48"/>
      <c r="BO24" s="23"/>
      <c r="BP24" s="23"/>
      <c r="BQ24" s="22"/>
      <c r="BR24" s="24"/>
    </row>
    <row r="25" spans="1:70" s="6" customFormat="1" ht="106.1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27">
        <v>0.1</v>
      </c>
      <c r="N25" s="7">
        <f>1101*M25</f>
        <v>110.10000000000001</v>
      </c>
      <c r="O25" s="4"/>
      <c r="P25" s="7">
        <f>0.08*N25</f>
        <v>8.8080000000000016</v>
      </c>
      <c r="Q25" s="7">
        <f>0.86*N25</f>
        <v>94.686000000000007</v>
      </c>
      <c r="R25" s="7"/>
      <c r="S25" s="7">
        <f>0.06*N25</f>
        <v>6.6059999999999999</v>
      </c>
      <c r="T25" s="7">
        <f>P25+Q25+R25+S25</f>
        <v>110.10000000000001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27"/>
      <c r="BB25" s="28"/>
      <c r="BC25" s="7"/>
      <c r="BD25" s="4"/>
      <c r="BE25" s="4"/>
      <c r="BF25" s="13"/>
      <c r="BG25" s="4"/>
      <c r="BH25" s="13"/>
      <c r="BI25" s="4"/>
      <c r="BJ25" s="4"/>
      <c r="BK25" s="7"/>
      <c r="BL25" s="8"/>
      <c r="BM25" s="5"/>
      <c r="BN25" s="5"/>
      <c r="BO25" s="7"/>
      <c r="BP25" s="7"/>
      <c r="BQ25" s="8"/>
      <c r="BR25" s="9"/>
    </row>
    <row r="26" spans="1:70" s="25" customFormat="1" ht="294.75" customHeight="1" x14ac:dyDescent="0.25">
      <c r="A26" s="18" t="s">
        <v>50</v>
      </c>
      <c r="B26" s="19" t="s">
        <v>73</v>
      </c>
      <c r="C26" s="20">
        <v>466.1</v>
      </c>
      <c r="D26" s="20"/>
      <c r="E26" s="21">
        <v>12</v>
      </c>
      <c r="F26" s="19" t="s">
        <v>96</v>
      </c>
      <c r="G26" s="19" t="s">
        <v>112</v>
      </c>
      <c r="H26" s="19" t="s">
        <v>128</v>
      </c>
      <c r="I26" s="19" t="s">
        <v>152</v>
      </c>
      <c r="J26" s="19" t="s">
        <v>168</v>
      </c>
      <c r="K26" s="21"/>
      <c r="L26" s="21"/>
      <c r="M26" s="21"/>
      <c r="N26" s="54"/>
      <c r="O26" s="54"/>
      <c r="P26" s="54"/>
      <c r="Q26" s="54"/>
      <c r="R26" s="54"/>
      <c r="S26" s="54"/>
      <c r="T26" s="54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26"/>
      <c r="BB26" s="52"/>
      <c r="BC26" s="23"/>
      <c r="BD26" s="21"/>
      <c r="BE26" s="21"/>
      <c r="BF26" s="23"/>
      <c r="BG26" s="21"/>
      <c r="BH26" s="21"/>
      <c r="BI26" s="23"/>
      <c r="BJ26" s="48"/>
      <c r="BK26" s="23"/>
      <c r="BL26" s="22">
        <v>42571</v>
      </c>
      <c r="BM26" s="48" t="s">
        <v>224</v>
      </c>
      <c r="BN26" s="48"/>
      <c r="BO26" s="23"/>
      <c r="BP26" s="23"/>
      <c r="BQ26" s="22"/>
      <c r="BR26" s="24"/>
    </row>
    <row r="27" spans="1:70" s="25" customFormat="1" ht="309.75" customHeight="1" x14ac:dyDescent="0.25">
      <c r="A27" s="18" t="s">
        <v>51</v>
      </c>
      <c r="B27" s="19" t="s">
        <v>74</v>
      </c>
      <c r="C27" s="20">
        <v>466.1</v>
      </c>
      <c r="D27" s="20"/>
      <c r="E27" s="21">
        <v>14.5</v>
      </c>
      <c r="F27" s="19" t="s">
        <v>97</v>
      </c>
      <c r="G27" s="19" t="s">
        <v>112</v>
      </c>
      <c r="H27" s="19" t="s">
        <v>129</v>
      </c>
      <c r="I27" s="19" t="s">
        <v>153</v>
      </c>
      <c r="J27" s="19" t="s">
        <v>169</v>
      </c>
      <c r="K27" s="21" t="s">
        <v>190</v>
      </c>
      <c r="L27" s="21"/>
      <c r="M27" s="21"/>
      <c r="N27" s="21">
        <f>N28</f>
        <v>165.15</v>
      </c>
      <c r="O27" s="21"/>
      <c r="P27" s="23">
        <f t="shared" ref="P27:T27" si="11">P28</f>
        <v>13.212000000000002</v>
      </c>
      <c r="Q27" s="23">
        <f t="shared" si="11"/>
        <v>142.029</v>
      </c>
      <c r="R27" s="23">
        <f t="shared" si="11"/>
        <v>0</v>
      </c>
      <c r="S27" s="23">
        <f t="shared" si="11"/>
        <v>9.9090000000000007</v>
      </c>
      <c r="T27" s="21">
        <f t="shared" si="11"/>
        <v>165.14999999999998</v>
      </c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26">
        <v>0.15</v>
      </c>
      <c r="BB27" s="21">
        <f>T28</f>
        <v>165.14999999999998</v>
      </c>
      <c r="BC27" s="21"/>
      <c r="BD27" s="21"/>
      <c r="BE27" s="21"/>
      <c r="BF27" s="23"/>
      <c r="BG27" s="21"/>
      <c r="BH27" s="21"/>
      <c r="BI27" s="23"/>
      <c r="BJ27" s="48"/>
      <c r="BK27" s="23">
        <f>BB27</f>
        <v>165.14999999999998</v>
      </c>
      <c r="BL27" s="22">
        <v>42578</v>
      </c>
      <c r="BM27" s="48"/>
      <c r="BN27" s="48"/>
      <c r="BO27" s="23"/>
      <c r="BP27" s="23"/>
      <c r="BQ27" s="22"/>
      <c r="BR27" s="24"/>
    </row>
    <row r="28" spans="1:70" s="6" customFormat="1" ht="126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16</v>
      </c>
      <c r="M28" s="27">
        <v>0.15</v>
      </c>
      <c r="N28" s="4">
        <f>1101*M28</f>
        <v>165.15</v>
      </c>
      <c r="O28" s="4"/>
      <c r="P28" s="7">
        <f>0.08*N28</f>
        <v>13.212000000000002</v>
      </c>
      <c r="Q28" s="7">
        <f>0.86*N28</f>
        <v>142.029</v>
      </c>
      <c r="R28" s="7"/>
      <c r="S28" s="7">
        <f>0.06*N28</f>
        <v>9.9090000000000007</v>
      </c>
      <c r="T28" s="4">
        <f>P28+Q28+R28+S28</f>
        <v>165.14999999999998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27"/>
      <c r="BB28" s="28"/>
      <c r="BC28" s="7"/>
      <c r="BD28" s="4"/>
      <c r="BE28" s="4"/>
      <c r="BF28" s="7"/>
      <c r="BG28" s="4"/>
      <c r="BH28" s="4"/>
      <c r="BI28" s="7"/>
      <c r="BJ28" s="5"/>
      <c r="BK28" s="7"/>
      <c r="BL28" s="8"/>
      <c r="BM28" s="5"/>
      <c r="BN28" s="5"/>
      <c r="BO28" s="7"/>
      <c r="BP28" s="7"/>
      <c r="BQ28" s="8"/>
      <c r="BR28" s="9"/>
    </row>
    <row r="29" spans="1:70" s="25" customFormat="1" ht="364.5" customHeight="1" x14ac:dyDescent="0.25">
      <c r="A29" s="18" t="s">
        <v>52</v>
      </c>
      <c r="B29" s="19" t="s">
        <v>75</v>
      </c>
      <c r="C29" s="20">
        <v>466.1</v>
      </c>
      <c r="D29" s="20">
        <v>466.1</v>
      </c>
      <c r="E29" s="21">
        <v>14.5</v>
      </c>
      <c r="F29" s="19" t="s">
        <v>98</v>
      </c>
      <c r="G29" s="19" t="s">
        <v>112</v>
      </c>
      <c r="H29" s="19" t="s">
        <v>130</v>
      </c>
      <c r="I29" s="19" t="s">
        <v>143</v>
      </c>
      <c r="J29" s="19" t="s">
        <v>170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26"/>
      <c r="BB29" s="21"/>
      <c r="BC29" s="21"/>
      <c r="BD29" s="21"/>
      <c r="BE29" s="21"/>
      <c r="BF29" s="23"/>
      <c r="BG29" s="21"/>
      <c r="BH29" s="21"/>
      <c r="BI29" s="23"/>
      <c r="BJ29" s="48"/>
      <c r="BK29" s="23"/>
      <c r="BL29" s="22">
        <v>42566</v>
      </c>
      <c r="BM29" s="48" t="s">
        <v>213</v>
      </c>
      <c r="BN29" s="48"/>
      <c r="BO29" s="23"/>
      <c r="BP29" s="23"/>
      <c r="BQ29" s="22"/>
      <c r="BR29" s="24"/>
    </row>
    <row r="30" spans="1:70" s="25" customFormat="1" ht="313.5" customHeight="1" x14ac:dyDescent="0.25">
      <c r="A30" s="18" t="s">
        <v>53</v>
      </c>
      <c r="B30" s="19" t="s">
        <v>76</v>
      </c>
      <c r="C30" s="20">
        <v>466.1</v>
      </c>
      <c r="D30" s="20">
        <v>466.1</v>
      </c>
      <c r="E30" s="21">
        <v>15</v>
      </c>
      <c r="F30" s="19" t="s">
        <v>99</v>
      </c>
      <c r="G30" s="19" t="s">
        <v>113</v>
      </c>
      <c r="H30" s="19" t="s">
        <v>131</v>
      </c>
      <c r="I30" s="19" t="s">
        <v>154</v>
      </c>
      <c r="J30" s="19" t="s">
        <v>171</v>
      </c>
      <c r="K30" s="21" t="s">
        <v>192</v>
      </c>
      <c r="L30" s="21"/>
      <c r="M30" s="21"/>
      <c r="N30" s="21"/>
      <c r="O30" s="21"/>
      <c r="P30" s="21"/>
      <c r="Q30" s="21"/>
      <c r="R30" s="21"/>
      <c r="S30" s="21"/>
      <c r="T30" s="21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26"/>
      <c r="BB30" s="21"/>
      <c r="BC30" s="21"/>
      <c r="BD30" s="21"/>
      <c r="BE30" s="21"/>
      <c r="BF30" s="23"/>
      <c r="BG30" s="21"/>
      <c r="BH30" s="21"/>
      <c r="BI30" s="23"/>
      <c r="BJ30" s="48"/>
      <c r="BK30" s="23"/>
      <c r="BL30" s="22">
        <v>42572</v>
      </c>
      <c r="BM30" s="48" t="s">
        <v>191</v>
      </c>
      <c r="BN30" s="48"/>
      <c r="BO30" s="23"/>
      <c r="BP30" s="23"/>
      <c r="BQ30" s="22"/>
      <c r="BR30" s="24"/>
    </row>
    <row r="31" spans="1:70" s="78" customFormat="1" ht="308.45" customHeight="1" x14ac:dyDescent="0.25">
      <c r="A31" s="68" t="s">
        <v>54</v>
      </c>
      <c r="B31" s="69" t="s">
        <v>77</v>
      </c>
      <c r="C31" s="70">
        <v>466.1</v>
      </c>
      <c r="D31" s="70"/>
      <c r="E31" s="71">
        <v>14.5</v>
      </c>
      <c r="F31" s="69" t="s">
        <v>100</v>
      </c>
      <c r="G31" s="69" t="s">
        <v>112</v>
      </c>
      <c r="H31" s="69" t="s">
        <v>132</v>
      </c>
      <c r="I31" s="69" t="s">
        <v>143</v>
      </c>
      <c r="J31" s="69" t="s">
        <v>172</v>
      </c>
      <c r="K31" s="71" t="s">
        <v>200</v>
      </c>
      <c r="L31" s="71"/>
      <c r="M31" s="71"/>
      <c r="N31" s="74">
        <f>N32</f>
        <v>55.521599999999999</v>
      </c>
      <c r="O31" s="71"/>
      <c r="P31" s="74">
        <f t="shared" ref="P31:T31" si="12">P32</f>
        <v>4.1135999999999999</v>
      </c>
      <c r="Q31" s="74">
        <f t="shared" si="12"/>
        <v>51.407999999999994</v>
      </c>
      <c r="R31" s="74">
        <f t="shared" si="12"/>
        <v>0</v>
      </c>
      <c r="S31" s="74">
        <f t="shared" si="12"/>
        <v>0</v>
      </c>
      <c r="T31" s="74">
        <f t="shared" si="12"/>
        <v>55.521599999999992</v>
      </c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72"/>
      <c r="BB31" s="71"/>
      <c r="BC31" s="71"/>
      <c r="BD31" s="71"/>
      <c r="BE31" s="71"/>
      <c r="BF31" s="74"/>
      <c r="BG31" s="71" t="s">
        <v>202</v>
      </c>
      <c r="BH31" s="74">
        <f>T32</f>
        <v>55.521599999999992</v>
      </c>
      <c r="BI31" s="74"/>
      <c r="BJ31" s="53"/>
      <c r="BK31" s="74">
        <f>BH31</f>
        <v>55.521599999999992</v>
      </c>
      <c r="BL31" s="76">
        <v>42577</v>
      </c>
      <c r="BM31" s="53"/>
      <c r="BN31" s="53"/>
      <c r="BO31" s="74"/>
      <c r="BP31" s="74"/>
      <c r="BQ31" s="76"/>
      <c r="BR31" s="77"/>
    </row>
    <row r="32" spans="1:70" s="6" customFormat="1" ht="172.1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201</v>
      </c>
      <c r="M32" s="4" t="s">
        <v>202</v>
      </c>
      <c r="N32" s="12">
        <f>0.24*231.34</f>
        <v>55.521599999999999</v>
      </c>
      <c r="O32" s="12"/>
      <c r="P32" s="12">
        <f>17.14*0.24</f>
        <v>4.1135999999999999</v>
      </c>
      <c r="Q32" s="12">
        <f>214.2*0.24</f>
        <v>51.407999999999994</v>
      </c>
      <c r="R32" s="12">
        <v>0</v>
      </c>
      <c r="S32" s="12">
        <v>0</v>
      </c>
      <c r="T32" s="12">
        <f>SUM(P32:Q32)</f>
        <v>55.521599999999992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27"/>
      <c r="BB32" s="4"/>
      <c r="BC32" s="4"/>
      <c r="BD32" s="4"/>
      <c r="BE32" s="4"/>
      <c r="BF32" s="7"/>
      <c r="BG32" s="4"/>
      <c r="BH32" s="4"/>
      <c r="BI32" s="7"/>
      <c r="BJ32" s="5"/>
      <c r="BK32" s="7"/>
      <c r="BL32" s="8"/>
      <c r="BM32" s="5"/>
      <c r="BN32" s="5"/>
      <c r="BO32" s="7"/>
      <c r="BP32" s="7"/>
      <c r="BQ32" s="8"/>
      <c r="BR32" s="9"/>
    </row>
    <row r="33" spans="1:70" s="25" customFormat="1" ht="408.75" customHeight="1" x14ac:dyDescent="0.25">
      <c r="A33" s="18" t="s">
        <v>55</v>
      </c>
      <c r="B33" s="19" t="s">
        <v>78</v>
      </c>
      <c r="C33" s="20">
        <v>466.1</v>
      </c>
      <c r="D33" s="20"/>
      <c r="E33" s="21">
        <v>15</v>
      </c>
      <c r="F33" s="19" t="s">
        <v>101</v>
      </c>
      <c r="G33" s="19" t="s">
        <v>113</v>
      </c>
      <c r="H33" s="19" t="s">
        <v>133</v>
      </c>
      <c r="I33" s="19" t="s">
        <v>155</v>
      </c>
      <c r="J33" s="19" t="s">
        <v>173</v>
      </c>
      <c r="K33" s="21" t="s">
        <v>193</v>
      </c>
      <c r="L33" s="21"/>
      <c r="M33" s="21"/>
      <c r="N33" s="23">
        <f>N34</f>
        <v>330.3</v>
      </c>
      <c r="O33" s="23"/>
      <c r="P33" s="23">
        <f t="shared" ref="P33:T33" si="13">P34</f>
        <v>26.424000000000003</v>
      </c>
      <c r="Q33" s="23">
        <f t="shared" si="13"/>
        <v>284.05799999999999</v>
      </c>
      <c r="R33" s="23">
        <f t="shared" si="13"/>
        <v>0</v>
      </c>
      <c r="S33" s="23">
        <f t="shared" si="13"/>
        <v>19.818000000000001</v>
      </c>
      <c r="T33" s="23">
        <f t="shared" si="13"/>
        <v>330.29999999999995</v>
      </c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26">
        <v>0.3</v>
      </c>
      <c r="BB33" s="21">
        <f>T34</f>
        <v>330.29999999999995</v>
      </c>
      <c r="BC33" s="21"/>
      <c r="BD33" s="21"/>
      <c r="BE33" s="21"/>
      <c r="BF33" s="23"/>
      <c r="BG33" s="21"/>
      <c r="BH33" s="21"/>
      <c r="BI33" s="23"/>
      <c r="BJ33" s="48"/>
      <c r="BK33" s="23">
        <f>BB33</f>
        <v>330.29999999999995</v>
      </c>
      <c r="BL33" s="22">
        <v>42572</v>
      </c>
      <c r="BM33" s="48"/>
      <c r="BN33" s="48"/>
      <c r="BO33" s="23"/>
      <c r="BP33" s="23"/>
      <c r="BQ33" s="22"/>
      <c r="BR33" s="24"/>
    </row>
    <row r="34" spans="1:70" s="6" customFormat="1" ht="198.7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16</v>
      </c>
      <c r="M34" s="27">
        <v>0.3</v>
      </c>
      <c r="N34" s="7">
        <f>1101*M34</f>
        <v>330.3</v>
      </c>
      <c r="O34" s="7"/>
      <c r="P34" s="7">
        <f>0.08*N34</f>
        <v>26.424000000000003</v>
      </c>
      <c r="Q34" s="7">
        <f>0.86*N34</f>
        <v>284.05799999999999</v>
      </c>
      <c r="R34" s="7"/>
      <c r="S34" s="7">
        <f>0.06*N34</f>
        <v>19.818000000000001</v>
      </c>
      <c r="T34" s="7">
        <f>P34+Q34+R34+S34</f>
        <v>330.29999999999995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0"/>
      <c r="AJ34" s="5"/>
      <c r="AK34" s="5"/>
      <c r="AL34" s="5"/>
      <c r="AM34" s="5"/>
      <c r="AN34" s="5"/>
      <c r="AO34" s="5"/>
      <c r="AP34" s="5"/>
      <c r="AQ34" s="50"/>
      <c r="AR34" s="5"/>
      <c r="AS34" s="50"/>
      <c r="AT34" s="5"/>
      <c r="AU34" s="5"/>
      <c r="AV34" s="5"/>
      <c r="AW34" s="5"/>
      <c r="AX34" s="5"/>
      <c r="AY34" s="5"/>
      <c r="AZ34" s="5"/>
      <c r="BA34" s="27"/>
      <c r="BB34" s="28"/>
      <c r="BC34" s="7"/>
      <c r="BD34" s="4"/>
      <c r="BE34" s="4"/>
      <c r="BF34" s="7"/>
      <c r="BG34" s="4"/>
      <c r="BH34" s="4"/>
      <c r="BI34" s="7"/>
      <c r="BJ34" s="5"/>
      <c r="BK34" s="7"/>
      <c r="BL34" s="8"/>
      <c r="BM34" s="5"/>
      <c r="BN34" s="5"/>
      <c r="BO34" s="7"/>
      <c r="BP34" s="7"/>
      <c r="BQ34" s="8"/>
      <c r="BR34" s="9"/>
    </row>
    <row r="35" spans="1:70" s="25" customFormat="1" ht="409.6" customHeight="1" x14ac:dyDescent="0.25">
      <c r="A35" s="18" t="s">
        <v>56</v>
      </c>
      <c r="B35" s="19" t="s">
        <v>79</v>
      </c>
      <c r="C35" s="20">
        <v>466.1</v>
      </c>
      <c r="D35" s="20"/>
      <c r="E35" s="21">
        <v>15</v>
      </c>
      <c r="F35" s="19" t="s">
        <v>102</v>
      </c>
      <c r="G35" s="19" t="s">
        <v>112</v>
      </c>
      <c r="H35" s="19" t="s">
        <v>134</v>
      </c>
      <c r="I35" s="19" t="s">
        <v>156</v>
      </c>
      <c r="J35" s="19" t="s">
        <v>174</v>
      </c>
      <c r="K35" s="21" t="s">
        <v>197</v>
      </c>
      <c r="L35" s="21"/>
      <c r="M35" s="21"/>
      <c r="N35" s="21">
        <f>N36+N37</f>
        <v>834.4899999999999</v>
      </c>
      <c r="O35" s="21"/>
      <c r="P35" s="21">
        <f t="shared" ref="P35:T35" si="14">P36+P37</f>
        <v>56.946399999999997</v>
      </c>
      <c r="Q35" s="21">
        <f t="shared" si="14"/>
        <v>568.48879999999986</v>
      </c>
      <c r="R35" s="21">
        <f t="shared" si="14"/>
        <v>166.77</v>
      </c>
      <c r="S35" s="21">
        <f t="shared" si="14"/>
        <v>42.28479999999999</v>
      </c>
      <c r="T35" s="21">
        <f t="shared" si="14"/>
        <v>834.4899999999999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9"/>
      <c r="AJ35" s="48"/>
      <c r="AK35" s="48"/>
      <c r="AL35" s="48"/>
      <c r="AM35" s="48"/>
      <c r="AN35" s="48"/>
      <c r="AO35" s="48"/>
      <c r="AP35" s="48"/>
      <c r="AQ35" s="49"/>
      <c r="AR35" s="48"/>
      <c r="AS35" s="49"/>
      <c r="AT35" s="48"/>
      <c r="AU35" s="48"/>
      <c r="AV35" s="48"/>
      <c r="AW35" s="48"/>
      <c r="AX35" s="48"/>
      <c r="AY35" s="21" t="s">
        <v>198</v>
      </c>
      <c r="AZ35" s="21">
        <f>T36</f>
        <v>195.91</v>
      </c>
      <c r="BA35" s="26">
        <v>0.57999999999999996</v>
      </c>
      <c r="BB35" s="21">
        <f>T37</f>
        <v>638.57999999999993</v>
      </c>
      <c r="BC35" s="21"/>
      <c r="BD35" s="21"/>
      <c r="BE35" s="21"/>
      <c r="BF35" s="23"/>
      <c r="BG35" s="21"/>
      <c r="BH35" s="21"/>
      <c r="BI35" s="23"/>
      <c r="BJ35" s="48"/>
      <c r="BK35" s="23">
        <f>AZ35+BB35</f>
        <v>834.4899999999999</v>
      </c>
      <c r="BL35" s="22">
        <v>42571</v>
      </c>
      <c r="BM35" s="48"/>
      <c r="BN35" s="48"/>
      <c r="BO35" s="23"/>
      <c r="BP35" s="23"/>
      <c r="BQ35" s="22"/>
      <c r="BR35" s="24"/>
    </row>
    <row r="36" spans="1:70" s="6" customFormat="1" ht="265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15</v>
      </c>
      <c r="M36" s="4" t="s">
        <v>198</v>
      </c>
      <c r="N36" s="4">
        <v>195.91</v>
      </c>
      <c r="O36" s="4"/>
      <c r="P36" s="4">
        <v>5.86</v>
      </c>
      <c r="Q36" s="4">
        <v>19.309999999999999</v>
      </c>
      <c r="R36" s="4">
        <v>166.77</v>
      </c>
      <c r="S36" s="4">
        <v>3.97</v>
      </c>
      <c r="T36" s="4">
        <v>195.91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0"/>
      <c r="AJ36" s="5"/>
      <c r="AK36" s="5"/>
      <c r="AL36" s="5"/>
      <c r="AM36" s="5"/>
      <c r="AN36" s="5"/>
      <c r="AO36" s="5"/>
      <c r="AP36" s="5"/>
      <c r="AQ36" s="50"/>
      <c r="AR36" s="5"/>
      <c r="AS36" s="50"/>
      <c r="AT36" s="5"/>
      <c r="AU36" s="5"/>
      <c r="AV36" s="5"/>
      <c r="AW36" s="5"/>
      <c r="AX36" s="5"/>
      <c r="AY36" s="5"/>
      <c r="AZ36" s="5"/>
      <c r="BA36" s="27"/>
      <c r="BB36" s="28"/>
      <c r="BC36" s="7"/>
      <c r="BD36" s="4"/>
      <c r="BE36" s="4"/>
      <c r="BF36" s="7"/>
      <c r="BG36" s="4"/>
      <c r="BH36" s="4"/>
      <c r="BI36" s="7"/>
      <c r="BJ36" s="5"/>
      <c r="BK36" s="7"/>
      <c r="BL36" s="8"/>
      <c r="BM36" s="5"/>
      <c r="BN36" s="5"/>
      <c r="BO36" s="7"/>
      <c r="BP36" s="7"/>
      <c r="BQ36" s="8"/>
      <c r="BR36" s="9"/>
    </row>
    <row r="37" spans="1:70" s="6" customFormat="1" ht="265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16</v>
      </c>
      <c r="M37" s="27">
        <v>0.57999999999999996</v>
      </c>
      <c r="N37" s="4">
        <f>1101*M37</f>
        <v>638.57999999999993</v>
      </c>
      <c r="O37" s="4"/>
      <c r="P37" s="4">
        <f>0.08*N37</f>
        <v>51.086399999999998</v>
      </c>
      <c r="Q37" s="4">
        <f>0.86*N37</f>
        <v>549.17879999999991</v>
      </c>
      <c r="R37" s="4"/>
      <c r="S37" s="4">
        <f>0.06*N37</f>
        <v>38.314799999999991</v>
      </c>
      <c r="T37" s="4">
        <f>P37+Q37+R37+S37</f>
        <v>638.57999999999993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0"/>
      <c r="AJ37" s="5"/>
      <c r="AK37" s="5"/>
      <c r="AL37" s="5"/>
      <c r="AM37" s="5"/>
      <c r="AN37" s="5"/>
      <c r="AO37" s="5"/>
      <c r="AP37" s="5"/>
      <c r="AQ37" s="50"/>
      <c r="AR37" s="5"/>
      <c r="AS37" s="50"/>
      <c r="AT37" s="5"/>
      <c r="AU37" s="5"/>
      <c r="AV37" s="5"/>
      <c r="AW37" s="5"/>
      <c r="AX37" s="5"/>
      <c r="AY37" s="5"/>
      <c r="AZ37" s="5"/>
      <c r="BA37" s="27"/>
      <c r="BB37" s="28"/>
      <c r="BC37" s="7"/>
      <c r="BD37" s="4"/>
      <c r="BE37" s="4"/>
      <c r="BF37" s="7"/>
      <c r="BG37" s="4"/>
      <c r="BH37" s="4"/>
      <c r="BI37" s="7"/>
      <c r="BJ37" s="5"/>
      <c r="BK37" s="7"/>
      <c r="BL37" s="8"/>
      <c r="BM37" s="5"/>
      <c r="BN37" s="5"/>
      <c r="BO37" s="7"/>
      <c r="BP37" s="7"/>
      <c r="BQ37" s="8"/>
      <c r="BR37" s="9"/>
    </row>
    <row r="38" spans="1:70" s="25" customFormat="1" ht="405" customHeight="1" x14ac:dyDescent="0.25">
      <c r="A38" s="18" t="s">
        <v>57</v>
      </c>
      <c r="B38" s="19" t="s">
        <v>80</v>
      </c>
      <c r="C38" s="20">
        <v>466.1</v>
      </c>
      <c r="D38" s="20"/>
      <c r="E38" s="21">
        <v>5</v>
      </c>
      <c r="F38" s="19" t="s">
        <v>103</v>
      </c>
      <c r="G38" s="19" t="s">
        <v>112</v>
      </c>
      <c r="H38" s="19" t="s">
        <v>135</v>
      </c>
      <c r="I38" s="19" t="s">
        <v>143</v>
      </c>
      <c r="J38" s="19" t="s">
        <v>175</v>
      </c>
      <c r="K38" s="21"/>
      <c r="L38" s="21"/>
      <c r="M38" s="21"/>
      <c r="N38" s="54"/>
      <c r="O38" s="54"/>
      <c r="P38" s="54"/>
      <c r="Q38" s="54"/>
      <c r="R38" s="54"/>
      <c r="S38" s="54"/>
      <c r="T38" s="54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21"/>
      <c r="AF38" s="54"/>
      <c r="AG38" s="54"/>
      <c r="AH38" s="48"/>
      <c r="AI38" s="26"/>
      <c r="AJ38" s="54"/>
      <c r="AK38" s="54"/>
      <c r="AL38" s="48"/>
      <c r="AM38" s="48"/>
      <c r="AN38" s="48"/>
      <c r="AO38" s="48"/>
      <c r="AP38" s="48"/>
      <c r="AQ38" s="26"/>
      <c r="AR38" s="54"/>
      <c r="AS38" s="26"/>
      <c r="AT38" s="54"/>
      <c r="AU38" s="48"/>
      <c r="AV38" s="48"/>
      <c r="AW38" s="48"/>
      <c r="AX38" s="48"/>
      <c r="AY38" s="48"/>
      <c r="AZ38" s="48"/>
      <c r="BA38" s="26"/>
      <c r="BB38" s="54"/>
      <c r="BC38" s="54"/>
      <c r="BD38" s="21"/>
      <c r="BE38" s="21"/>
      <c r="BF38" s="23"/>
      <c r="BG38" s="21"/>
      <c r="BH38" s="21"/>
      <c r="BI38" s="23"/>
      <c r="BJ38" s="48"/>
      <c r="BK38" s="23"/>
      <c r="BL38" s="22">
        <v>42573</v>
      </c>
      <c r="BM38" s="48" t="s">
        <v>194</v>
      </c>
      <c r="BN38" s="48"/>
      <c r="BO38" s="23"/>
      <c r="BP38" s="23"/>
      <c r="BQ38" s="22"/>
      <c r="BR38" s="24"/>
    </row>
    <row r="39" spans="1:70" s="25" customFormat="1" ht="266.25" customHeight="1" x14ac:dyDescent="0.25">
      <c r="A39" s="18" t="s">
        <v>58</v>
      </c>
      <c r="B39" s="19" t="s">
        <v>81</v>
      </c>
      <c r="C39" s="20">
        <v>466.1</v>
      </c>
      <c r="D39" s="20"/>
      <c r="E39" s="21">
        <v>15</v>
      </c>
      <c r="F39" s="19" t="s">
        <v>104</v>
      </c>
      <c r="G39" s="19" t="s">
        <v>112</v>
      </c>
      <c r="H39" s="19" t="s">
        <v>136</v>
      </c>
      <c r="I39" s="19" t="s">
        <v>157</v>
      </c>
      <c r="J39" s="19" t="s">
        <v>176</v>
      </c>
      <c r="K39" s="21" t="s">
        <v>195</v>
      </c>
      <c r="L39" s="21"/>
      <c r="M39" s="21"/>
      <c r="N39" s="21">
        <f>N40+N41</f>
        <v>212.72</v>
      </c>
      <c r="O39" s="21"/>
      <c r="P39" s="23">
        <f t="shared" ref="P39:T39" si="15">P40+P41</f>
        <v>16.995200000000001</v>
      </c>
      <c r="Q39" s="23">
        <f t="shared" si="15"/>
        <v>180.4734</v>
      </c>
      <c r="R39" s="23">
        <f t="shared" si="15"/>
        <v>2.7</v>
      </c>
      <c r="S39" s="23">
        <f t="shared" si="15"/>
        <v>12.551399999999999</v>
      </c>
      <c r="T39" s="23">
        <f t="shared" si="15"/>
        <v>212.72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21" t="s">
        <v>196</v>
      </c>
      <c r="AZ39" s="21">
        <f>T40</f>
        <v>3.53</v>
      </c>
      <c r="BA39" s="26">
        <v>0.19</v>
      </c>
      <c r="BB39" s="23">
        <f>T41</f>
        <v>209.19</v>
      </c>
      <c r="BC39" s="21"/>
      <c r="BD39" s="21"/>
      <c r="BE39" s="21"/>
      <c r="BF39" s="23"/>
      <c r="BG39" s="21"/>
      <c r="BH39" s="21"/>
      <c r="BI39" s="23"/>
      <c r="BJ39" s="48"/>
      <c r="BK39" s="23">
        <f>AZ39+BB39</f>
        <v>212.72</v>
      </c>
      <c r="BL39" s="22">
        <v>42572</v>
      </c>
      <c r="BM39" s="48"/>
      <c r="BN39" s="48"/>
      <c r="BO39" s="23"/>
      <c r="BP39" s="23"/>
      <c r="BQ39" s="22"/>
      <c r="BR39" s="24"/>
    </row>
    <row r="40" spans="1:70" s="6" customFormat="1" ht="205.1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15</v>
      </c>
      <c r="M40" s="4" t="s">
        <v>196</v>
      </c>
      <c r="N40" s="4">
        <v>3.53</v>
      </c>
      <c r="O40" s="4">
        <v>0.26</v>
      </c>
      <c r="P40" s="4">
        <v>0.26</v>
      </c>
      <c r="Q40" s="4">
        <v>0.56999999999999995</v>
      </c>
      <c r="R40" s="4">
        <v>2.7</v>
      </c>
      <c r="S40" s="4">
        <v>0</v>
      </c>
      <c r="T40" s="4">
        <v>3.53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27"/>
      <c r="BB40" s="27"/>
      <c r="BC40" s="4"/>
      <c r="BD40" s="4"/>
      <c r="BE40" s="4"/>
      <c r="BF40" s="7"/>
      <c r="BG40" s="4"/>
      <c r="BH40" s="4"/>
      <c r="BI40" s="7"/>
      <c r="BJ40" s="5"/>
      <c r="BK40" s="7"/>
      <c r="BL40" s="8"/>
      <c r="BM40" s="5"/>
      <c r="BN40" s="5"/>
      <c r="BO40" s="7"/>
      <c r="BP40" s="7"/>
      <c r="BQ40" s="8"/>
      <c r="BR40" s="9"/>
    </row>
    <row r="41" spans="1:70" s="6" customFormat="1" ht="118.1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16</v>
      </c>
      <c r="M41" s="27">
        <v>0.19</v>
      </c>
      <c r="N41" s="4">
        <f>1101*M41</f>
        <v>209.19</v>
      </c>
      <c r="O41" s="4"/>
      <c r="P41" s="7">
        <f>0.08*N41</f>
        <v>16.735199999999999</v>
      </c>
      <c r="Q41" s="7">
        <f>0.86*N41</f>
        <v>179.9034</v>
      </c>
      <c r="R41" s="7"/>
      <c r="S41" s="7">
        <f>0.06*N41</f>
        <v>12.551399999999999</v>
      </c>
      <c r="T41" s="7">
        <f>P41+Q41+R41+S41</f>
        <v>209.19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27"/>
      <c r="BB41" s="27"/>
      <c r="BC41" s="4"/>
      <c r="BD41" s="4"/>
      <c r="BE41" s="4"/>
      <c r="BF41" s="7"/>
      <c r="BG41" s="4"/>
      <c r="BH41" s="4"/>
      <c r="BI41" s="7"/>
      <c r="BJ41" s="5"/>
      <c r="BK41" s="7"/>
      <c r="BL41" s="8"/>
      <c r="BM41" s="5"/>
      <c r="BN41" s="5"/>
      <c r="BO41" s="7"/>
      <c r="BP41" s="7"/>
      <c r="BQ41" s="8"/>
      <c r="BR41" s="9"/>
    </row>
    <row r="42" spans="1:70" s="25" customFormat="1" ht="286.5" customHeight="1" x14ac:dyDescent="0.25">
      <c r="A42" s="18" t="s">
        <v>59</v>
      </c>
      <c r="B42" s="19" t="s">
        <v>82</v>
      </c>
      <c r="C42" s="20">
        <v>466.1</v>
      </c>
      <c r="D42" s="20">
        <v>466.1</v>
      </c>
      <c r="E42" s="21">
        <v>15</v>
      </c>
      <c r="F42" s="19" t="s">
        <v>105</v>
      </c>
      <c r="G42" s="19" t="s">
        <v>112</v>
      </c>
      <c r="H42" s="19" t="s">
        <v>137</v>
      </c>
      <c r="I42" s="19" t="s">
        <v>158</v>
      </c>
      <c r="J42" s="19" t="s">
        <v>177</v>
      </c>
      <c r="K42" s="21"/>
      <c r="L42" s="21"/>
      <c r="M42" s="21"/>
      <c r="N42" s="23">
        <f>N43</f>
        <v>154.14000000000001</v>
      </c>
      <c r="O42" s="23"/>
      <c r="P42" s="23">
        <f t="shared" ref="P42:T42" si="16">P43</f>
        <v>12.331200000000001</v>
      </c>
      <c r="Q42" s="23">
        <f t="shared" si="16"/>
        <v>132.56040000000002</v>
      </c>
      <c r="R42" s="23">
        <f t="shared" si="16"/>
        <v>0</v>
      </c>
      <c r="S42" s="23">
        <f t="shared" si="16"/>
        <v>9.2484000000000002</v>
      </c>
      <c r="T42" s="23">
        <f t="shared" si="16"/>
        <v>154.14000000000001</v>
      </c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26">
        <v>0.14000000000000001</v>
      </c>
      <c r="BB42" s="21">
        <f>T43</f>
        <v>154.14000000000001</v>
      </c>
      <c r="BC42" s="21"/>
      <c r="BD42" s="21"/>
      <c r="BE42" s="21"/>
      <c r="BF42" s="23"/>
      <c r="BG42" s="21"/>
      <c r="BH42" s="21"/>
      <c r="BI42" s="23"/>
      <c r="BJ42" s="48"/>
      <c r="BK42" s="23">
        <f>BB42</f>
        <v>154.14000000000001</v>
      </c>
      <c r="BL42" s="22">
        <v>42573</v>
      </c>
      <c r="BM42" s="48"/>
      <c r="BN42" s="48"/>
      <c r="BO42" s="23"/>
      <c r="BP42" s="23"/>
      <c r="BQ42" s="22"/>
      <c r="BR42" s="24"/>
    </row>
    <row r="43" spans="1:70" s="6" customFormat="1" ht="189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27">
        <v>0.14000000000000001</v>
      </c>
      <c r="N43" s="7">
        <f>1101*M43</f>
        <v>154.14000000000001</v>
      </c>
      <c r="O43" s="7"/>
      <c r="P43" s="7">
        <f>0.08*N43</f>
        <v>12.331200000000001</v>
      </c>
      <c r="Q43" s="7">
        <f>0.86*N43</f>
        <v>132.56040000000002</v>
      </c>
      <c r="R43" s="7"/>
      <c r="S43" s="7">
        <f>0.06*N43</f>
        <v>9.2484000000000002</v>
      </c>
      <c r="T43" s="7">
        <f>P43+Q43+R43+S43</f>
        <v>154.14000000000001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27"/>
      <c r="BB43" s="27"/>
      <c r="BC43" s="4"/>
      <c r="BD43" s="4"/>
      <c r="BE43" s="4"/>
      <c r="BF43" s="7"/>
      <c r="BG43" s="4"/>
      <c r="BH43" s="4"/>
      <c r="BI43" s="7"/>
      <c r="BJ43" s="5"/>
      <c r="BK43" s="7"/>
      <c r="BL43" s="8"/>
      <c r="BM43" s="5"/>
      <c r="BN43" s="5"/>
      <c r="BO43" s="7"/>
      <c r="BP43" s="7"/>
      <c r="BQ43" s="8"/>
      <c r="BR43" s="9"/>
    </row>
    <row r="44" spans="1:70" s="25" customFormat="1" ht="408.75" customHeight="1" x14ac:dyDescent="0.25">
      <c r="A44" s="18" t="s">
        <v>60</v>
      </c>
      <c r="B44" s="19" t="s">
        <v>83</v>
      </c>
      <c r="C44" s="20">
        <v>466.1</v>
      </c>
      <c r="D44" s="20"/>
      <c r="E44" s="21">
        <v>14</v>
      </c>
      <c r="F44" s="19" t="s">
        <v>106</v>
      </c>
      <c r="G44" s="19" t="s">
        <v>112</v>
      </c>
      <c r="H44" s="19" t="s">
        <v>138</v>
      </c>
      <c r="I44" s="19" t="s">
        <v>182</v>
      </c>
      <c r="J44" s="19" t="s">
        <v>178</v>
      </c>
      <c r="K44" s="21" t="s">
        <v>186</v>
      </c>
      <c r="L44" s="21"/>
      <c r="M44" s="21"/>
      <c r="N44" s="23">
        <f>N45</f>
        <v>110.10000000000001</v>
      </c>
      <c r="O44" s="23"/>
      <c r="P44" s="23">
        <f t="shared" ref="P44:T44" si="17">P45</f>
        <v>8.8080000000000016</v>
      </c>
      <c r="Q44" s="23">
        <f t="shared" si="17"/>
        <v>94.686000000000007</v>
      </c>
      <c r="R44" s="23">
        <f t="shared" si="17"/>
        <v>0</v>
      </c>
      <c r="S44" s="23">
        <f t="shared" si="17"/>
        <v>6.6059999999999999</v>
      </c>
      <c r="T44" s="23">
        <f t="shared" si="17"/>
        <v>110.10000000000001</v>
      </c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6">
        <v>0.1</v>
      </c>
      <c r="BB44" s="21">
        <f>T45</f>
        <v>110.10000000000001</v>
      </c>
      <c r="BC44" s="21"/>
      <c r="BD44" s="21"/>
      <c r="BE44" s="21"/>
      <c r="BF44" s="23"/>
      <c r="BG44" s="21"/>
      <c r="BH44" s="21"/>
      <c r="BI44" s="23"/>
      <c r="BJ44" s="48"/>
      <c r="BK44" s="23">
        <f>BB44</f>
        <v>110.10000000000001</v>
      </c>
      <c r="BL44" s="22">
        <v>42577</v>
      </c>
      <c r="BM44" s="48" t="s">
        <v>187</v>
      </c>
      <c r="BN44" s="48"/>
      <c r="BO44" s="23"/>
      <c r="BP44" s="23"/>
      <c r="BQ44" s="22"/>
      <c r="BR44" s="24"/>
    </row>
    <row r="45" spans="1:70" s="6" customFormat="1" ht="123.6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16</v>
      </c>
      <c r="M45" s="27">
        <v>0.1</v>
      </c>
      <c r="N45" s="7">
        <f>1101*M45</f>
        <v>110.10000000000001</v>
      </c>
      <c r="O45" s="7"/>
      <c r="P45" s="7">
        <f>0.08*N45</f>
        <v>8.8080000000000016</v>
      </c>
      <c r="Q45" s="7">
        <f>0.86*N45</f>
        <v>94.686000000000007</v>
      </c>
      <c r="R45" s="7"/>
      <c r="S45" s="7">
        <f>0.06*N45</f>
        <v>6.6059999999999999</v>
      </c>
      <c r="T45" s="7">
        <f>P45+Q45+R45+S45</f>
        <v>110.10000000000001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27"/>
      <c r="BB45" s="27"/>
      <c r="BC45" s="4"/>
      <c r="BD45" s="4"/>
      <c r="BE45" s="4"/>
      <c r="BF45" s="7"/>
      <c r="BG45" s="4"/>
      <c r="BH45" s="4"/>
      <c r="BI45" s="7"/>
      <c r="BJ45" s="5"/>
      <c r="BK45" s="7"/>
      <c r="BL45" s="8"/>
      <c r="BM45" s="5"/>
      <c r="BN45" s="5"/>
      <c r="BO45" s="7"/>
      <c r="BP45" s="7"/>
      <c r="BQ45" s="8"/>
      <c r="BR45" s="9"/>
    </row>
    <row r="46" spans="1:70" s="25" customFormat="1" ht="309.75" customHeight="1" x14ac:dyDescent="0.25">
      <c r="A46" s="18" t="s">
        <v>61</v>
      </c>
      <c r="B46" s="19" t="s">
        <v>84</v>
      </c>
      <c r="C46" s="20">
        <v>466.1</v>
      </c>
      <c r="D46" s="20"/>
      <c r="E46" s="21">
        <v>15</v>
      </c>
      <c r="F46" s="19" t="s">
        <v>107</v>
      </c>
      <c r="G46" s="19" t="s">
        <v>116</v>
      </c>
      <c r="H46" s="19" t="s">
        <v>139</v>
      </c>
      <c r="I46" s="19" t="s">
        <v>143</v>
      </c>
      <c r="J46" s="19" t="s">
        <v>179</v>
      </c>
      <c r="K46" s="21"/>
      <c r="L46" s="21"/>
      <c r="M46" s="21"/>
      <c r="N46" s="54"/>
      <c r="O46" s="54"/>
      <c r="P46" s="54"/>
      <c r="Q46" s="54"/>
      <c r="R46" s="54"/>
      <c r="S46" s="54"/>
      <c r="T46" s="54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6"/>
      <c r="BB46" s="26"/>
      <c r="BC46" s="21"/>
      <c r="BD46" s="21"/>
      <c r="BE46" s="21"/>
      <c r="BF46" s="23"/>
      <c r="BG46" s="21"/>
      <c r="BH46" s="21"/>
      <c r="BI46" s="23"/>
      <c r="BJ46" s="48"/>
      <c r="BK46" s="23"/>
      <c r="BL46" s="22">
        <v>42578</v>
      </c>
      <c r="BM46" s="48" t="s">
        <v>203</v>
      </c>
      <c r="BN46" s="48"/>
      <c r="BO46" s="23"/>
      <c r="BP46" s="23"/>
      <c r="BQ46" s="22"/>
      <c r="BR46" s="24"/>
    </row>
    <row r="47" spans="1:70" s="78" customFormat="1" ht="379.5" customHeight="1" x14ac:dyDescent="0.25">
      <c r="A47" s="68" t="s">
        <v>62</v>
      </c>
      <c r="B47" s="69" t="s">
        <v>85</v>
      </c>
      <c r="C47" s="70">
        <v>466.1</v>
      </c>
      <c r="D47" s="70"/>
      <c r="E47" s="71">
        <v>12</v>
      </c>
      <c r="F47" s="69" t="s">
        <v>108</v>
      </c>
      <c r="G47" s="69" t="s">
        <v>117</v>
      </c>
      <c r="H47" s="69" t="s">
        <v>140</v>
      </c>
      <c r="I47" s="69" t="s">
        <v>143</v>
      </c>
      <c r="J47" s="69" t="s">
        <v>180</v>
      </c>
      <c r="K47" s="71" t="s">
        <v>204</v>
      </c>
      <c r="L47" s="71"/>
      <c r="M47" s="71"/>
      <c r="N47" s="74">
        <f>N48</f>
        <v>18.507200000000001</v>
      </c>
      <c r="O47" s="71"/>
      <c r="P47" s="74">
        <f t="shared" ref="P47:T47" si="18">P48</f>
        <v>1.3712</v>
      </c>
      <c r="Q47" s="74">
        <f t="shared" si="18"/>
        <v>17.135999999999999</v>
      </c>
      <c r="R47" s="74">
        <f t="shared" si="18"/>
        <v>0</v>
      </c>
      <c r="S47" s="74">
        <f t="shared" si="18"/>
        <v>0</v>
      </c>
      <c r="T47" s="74">
        <f t="shared" si="18"/>
        <v>18.507199999999997</v>
      </c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72"/>
      <c r="BB47" s="75"/>
      <c r="BC47" s="74"/>
      <c r="BD47" s="71"/>
      <c r="BE47" s="71"/>
      <c r="BF47" s="74"/>
      <c r="BG47" s="71">
        <v>0.08</v>
      </c>
      <c r="BH47" s="74">
        <f>T48</f>
        <v>18.507199999999997</v>
      </c>
      <c r="BI47" s="91"/>
      <c r="BJ47" s="53"/>
      <c r="BK47" s="74">
        <f>BH47</f>
        <v>18.507199999999997</v>
      </c>
      <c r="BL47" s="76">
        <v>42563</v>
      </c>
      <c r="BM47" s="53"/>
      <c r="BN47" s="53"/>
      <c r="BO47" s="74"/>
      <c r="BP47" s="74"/>
      <c r="BQ47" s="76"/>
      <c r="BR47" s="77"/>
    </row>
    <row r="48" spans="1:70" s="6" customFormat="1" ht="192.6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201</v>
      </c>
      <c r="M48" s="4">
        <v>0.08</v>
      </c>
      <c r="N48" s="12">
        <f>M48*231.34</f>
        <v>18.507200000000001</v>
      </c>
      <c r="O48" s="12"/>
      <c r="P48" s="12">
        <f>M48*17.14</f>
        <v>1.3712</v>
      </c>
      <c r="Q48" s="12">
        <f>M48*214.2</f>
        <v>17.135999999999999</v>
      </c>
      <c r="R48" s="12">
        <v>0</v>
      </c>
      <c r="S48" s="12">
        <v>0</v>
      </c>
      <c r="T48" s="12">
        <f>SUM(P48:S48)</f>
        <v>18.507199999999997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0"/>
      <c r="AJ48" s="5"/>
      <c r="AK48" s="5"/>
      <c r="AL48" s="5"/>
      <c r="AM48" s="5"/>
      <c r="AN48" s="5"/>
      <c r="AO48" s="5"/>
      <c r="AP48" s="5"/>
      <c r="AQ48" s="50"/>
      <c r="AR48" s="5"/>
      <c r="AS48" s="50"/>
      <c r="AT48" s="5"/>
      <c r="AU48" s="5"/>
      <c r="AV48" s="5"/>
      <c r="AW48" s="5"/>
      <c r="AX48" s="5"/>
      <c r="AY48" s="5"/>
      <c r="AZ48" s="5"/>
      <c r="BA48" s="27"/>
      <c r="BB48" s="28"/>
      <c r="BC48" s="7"/>
      <c r="BD48" s="4"/>
      <c r="BE48" s="4"/>
      <c r="BF48" s="7"/>
      <c r="BG48" s="4"/>
      <c r="BH48" s="4"/>
      <c r="BI48" s="7"/>
      <c r="BJ48" s="5"/>
      <c r="BK48" s="7"/>
      <c r="BL48" s="8"/>
      <c r="BM48" s="5"/>
      <c r="BN48" s="5"/>
      <c r="BO48" s="7"/>
      <c r="BP48" s="7"/>
      <c r="BQ48" s="8"/>
      <c r="BR48" s="9"/>
    </row>
    <row r="49" spans="1:70" s="78" customFormat="1" ht="244.5" customHeight="1" x14ac:dyDescent="0.25">
      <c r="A49" s="68" t="s">
        <v>63</v>
      </c>
      <c r="B49" s="69" t="s">
        <v>86</v>
      </c>
      <c r="C49" s="70">
        <v>466.1</v>
      </c>
      <c r="D49" s="70">
        <v>466.1</v>
      </c>
      <c r="E49" s="71">
        <v>15</v>
      </c>
      <c r="F49" s="69" t="s">
        <v>109</v>
      </c>
      <c r="G49" s="69" t="s">
        <v>118</v>
      </c>
      <c r="H49" s="69" t="s">
        <v>141</v>
      </c>
      <c r="I49" s="69" t="s">
        <v>159</v>
      </c>
      <c r="J49" s="69" t="s">
        <v>181</v>
      </c>
      <c r="K49" s="71" t="s">
        <v>205</v>
      </c>
      <c r="L49" s="71"/>
      <c r="M49" s="71"/>
      <c r="N49" s="74">
        <f>N50+N51</f>
        <v>135.65</v>
      </c>
      <c r="O49" s="74"/>
      <c r="P49" s="74">
        <f t="shared" ref="P49:T49" si="19">P50+P51</f>
        <v>10.829600000000001</v>
      </c>
      <c r="Q49" s="74">
        <f t="shared" si="19"/>
        <v>114.2032</v>
      </c>
      <c r="R49" s="74">
        <f t="shared" si="19"/>
        <v>2.7</v>
      </c>
      <c r="S49" s="74">
        <f t="shared" si="19"/>
        <v>7.9272</v>
      </c>
      <c r="T49" s="74">
        <f t="shared" si="19"/>
        <v>135.65</v>
      </c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92"/>
      <c r="AJ49" s="53"/>
      <c r="AK49" s="53"/>
      <c r="AL49" s="53"/>
      <c r="AM49" s="53"/>
      <c r="AN49" s="53"/>
      <c r="AO49" s="53"/>
      <c r="AP49" s="53"/>
      <c r="AQ49" s="92"/>
      <c r="AR49" s="53"/>
      <c r="AS49" s="92"/>
      <c r="AT49" s="53"/>
      <c r="AU49" s="53"/>
      <c r="AV49" s="53"/>
      <c r="AW49" s="53"/>
      <c r="AX49" s="53"/>
      <c r="AY49" s="71" t="s">
        <v>196</v>
      </c>
      <c r="AZ49" s="71">
        <f>T50</f>
        <v>3.53</v>
      </c>
      <c r="BA49" s="72">
        <v>0.12</v>
      </c>
      <c r="BB49" s="71">
        <f>T51</f>
        <v>132.12</v>
      </c>
      <c r="BC49" s="71"/>
      <c r="BD49" s="53"/>
      <c r="BE49" s="53"/>
      <c r="BF49" s="53"/>
      <c r="BG49" s="53"/>
      <c r="BH49" s="53"/>
      <c r="BI49" s="53"/>
      <c r="BJ49" s="53"/>
      <c r="BK49" s="74">
        <f>AZ49+BB49</f>
        <v>135.65</v>
      </c>
      <c r="BL49" s="76">
        <v>42573</v>
      </c>
      <c r="BM49" s="53"/>
      <c r="BN49" s="53"/>
      <c r="BO49" s="74"/>
      <c r="BP49" s="74"/>
      <c r="BQ49" s="76"/>
      <c r="BR49" s="77"/>
    </row>
    <row r="50" spans="1:70" s="6" customFormat="1" ht="180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15</v>
      </c>
      <c r="M50" s="4" t="s">
        <v>196</v>
      </c>
      <c r="N50" s="7">
        <v>3.53</v>
      </c>
      <c r="O50" s="7"/>
      <c r="P50" s="7">
        <v>0.26</v>
      </c>
      <c r="Q50" s="7">
        <v>0.57999999999999996</v>
      </c>
      <c r="R50" s="7">
        <v>2.7</v>
      </c>
      <c r="S50" s="7">
        <v>0</v>
      </c>
      <c r="T50" s="7">
        <v>3.53</v>
      </c>
      <c r="U50" s="5"/>
      <c r="V50" s="5"/>
      <c r="W50" s="5"/>
      <c r="X50" s="5"/>
      <c r="Y50" s="5"/>
      <c r="Z50" s="5"/>
      <c r="AA50" s="5"/>
      <c r="AB50" s="5"/>
      <c r="AC50" s="4"/>
      <c r="AD50" s="7"/>
      <c r="AE50" s="7"/>
      <c r="AF50" s="13"/>
      <c r="AG50" s="13"/>
      <c r="AH50" s="5"/>
      <c r="AI50" s="27"/>
      <c r="AJ50" s="7"/>
      <c r="AK50" s="7"/>
      <c r="AL50" s="5"/>
      <c r="AM50" s="5"/>
      <c r="AN50" s="5"/>
      <c r="AO50" s="5"/>
      <c r="AP50" s="5"/>
      <c r="AQ50" s="27"/>
      <c r="AR50" s="7"/>
      <c r="AS50" s="27"/>
      <c r="AT50" s="7"/>
      <c r="AU50" s="5"/>
      <c r="AV50" s="5"/>
      <c r="AW50" s="5"/>
      <c r="AX50" s="5"/>
      <c r="AY50" s="4"/>
      <c r="AZ50" s="7"/>
      <c r="BA50" s="27"/>
      <c r="BB50" s="7"/>
      <c r="BC50" s="7"/>
      <c r="BD50" s="5"/>
      <c r="BE50" s="5"/>
      <c r="BF50" s="5"/>
      <c r="BG50" s="5"/>
      <c r="BH50" s="5"/>
      <c r="BI50" s="5"/>
      <c r="BJ50" s="5"/>
      <c r="BK50" s="7"/>
      <c r="BL50" s="8"/>
      <c r="BM50" s="5"/>
      <c r="BN50" s="5"/>
      <c r="BO50" s="7"/>
      <c r="BP50" s="7"/>
      <c r="BQ50" s="8"/>
      <c r="BR50" s="9"/>
    </row>
    <row r="51" spans="1:70" s="6" customFormat="1" ht="126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16</v>
      </c>
      <c r="M51" s="27">
        <v>0.12</v>
      </c>
      <c r="N51" s="7">
        <f>1101*M51</f>
        <v>132.12</v>
      </c>
      <c r="O51" s="7"/>
      <c r="P51" s="7">
        <f>0.08*N51</f>
        <v>10.569600000000001</v>
      </c>
      <c r="Q51" s="7">
        <f>0.86*N51</f>
        <v>113.6232</v>
      </c>
      <c r="R51" s="7">
        <v>0</v>
      </c>
      <c r="S51" s="7">
        <f>0.06*N51</f>
        <v>7.9272</v>
      </c>
      <c r="T51" s="7">
        <f>P51+Q51+R51+S51</f>
        <v>132.12</v>
      </c>
      <c r="U51" s="5"/>
      <c r="V51" s="5"/>
      <c r="W51" s="5"/>
      <c r="X51" s="5"/>
      <c r="Y51" s="5"/>
      <c r="Z51" s="5"/>
      <c r="AA51" s="5"/>
      <c r="AB51" s="5"/>
      <c r="AC51" s="50"/>
      <c r="AD51" s="5"/>
      <c r="AE51" s="4"/>
      <c r="AF51" s="13"/>
      <c r="AG51" s="13"/>
      <c r="AH51" s="5"/>
      <c r="AI51" s="27"/>
      <c r="AJ51" s="13"/>
      <c r="AK51" s="13"/>
      <c r="AL51" s="5"/>
      <c r="AM51" s="5"/>
      <c r="AN51" s="5"/>
      <c r="AO51" s="5"/>
      <c r="AP51" s="5"/>
      <c r="AQ51" s="27"/>
      <c r="AR51" s="13"/>
      <c r="AS51" s="27"/>
      <c r="AT51" s="13"/>
      <c r="AU51" s="5"/>
      <c r="AV51" s="5"/>
      <c r="AW51" s="5"/>
      <c r="AX51" s="5"/>
      <c r="AY51" s="4"/>
      <c r="AZ51" s="7"/>
      <c r="BA51" s="27"/>
      <c r="BB51" s="13"/>
      <c r="BC51" s="13"/>
      <c r="BD51" s="5"/>
      <c r="BE51" s="5"/>
      <c r="BF51" s="5"/>
      <c r="BG51" s="5"/>
      <c r="BH51" s="5"/>
      <c r="BI51" s="5"/>
      <c r="BJ51" s="5"/>
      <c r="BK51" s="7"/>
      <c r="BL51" s="8"/>
      <c r="BM51" s="5"/>
      <c r="BN51" s="5"/>
      <c r="BO51" s="7"/>
      <c r="BP51" s="7"/>
      <c r="BQ51" s="8"/>
      <c r="BR51" s="9"/>
    </row>
    <row r="52" spans="1:70" s="25" customFormat="1" ht="409.5" customHeight="1" x14ac:dyDescent="0.25">
      <c r="A52" s="18" t="s">
        <v>212</v>
      </c>
      <c r="B52" s="21">
        <v>41206558</v>
      </c>
      <c r="C52" s="21">
        <v>466.1</v>
      </c>
      <c r="D52" s="21"/>
      <c r="E52" s="21">
        <v>15</v>
      </c>
      <c r="F52" s="21" t="s">
        <v>206</v>
      </c>
      <c r="G52" s="21" t="s">
        <v>115</v>
      </c>
      <c r="H52" s="21" t="s">
        <v>207</v>
      </c>
      <c r="I52" s="21" t="s">
        <v>208</v>
      </c>
      <c r="J52" s="21" t="s">
        <v>209</v>
      </c>
      <c r="K52" s="21" t="s">
        <v>210</v>
      </c>
      <c r="L52" s="21"/>
      <c r="M52" s="21"/>
      <c r="N52" s="23">
        <f>N53+N54+N55+N56+N57</f>
        <v>1866.6699999999998</v>
      </c>
      <c r="O52" s="23"/>
      <c r="P52" s="23">
        <f t="shared" ref="P52:T52" si="20">P53+P54+P55+P56+P57</f>
        <v>132.97320000000002</v>
      </c>
      <c r="Q52" s="23">
        <f t="shared" si="20"/>
        <v>1314.3544000000002</v>
      </c>
      <c r="R52" s="23">
        <f t="shared" si="20"/>
        <v>326.85000000000002</v>
      </c>
      <c r="S52" s="23">
        <f t="shared" si="20"/>
        <v>92.492399999999989</v>
      </c>
      <c r="T52" s="23">
        <f t="shared" si="20"/>
        <v>1866.6699999999998</v>
      </c>
      <c r="U52" s="48"/>
      <c r="V52" s="48"/>
      <c r="W52" s="48"/>
      <c r="X52" s="48"/>
      <c r="Y52" s="48"/>
      <c r="Z52" s="48"/>
      <c r="AA52" s="48"/>
      <c r="AB52" s="48"/>
      <c r="AC52" s="49"/>
      <c r="AD52" s="48"/>
      <c r="AE52" s="21">
        <v>1</v>
      </c>
      <c r="AF52" s="21">
        <f>T53</f>
        <v>1422</v>
      </c>
      <c r="AG52" s="26">
        <v>1</v>
      </c>
      <c r="AH52" s="21">
        <f>T54</f>
        <v>60.44</v>
      </c>
      <c r="AI52" s="21"/>
      <c r="AJ52" s="54"/>
      <c r="AK52" s="54"/>
      <c r="AL52" s="48"/>
      <c r="AM52" s="48"/>
      <c r="AN52" s="48"/>
      <c r="AO52" s="48"/>
      <c r="AP52" s="48"/>
      <c r="AQ52" s="26" t="s">
        <v>211</v>
      </c>
      <c r="AR52" s="21">
        <f>T55</f>
        <v>324.83999999999997</v>
      </c>
      <c r="AS52" s="26">
        <v>1</v>
      </c>
      <c r="AT52" s="21">
        <f>T56</f>
        <v>15.35</v>
      </c>
      <c r="AU52" s="48"/>
      <c r="AV52" s="48"/>
      <c r="AW52" s="48"/>
      <c r="AX52" s="48"/>
      <c r="AY52" s="21"/>
      <c r="AZ52" s="23"/>
      <c r="BA52" s="26">
        <v>0.04</v>
      </c>
      <c r="BB52" s="21">
        <f>T57</f>
        <v>44.040000000000006</v>
      </c>
      <c r="BC52" s="21"/>
      <c r="BD52" s="48"/>
      <c r="BE52" s="48"/>
      <c r="BF52" s="48"/>
      <c r="BG52" s="48"/>
      <c r="BH52" s="48"/>
      <c r="BI52" s="48"/>
      <c r="BJ52" s="48"/>
      <c r="BK52" s="23">
        <f>AF52+AH52+AR52+AT52+BB52</f>
        <v>1866.6699999999998</v>
      </c>
      <c r="BL52" s="22">
        <v>42524</v>
      </c>
      <c r="BM52" s="48"/>
      <c r="BN52" s="48"/>
      <c r="BO52" s="23"/>
      <c r="BP52" s="23"/>
      <c r="BQ52" s="22"/>
      <c r="BR52" s="24"/>
    </row>
    <row r="53" spans="1:70" s="6" customFormat="1" ht="126.75" customHeight="1" x14ac:dyDescent="0.25">
      <c r="A53" s="67"/>
      <c r="B53" s="4"/>
      <c r="C53" s="4"/>
      <c r="D53" s="4"/>
      <c r="E53" s="4"/>
      <c r="F53" s="4"/>
      <c r="G53" s="4"/>
      <c r="H53" s="4"/>
      <c r="I53" s="4"/>
      <c r="J53" s="4"/>
      <c r="K53" s="4"/>
      <c r="L53" s="4" t="s">
        <v>7</v>
      </c>
      <c r="M53" s="4">
        <v>1</v>
      </c>
      <c r="N53" s="4">
        <f>1422*M53</f>
        <v>1422</v>
      </c>
      <c r="O53" s="4"/>
      <c r="P53" s="4">
        <f>0.08*N53</f>
        <v>113.76</v>
      </c>
      <c r="Q53" s="4">
        <f>0.86*N53</f>
        <v>1222.92</v>
      </c>
      <c r="R53" s="4"/>
      <c r="S53" s="4">
        <f>0.06*N53</f>
        <v>85.32</v>
      </c>
      <c r="T53" s="4">
        <f>P53+Q53+R53+S53</f>
        <v>1422</v>
      </c>
      <c r="U53" s="5"/>
      <c r="V53" s="5"/>
      <c r="W53" s="5"/>
      <c r="X53" s="5"/>
      <c r="Y53" s="5"/>
      <c r="Z53" s="5"/>
      <c r="AA53" s="5"/>
      <c r="AB53" s="5"/>
      <c r="AC53" s="50"/>
      <c r="AD53" s="5"/>
      <c r="AE53" s="4"/>
      <c r="AF53" s="13"/>
      <c r="AG53" s="13"/>
      <c r="AH53" s="5"/>
      <c r="AI53" s="27"/>
      <c r="AJ53" s="13"/>
      <c r="AK53" s="13"/>
      <c r="AL53" s="5"/>
      <c r="AM53" s="5"/>
      <c r="AN53" s="5"/>
      <c r="AO53" s="5"/>
      <c r="AP53" s="5"/>
      <c r="AQ53" s="27"/>
      <c r="AR53" s="13"/>
      <c r="AS53" s="27"/>
      <c r="AT53" s="13"/>
      <c r="AU53" s="5"/>
      <c r="AV53" s="5"/>
      <c r="AW53" s="5"/>
      <c r="AX53" s="5"/>
      <c r="AY53" s="4"/>
      <c r="AZ53" s="7"/>
      <c r="BA53" s="27"/>
      <c r="BB53" s="13"/>
      <c r="BC53" s="13"/>
      <c r="BD53" s="5"/>
      <c r="BE53" s="5"/>
      <c r="BF53" s="5"/>
      <c r="BG53" s="5"/>
      <c r="BH53" s="5"/>
      <c r="BI53" s="5"/>
      <c r="BJ53" s="5"/>
      <c r="BK53" s="7"/>
      <c r="BL53" s="8"/>
      <c r="BM53" s="5"/>
      <c r="BN53" s="5"/>
      <c r="BO53" s="7"/>
      <c r="BP53" s="7"/>
      <c r="BQ53" s="8"/>
      <c r="BR53" s="9"/>
    </row>
    <row r="54" spans="1:70" s="6" customFormat="1" ht="126.75" customHeight="1" x14ac:dyDescent="0.25">
      <c r="A54" s="67"/>
      <c r="B54" s="4"/>
      <c r="C54" s="4"/>
      <c r="D54" s="4"/>
      <c r="E54" s="4"/>
      <c r="F54" s="4"/>
      <c r="G54" s="4"/>
      <c r="H54" s="4"/>
      <c r="I54" s="4"/>
      <c r="J54" s="4"/>
      <c r="K54" s="4"/>
      <c r="L54" s="4" t="s">
        <v>9</v>
      </c>
      <c r="M54" s="27">
        <v>1</v>
      </c>
      <c r="N54" s="4">
        <v>60.44</v>
      </c>
      <c r="O54" s="4"/>
      <c r="P54" s="4">
        <v>4.4800000000000004</v>
      </c>
      <c r="Q54" s="4">
        <v>8.6999999999999993</v>
      </c>
      <c r="R54" s="4">
        <v>45.18</v>
      </c>
      <c r="S54" s="4">
        <v>2.08</v>
      </c>
      <c r="T54" s="4">
        <v>60.44</v>
      </c>
      <c r="U54" s="5"/>
      <c r="V54" s="5"/>
      <c r="W54" s="5"/>
      <c r="X54" s="5"/>
      <c r="Y54" s="5"/>
      <c r="Z54" s="5"/>
      <c r="AA54" s="5"/>
      <c r="AB54" s="5"/>
      <c r="AC54" s="50"/>
      <c r="AD54" s="5"/>
      <c r="AE54" s="4"/>
      <c r="AF54" s="13"/>
      <c r="AG54" s="13"/>
      <c r="AH54" s="5"/>
      <c r="AI54" s="27"/>
      <c r="AJ54" s="13"/>
      <c r="AK54" s="13"/>
      <c r="AL54" s="5"/>
      <c r="AM54" s="5"/>
      <c r="AN54" s="5"/>
      <c r="AO54" s="5"/>
      <c r="AP54" s="5"/>
      <c r="AQ54" s="27"/>
      <c r="AR54" s="13"/>
      <c r="AS54" s="27"/>
      <c r="AT54" s="13"/>
      <c r="AU54" s="5"/>
      <c r="AV54" s="5"/>
      <c r="AW54" s="5"/>
      <c r="AX54" s="5"/>
      <c r="AY54" s="4"/>
      <c r="AZ54" s="7"/>
      <c r="BA54" s="27"/>
      <c r="BB54" s="13"/>
      <c r="BC54" s="13"/>
      <c r="BD54" s="5"/>
      <c r="BE54" s="5"/>
      <c r="BF54" s="5"/>
      <c r="BG54" s="5"/>
      <c r="BH54" s="5"/>
      <c r="BI54" s="5"/>
      <c r="BJ54" s="5"/>
      <c r="BK54" s="7"/>
      <c r="BL54" s="8"/>
      <c r="BM54" s="5"/>
      <c r="BN54" s="5"/>
      <c r="BO54" s="7"/>
      <c r="BP54" s="7"/>
      <c r="BQ54" s="8"/>
      <c r="BR54" s="9"/>
    </row>
    <row r="55" spans="1:70" s="6" customFormat="1" ht="126.75" customHeight="1" x14ac:dyDescent="0.25">
      <c r="A55" s="67"/>
      <c r="B55" s="4"/>
      <c r="C55" s="4"/>
      <c r="D55" s="4"/>
      <c r="E55" s="4"/>
      <c r="F55" s="4"/>
      <c r="G55" s="4"/>
      <c r="H55" s="4"/>
      <c r="I55" s="4"/>
      <c r="J55" s="4"/>
      <c r="K55" s="4"/>
      <c r="L55" s="4" t="s">
        <v>12</v>
      </c>
      <c r="M55" s="27" t="s">
        <v>211</v>
      </c>
      <c r="N55" s="4">
        <f>T55</f>
        <v>324.83999999999997</v>
      </c>
      <c r="O55" s="4"/>
      <c r="P55" s="4">
        <v>10.08</v>
      </c>
      <c r="Q55" s="4">
        <v>42.69</v>
      </c>
      <c r="R55" s="4">
        <v>269.62</v>
      </c>
      <c r="S55" s="4">
        <v>2.4500000000000002</v>
      </c>
      <c r="T55" s="4">
        <v>324.83999999999997</v>
      </c>
      <c r="U55" s="5"/>
      <c r="V55" s="5"/>
      <c r="W55" s="5"/>
      <c r="X55" s="5"/>
      <c r="Y55" s="5"/>
      <c r="Z55" s="5"/>
      <c r="AA55" s="5"/>
      <c r="AB55" s="5"/>
      <c r="AC55" s="50"/>
      <c r="AD55" s="5"/>
      <c r="AE55" s="4"/>
      <c r="AF55" s="13"/>
      <c r="AG55" s="13"/>
      <c r="AH55" s="5"/>
      <c r="AI55" s="27"/>
      <c r="AJ55" s="13"/>
      <c r="AK55" s="13"/>
      <c r="AL55" s="5"/>
      <c r="AM55" s="5"/>
      <c r="AN55" s="5"/>
      <c r="AO55" s="5"/>
      <c r="AP55" s="5"/>
      <c r="AQ55" s="27"/>
      <c r="AR55" s="13"/>
      <c r="AS55" s="27"/>
      <c r="AT55" s="13"/>
      <c r="AU55" s="5"/>
      <c r="AV55" s="5"/>
      <c r="AW55" s="5"/>
      <c r="AX55" s="5"/>
      <c r="AY55" s="4"/>
      <c r="AZ55" s="7"/>
      <c r="BA55" s="27"/>
      <c r="BB55" s="13"/>
      <c r="BC55" s="13"/>
      <c r="BD55" s="5"/>
      <c r="BE55" s="5"/>
      <c r="BF55" s="5"/>
      <c r="BG55" s="5"/>
      <c r="BH55" s="5"/>
      <c r="BI55" s="5"/>
      <c r="BJ55" s="5"/>
      <c r="BK55" s="7"/>
      <c r="BL55" s="8"/>
      <c r="BM55" s="5"/>
      <c r="BN55" s="5"/>
      <c r="BO55" s="7"/>
      <c r="BP55" s="7"/>
      <c r="BQ55" s="8"/>
      <c r="BR55" s="9"/>
    </row>
    <row r="56" spans="1:70" s="6" customFormat="1" ht="124.5" customHeight="1" x14ac:dyDescent="0.25">
      <c r="A56" s="67"/>
      <c r="B56" s="4"/>
      <c r="C56" s="4"/>
      <c r="D56" s="4"/>
      <c r="E56" s="4"/>
      <c r="F56" s="4"/>
      <c r="G56" s="4"/>
      <c r="H56" s="4"/>
      <c r="I56" s="4"/>
      <c r="J56" s="4"/>
      <c r="K56" s="4"/>
      <c r="L56" s="4" t="s">
        <v>26</v>
      </c>
      <c r="M56" s="27">
        <v>1</v>
      </c>
      <c r="N56" s="4">
        <f>T56</f>
        <v>15.35</v>
      </c>
      <c r="O56" s="4"/>
      <c r="P56" s="4">
        <v>1.1299999999999999</v>
      </c>
      <c r="Q56" s="4">
        <v>2.17</v>
      </c>
      <c r="R56" s="4">
        <v>12.05</v>
      </c>
      <c r="S56" s="4">
        <v>0</v>
      </c>
      <c r="T56" s="4">
        <v>15.35</v>
      </c>
      <c r="U56" s="5"/>
      <c r="V56" s="5"/>
      <c r="W56" s="5"/>
      <c r="X56" s="5"/>
      <c r="Y56" s="5"/>
      <c r="Z56" s="5"/>
      <c r="AA56" s="5"/>
      <c r="AB56" s="5"/>
      <c r="AC56" s="27"/>
      <c r="AD56" s="13"/>
      <c r="AE56" s="13"/>
      <c r="AF56" s="5"/>
      <c r="AG56" s="5"/>
      <c r="AH56" s="5"/>
      <c r="AI56" s="27"/>
      <c r="AJ56" s="13"/>
      <c r="AK56" s="13"/>
      <c r="AL56" s="5"/>
      <c r="AM56" s="5"/>
      <c r="AN56" s="5"/>
      <c r="AO56" s="5"/>
      <c r="AP56" s="5"/>
      <c r="AQ56" s="27"/>
      <c r="AR56" s="13"/>
      <c r="AS56" s="27"/>
      <c r="AT56" s="13"/>
      <c r="AU56" s="5"/>
      <c r="AV56" s="5"/>
      <c r="AW56" s="5"/>
      <c r="AX56" s="5"/>
      <c r="AY56" s="4"/>
      <c r="AZ56" s="7"/>
      <c r="BA56" s="27"/>
      <c r="BB56" s="13"/>
      <c r="BC56" s="13"/>
      <c r="BD56" s="5"/>
      <c r="BE56" s="5"/>
      <c r="BF56" s="5"/>
      <c r="BG56" s="5"/>
      <c r="BH56" s="5"/>
      <c r="BI56" s="5"/>
      <c r="BJ56" s="5"/>
      <c r="BK56" s="7"/>
      <c r="BL56" s="8"/>
      <c r="BM56" s="5"/>
      <c r="BN56" s="5"/>
      <c r="BO56" s="7"/>
      <c r="BP56" s="7"/>
      <c r="BQ56" s="8"/>
      <c r="BR56" s="9"/>
    </row>
    <row r="57" spans="1:70" s="6" customFormat="1" ht="141" customHeight="1" x14ac:dyDescent="0.25">
      <c r="A57" s="67"/>
      <c r="B57" s="4"/>
      <c r="C57" s="4"/>
      <c r="D57" s="4"/>
      <c r="E57" s="4"/>
      <c r="F57" s="4"/>
      <c r="G57" s="4"/>
      <c r="H57" s="4"/>
      <c r="I57" s="4"/>
      <c r="J57" s="4"/>
      <c r="K57" s="4"/>
      <c r="L57" s="4" t="s">
        <v>16</v>
      </c>
      <c r="M57" s="27">
        <v>0.04</v>
      </c>
      <c r="N57" s="4">
        <f>1101*M57</f>
        <v>44.04</v>
      </c>
      <c r="O57" s="4"/>
      <c r="P57" s="7">
        <f>0.08*N57</f>
        <v>3.5232000000000001</v>
      </c>
      <c r="Q57" s="7">
        <f>0.86*N57</f>
        <v>37.874400000000001</v>
      </c>
      <c r="R57" s="7"/>
      <c r="S57" s="7">
        <f>0.06*N57</f>
        <v>2.6423999999999999</v>
      </c>
      <c r="T57" s="4">
        <f>P57+Q57+R57+S57</f>
        <v>44.040000000000006</v>
      </c>
      <c r="U57" s="5"/>
      <c r="V57" s="5"/>
      <c r="W57" s="5"/>
      <c r="X57" s="5"/>
      <c r="Y57" s="5"/>
      <c r="Z57" s="5"/>
      <c r="AA57" s="5"/>
      <c r="AB57" s="5"/>
      <c r="AC57" s="27"/>
      <c r="AD57" s="17"/>
      <c r="AE57" s="17"/>
      <c r="AF57" s="5"/>
      <c r="AG57" s="5"/>
      <c r="AH57" s="5"/>
      <c r="AI57" s="27"/>
      <c r="AJ57" s="17"/>
      <c r="AK57" s="17"/>
      <c r="AL57" s="5"/>
      <c r="AM57" s="5"/>
      <c r="AN57" s="5"/>
      <c r="AO57" s="5"/>
      <c r="AP57" s="5"/>
      <c r="AQ57" s="27"/>
      <c r="AR57" s="13"/>
      <c r="AS57" s="27"/>
      <c r="AT57" s="7"/>
      <c r="AU57" s="5"/>
      <c r="AV57" s="5"/>
      <c r="AW57" s="5"/>
      <c r="AX57" s="5"/>
      <c r="AY57" s="4"/>
      <c r="AZ57" s="7"/>
      <c r="BA57" s="27"/>
      <c r="BB57" s="7"/>
      <c r="BC57" s="7"/>
      <c r="BD57" s="5"/>
      <c r="BE57" s="5"/>
      <c r="BF57" s="5"/>
      <c r="BG57" s="5"/>
      <c r="BH57" s="5"/>
      <c r="BI57" s="5"/>
      <c r="BJ57" s="5"/>
      <c r="BK57" s="7"/>
      <c r="BL57" s="8"/>
      <c r="BM57" s="5"/>
      <c r="BN57" s="5"/>
      <c r="BO57" s="7"/>
      <c r="BP57" s="7"/>
      <c r="BQ57" s="8"/>
      <c r="BR57" s="9"/>
    </row>
    <row r="58" spans="1:70" s="78" customFormat="1" ht="336.75" customHeight="1" x14ac:dyDescent="0.25">
      <c r="A58" s="68" t="s">
        <v>222</v>
      </c>
      <c r="B58" s="69">
        <v>41206604</v>
      </c>
      <c r="C58" s="70">
        <v>466.1</v>
      </c>
      <c r="D58" s="70"/>
      <c r="E58" s="71">
        <v>15</v>
      </c>
      <c r="F58" s="69" t="s">
        <v>219</v>
      </c>
      <c r="G58" s="69" t="s">
        <v>117</v>
      </c>
      <c r="H58" s="69" t="s">
        <v>221</v>
      </c>
      <c r="I58" s="69" t="s">
        <v>143</v>
      </c>
      <c r="J58" s="69" t="s">
        <v>220</v>
      </c>
      <c r="K58" s="71" t="s">
        <v>223</v>
      </c>
      <c r="L58" s="71"/>
      <c r="M58" s="71"/>
      <c r="N58" s="74">
        <f>N59</f>
        <v>37.014400000000002</v>
      </c>
      <c r="O58" s="71"/>
      <c r="P58" s="74">
        <f t="shared" ref="P58:T58" si="21">P59</f>
        <v>2.7423999999999999</v>
      </c>
      <c r="Q58" s="74">
        <f t="shared" si="21"/>
        <v>34.271999999999998</v>
      </c>
      <c r="R58" s="74">
        <f t="shared" si="21"/>
        <v>0</v>
      </c>
      <c r="S58" s="74">
        <f t="shared" si="21"/>
        <v>0</v>
      </c>
      <c r="T58" s="74">
        <f t="shared" si="21"/>
        <v>37.014399999999995</v>
      </c>
      <c r="U58" s="53"/>
      <c r="V58" s="53"/>
      <c r="W58" s="53"/>
      <c r="X58" s="53"/>
      <c r="Y58" s="53"/>
      <c r="Z58" s="53"/>
      <c r="AA58" s="53"/>
      <c r="AB58" s="53"/>
      <c r="AC58" s="72"/>
      <c r="AD58" s="73"/>
      <c r="AE58" s="73"/>
      <c r="AF58" s="53"/>
      <c r="AG58" s="53"/>
      <c r="AH58" s="53"/>
      <c r="AI58" s="72"/>
      <c r="AJ58" s="73"/>
      <c r="AK58" s="73"/>
      <c r="AL58" s="53"/>
      <c r="AM58" s="53"/>
      <c r="AN58" s="53"/>
      <c r="AO58" s="53"/>
      <c r="AP58" s="53"/>
      <c r="AQ58" s="72"/>
      <c r="AR58" s="93"/>
      <c r="AS58" s="72"/>
      <c r="AT58" s="74"/>
      <c r="AU58" s="53"/>
      <c r="AV58" s="53"/>
      <c r="AW58" s="53"/>
      <c r="AX58" s="53"/>
      <c r="AY58" s="71"/>
      <c r="AZ58" s="74"/>
      <c r="BA58" s="72"/>
      <c r="BB58" s="74"/>
      <c r="BC58" s="71"/>
      <c r="BD58" s="53"/>
      <c r="BE58" s="53"/>
      <c r="BF58" s="53"/>
      <c r="BG58" s="71">
        <v>0.16</v>
      </c>
      <c r="BH58" s="74">
        <f>T59</f>
        <v>37.014399999999995</v>
      </c>
      <c r="BI58" s="74"/>
      <c r="BJ58" s="53"/>
      <c r="BK58" s="74">
        <f>BH58</f>
        <v>37.014399999999995</v>
      </c>
      <c r="BL58" s="76">
        <v>42562</v>
      </c>
      <c r="BM58" s="53"/>
      <c r="BN58" s="53"/>
      <c r="BO58" s="74"/>
      <c r="BP58" s="74"/>
      <c r="BQ58" s="76"/>
      <c r="BR58" s="77"/>
    </row>
    <row r="59" spans="1:70" s="6" customFormat="1" ht="229.9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 t="s">
        <v>201</v>
      </c>
      <c r="M59" s="4">
        <v>0.16</v>
      </c>
      <c r="N59" s="12">
        <f>M59*231.34</f>
        <v>37.014400000000002</v>
      </c>
      <c r="O59" s="12"/>
      <c r="P59" s="12">
        <f>M59*17.14</f>
        <v>2.7423999999999999</v>
      </c>
      <c r="Q59" s="12">
        <f>M59*214.2</f>
        <v>34.271999999999998</v>
      </c>
      <c r="R59" s="12">
        <v>0</v>
      </c>
      <c r="S59" s="12">
        <v>0</v>
      </c>
      <c r="T59" s="12">
        <f>SUM(P59:S59)</f>
        <v>37.014399999999995</v>
      </c>
      <c r="U59" s="5"/>
      <c r="V59" s="5"/>
      <c r="W59" s="5"/>
      <c r="X59" s="5"/>
      <c r="Y59" s="5"/>
      <c r="Z59" s="5"/>
      <c r="AA59" s="5"/>
      <c r="AB59" s="5"/>
      <c r="AC59" s="27"/>
      <c r="AD59" s="17"/>
      <c r="AE59" s="17"/>
      <c r="AF59" s="5"/>
      <c r="AG59" s="5"/>
      <c r="AH59" s="5"/>
      <c r="AI59" s="27"/>
      <c r="AJ59" s="17"/>
      <c r="AK59" s="17"/>
      <c r="AL59" s="5"/>
      <c r="AM59" s="5"/>
      <c r="AN59" s="5"/>
      <c r="AO59" s="5"/>
      <c r="AP59" s="5"/>
      <c r="AQ59" s="27"/>
      <c r="AR59" s="13"/>
      <c r="AS59" s="27"/>
      <c r="AT59" s="7"/>
      <c r="AU59" s="5"/>
      <c r="AV59" s="5"/>
      <c r="AW59" s="5"/>
      <c r="AX59" s="5"/>
      <c r="AY59" s="4"/>
      <c r="AZ59" s="7"/>
      <c r="BA59" s="27"/>
      <c r="BB59" s="7"/>
      <c r="BC59" s="4"/>
      <c r="BD59" s="5"/>
      <c r="BE59" s="5"/>
      <c r="BF59" s="5"/>
      <c r="BG59" s="5"/>
      <c r="BH59" s="5"/>
      <c r="BI59" s="5"/>
      <c r="BJ59" s="5"/>
      <c r="BK59" s="7"/>
      <c r="BL59" s="8"/>
      <c r="BM59" s="5"/>
      <c r="BN59" s="5"/>
      <c r="BO59" s="7"/>
      <c r="BP59" s="7"/>
      <c r="BQ59" s="8"/>
      <c r="BR59" s="9"/>
    </row>
    <row r="60" spans="1:70" s="66" customFormat="1" ht="105" customHeight="1" x14ac:dyDescent="0.25">
      <c r="A60" s="55"/>
      <c r="B60" s="56"/>
      <c r="C60" s="57"/>
      <c r="D60" s="57"/>
      <c r="E60" s="58"/>
      <c r="F60" s="56"/>
      <c r="G60" s="56"/>
      <c r="H60" s="56"/>
      <c r="I60" s="56"/>
      <c r="J60" s="56"/>
      <c r="K60" s="58"/>
      <c r="L60" s="58" t="s">
        <v>226</v>
      </c>
      <c r="M60" s="58"/>
      <c r="N60" s="62">
        <f t="shared" ref="N60:T60" si="22">N3+N5+N7+N10+N13+N16+N18+N24+N27+N31+N33+N35+N39+N42+N44+N47+N49+N52+N58</f>
        <v>5493.9831364999991</v>
      </c>
      <c r="O60" s="62">
        <f t="shared" si="22"/>
        <v>0</v>
      </c>
      <c r="P60" s="62">
        <f t="shared" si="22"/>
        <v>396.16320000000002</v>
      </c>
      <c r="Q60" s="62">
        <f t="shared" si="22"/>
        <v>3983.7314964999996</v>
      </c>
      <c r="R60" s="62">
        <f t="shared" si="22"/>
        <v>840.61653999999999</v>
      </c>
      <c r="S60" s="62">
        <f t="shared" si="22"/>
        <v>273.4819</v>
      </c>
      <c r="T60" s="62">
        <f t="shared" si="22"/>
        <v>5493.9831364999991</v>
      </c>
      <c r="U60" s="59"/>
      <c r="V60" s="59"/>
      <c r="W60" s="59"/>
      <c r="X60" s="59"/>
      <c r="Y60" s="59"/>
      <c r="Z60" s="59"/>
      <c r="AA60" s="59"/>
      <c r="AB60" s="59"/>
      <c r="AC60" s="60"/>
      <c r="AD60" s="61"/>
      <c r="AE60" s="58"/>
      <c r="AF60" s="59"/>
      <c r="AG60" s="59"/>
      <c r="AH60" s="59"/>
      <c r="AI60" s="60"/>
      <c r="AJ60" s="61"/>
      <c r="AK60" s="58"/>
      <c r="AL60" s="59"/>
      <c r="AM60" s="59"/>
      <c r="AN60" s="59"/>
      <c r="AO60" s="59"/>
      <c r="AP60" s="59"/>
      <c r="AQ60" s="60"/>
      <c r="AR60" s="62"/>
      <c r="AS60" s="60"/>
      <c r="AT60" s="62"/>
      <c r="AU60" s="59"/>
      <c r="AV60" s="59"/>
      <c r="AW60" s="59"/>
      <c r="AX60" s="59"/>
      <c r="AY60" s="58"/>
      <c r="AZ60" s="62"/>
      <c r="BA60" s="60"/>
      <c r="BB60" s="63"/>
      <c r="BC60" s="58"/>
      <c r="BD60" s="59"/>
      <c r="BE60" s="59"/>
      <c r="BF60" s="59"/>
      <c r="BG60" s="59"/>
      <c r="BH60" s="59"/>
      <c r="BI60" s="59"/>
      <c r="BJ60" s="59"/>
      <c r="BK60" s="62">
        <f>SUM(BK3:BK59)</f>
        <v>5493.9831364999991</v>
      </c>
      <c r="BL60" s="64"/>
      <c r="BM60" s="59"/>
      <c r="BN60" s="59"/>
      <c r="BO60" s="62"/>
      <c r="BP60" s="62"/>
      <c r="BQ60" s="64"/>
      <c r="BR60" s="65"/>
    </row>
    <row r="61" spans="1:70" s="6" customFormat="1" ht="163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13"/>
      <c r="O61" s="13"/>
      <c r="P61" s="13"/>
      <c r="Q61" s="13"/>
      <c r="R61" s="13"/>
      <c r="S61" s="13"/>
      <c r="T61" s="13"/>
      <c r="U61" s="5"/>
      <c r="V61" s="5"/>
      <c r="W61" s="5"/>
      <c r="X61" s="5"/>
      <c r="Y61" s="5"/>
      <c r="Z61" s="5"/>
      <c r="AA61" s="5"/>
      <c r="AB61" s="5"/>
      <c r="AC61" s="27"/>
      <c r="AD61" s="17"/>
      <c r="AE61" s="4"/>
      <c r="AF61" s="5"/>
      <c r="AG61" s="5"/>
      <c r="AH61" s="5"/>
      <c r="AI61" s="27"/>
      <c r="AJ61" s="17"/>
      <c r="AK61" s="4"/>
      <c r="AL61" s="5"/>
      <c r="AM61" s="5"/>
      <c r="AN61" s="5"/>
      <c r="AO61" s="5"/>
      <c r="AP61" s="5"/>
      <c r="AQ61" s="27"/>
      <c r="AR61" s="7"/>
      <c r="AS61" s="27"/>
      <c r="AT61" s="7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58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27"/>
      <c r="N62" s="17"/>
      <c r="O62" s="17"/>
      <c r="P62" s="17"/>
      <c r="Q62" s="17"/>
      <c r="R62" s="17"/>
      <c r="S62" s="17"/>
      <c r="T62" s="17"/>
      <c r="U62" s="5"/>
      <c r="V62" s="5"/>
      <c r="W62" s="5"/>
      <c r="X62" s="5"/>
      <c r="Y62" s="5"/>
      <c r="Z62" s="5"/>
      <c r="AA62" s="5"/>
      <c r="AB62" s="5"/>
      <c r="AC62" s="27"/>
      <c r="AD62" s="17"/>
      <c r="AE62" s="4"/>
      <c r="AF62" s="5"/>
      <c r="AG62" s="5"/>
      <c r="AH62" s="5"/>
      <c r="AI62" s="27"/>
      <c r="AJ62" s="17"/>
      <c r="AK62" s="4"/>
      <c r="AL62" s="5"/>
      <c r="AM62" s="5"/>
      <c r="AN62" s="5"/>
      <c r="AO62" s="5"/>
      <c r="AP62" s="5"/>
      <c r="AQ62" s="27"/>
      <c r="AR62" s="7"/>
      <c r="AS62" s="27"/>
      <c r="AT62" s="7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01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27"/>
      <c r="N63" s="13"/>
      <c r="O63" s="13"/>
      <c r="P63" s="13"/>
      <c r="Q63" s="13"/>
      <c r="R63" s="13"/>
      <c r="S63" s="13"/>
      <c r="T63" s="13"/>
      <c r="U63" s="5"/>
      <c r="V63" s="5"/>
      <c r="W63" s="5"/>
      <c r="X63" s="5"/>
      <c r="Y63" s="5"/>
      <c r="Z63" s="5"/>
      <c r="AA63" s="5"/>
      <c r="AB63" s="5"/>
      <c r="AC63" s="27"/>
      <c r="AD63" s="17"/>
      <c r="AE63" s="4"/>
      <c r="AF63" s="5"/>
      <c r="AG63" s="5"/>
      <c r="AH63" s="5"/>
      <c r="AI63" s="27"/>
      <c r="AJ63" s="17"/>
      <c r="AK63" s="4"/>
      <c r="AL63" s="5"/>
      <c r="AM63" s="5"/>
      <c r="AN63" s="5"/>
      <c r="AO63" s="5"/>
      <c r="AP63" s="5"/>
      <c r="AQ63" s="27"/>
      <c r="AR63" s="7"/>
      <c r="AS63" s="27"/>
      <c r="AT63" s="7"/>
      <c r="AU63" s="5"/>
      <c r="AV63" s="5"/>
      <c r="AW63" s="5"/>
      <c r="AX63" s="5"/>
      <c r="AY63" s="4"/>
      <c r="AZ63" s="7"/>
      <c r="BA63" s="27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91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7"/>
      <c r="O64" s="4"/>
      <c r="P64" s="7"/>
      <c r="Q64" s="7"/>
      <c r="R64" s="7"/>
      <c r="S64" s="7"/>
      <c r="T64" s="7"/>
      <c r="U64" s="5"/>
      <c r="V64" s="5"/>
      <c r="W64" s="5"/>
      <c r="X64" s="5"/>
      <c r="Y64" s="5"/>
      <c r="Z64" s="5"/>
      <c r="AA64" s="5"/>
      <c r="AB64" s="5"/>
      <c r="AC64" s="27"/>
      <c r="AD64" s="17"/>
      <c r="AE64" s="4"/>
      <c r="AF64" s="5"/>
      <c r="AG64" s="5"/>
      <c r="AH64" s="5"/>
      <c r="AI64" s="27"/>
      <c r="AJ64" s="17"/>
      <c r="AK64" s="4"/>
      <c r="AL64" s="5"/>
      <c r="AM64" s="5"/>
      <c r="AN64" s="5"/>
      <c r="AO64" s="5"/>
      <c r="AP64" s="5"/>
      <c r="AQ64" s="27"/>
      <c r="AR64" s="7"/>
      <c r="AS64" s="27"/>
      <c r="AT64" s="7"/>
      <c r="AU64" s="5"/>
      <c r="AV64" s="5"/>
      <c r="AW64" s="5"/>
      <c r="AX64" s="5"/>
      <c r="AY64" s="4"/>
      <c r="AZ64" s="7"/>
      <c r="BA64" s="27"/>
      <c r="BB64" s="7"/>
      <c r="BC64" s="7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91.2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27"/>
      <c r="AD65" s="17"/>
      <c r="AE65" s="4"/>
      <c r="AF65" s="5"/>
      <c r="AG65" s="5"/>
      <c r="AH65" s="5"/>
      <c r="AI65" s="27"/>
      <c r="AJ65" s="17"/>
      <c r="AK65" s="4"/>
      <c r="AL65" s="5"/>
      <c r="AM65" s="5"/>
      <c r="AN65" s="5"/>
      <c r="AO65" s="5"/>
      <c r="AP65" s="5"/>
      <c r="AQ65" s="27"/>
      <c r="AR65" s="7"/>
      <c r="AS65" s="27"/>
      <c r="AT65" s="7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47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7"/>
      <c r="O66" s="7"/>
      <c r="P66" s="7"/>
      <c r="Q66" s="7"/>
      <c r="R66" s="7"/>
      <c r="S66" s="7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0"/>
      <c r="AJ66" s="5"/>
      <c r="AK66" s="5"/>
      <c r="AL66" s="5"/>
      <c r="AM66" s="5"/>
      <c r="AN66" s="5"/>
      <c r="AO66" s="5"/>
      <c r="AP66" s="5"/>
      <c r="AQ66" s="50"/>
      <c r="AR66" s="5"/>
      <c r="AS66" s="50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271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0"/>
      <c r="AJ67" s="5"/>
      <c r="AK67" s="5"/>
      <c r="AL67" s="5"/>
      <c r="AM67" s="5"/>
      <c r="AN67" s="5"/>
      <c r="AO67" s="5"/>
      <c r="AP67" s="5"/>
      <c r="AQ67" s="50"/>
      <c r="AR67" s="5"/>
      <c r="AS67" s="50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61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27"/>
      <c r="N68" s="12"/>
      <c r="O68" s="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0"/>
      <c r="AJ68" s="5"/>
      <c r="AK68" s="5"/>
      <c r="AL68" s="5"/>
      <c r="AM68" s="5"/>
      <c r="AN68" s="5"/>
      <c r="AO68" s="5"/>
      <c r="AP68" s="5"/>
      <c r="AQ68" s="50"/>
      <c r="AR68" s="5"/>
      <c r="AS68" s="50"/>
      <c r="AT68" s="5"/>
      <c r="AU68" s="5"/>
      <c r="AV68" s="5"/>
      <c r="AW68" s="5"/>
      <c r="AX68" s="5"/>
      <c r="AY68" s="4"/>
      <c r="AZ68" s="7"/>
      <c r="BA68" s="27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4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4"/>
      <c r="O69" s="4"/>
      <c r="P69" s="4"/>
      <c r="Q69" s="4"/>
      <c r="R69" s="4"/>
      <c r="S69" s="4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0"/>
      <c r="AJ69" s="5"/>
      <c r="AK69" s="5"/>
      <c r="AL69" s="5"/>
      <c r="AM69" s="5"/>
      <c r="AN69" s="5"/>
      <c r="AO69" s="5"/>
      <c r="AP69" s="5"/>
      <c r="AQ69" s="50"/>
      <c r="AR69" s="5"/>
      <c r="AS69" s="50"/>
      <c r="AT69" s="5"/>
      <c r="AU69" s="5"/>
      <c r="AV69" s="5"/>
      <c r="AW69" s="5"/>
      <c r="AX69" s="5"/>
      <c r="AY69" s="4"/>
      <c r="AZ69" s="7"/>
      <c r="BA69" s="27"/>
      <c r="BB69" s="4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04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27"/>
      <c r="N70" s="4"/>
      <c r="O70" s="4"/>
      <c r="P70" s="4"/>
      <c r="Q70" s="4"/>
      <c r="R70" s="4"/>
      <c r="S70" s="4"/>
      <c r="T70" s="4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0"/>
      <c r="AJ70" s="5"/>
      <c r="AK70" s="5"/>
      <c r="AL70" s="5"/>
      <c r="AM70" s="5"/>
      <c r="AN70" s="5"/>
      <c r="AO70" s="5"/>
      <c r="AP70" s="5"/>
      <c r="AQ70" s="50"/>
      <c r="AR70" s="5"/>
      <c r="AS70" s="50"/>
      <c r="AT70" s="5"/>
      <c r="AU70" s="5"/>
      <c r="AV70" s="5"/>
      <c r="AW70" s="5"/>
      <c r="AX70" s="5"/>
      <c r="AY70" s="4"/>
      <c r="AZ70" s="7"/>
      <c r="BA70" s="27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04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27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0"/>
      <c r="AJ71" s="5"/>
      <c r="AK71" s="5"/>
      <c r="AL71" s="5"/>
      <c r="AM71" s="5"/>
      <c r="AN71" s="5"/>
      <c r="AO71" s="5"/>
      <c r="AP71" s="5"/>
      <c r="AQ71" s="50"/>
      <c r="AR71" s="5"/>
      <c r="AS71" s="50"/>
      <c r="AT71" s="5"/>
      <c r="AU71" s="5"/>
      <c r="AV71" s="5"/>
      <c r="AW71" s="5"/>
      <c r="AX71" s="5"/>
      <c r="AY71" s="4"/>
      <c r="AZ71" s="7"/>
      <c r="BA71" s="27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83.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0"/>
      <c r="AJ72" s="5"/>
      <c r="AK72" s="5"/>
      <c r="AL72" s="5"/>
      <c r="AM72" s="5"/>
      <c r="AN72" s="5"/>
      <c r="AO72" s="5"/>
      <c r="AP72" s="5"/>
      <c r="AQ72" s="50"/>
      <c r="AR72" s="5"/>
      <c r="AS72" s="50"/>
      <c r="AT72" s="5"/>
      <c r="AU72" s="5"/>
      <c r="AV72" s="5"/>
      <c r="AW72" s="5"/>
      <c r="AX72" s="5"/>
      <c r="AY72" s="4"/>
      <c r="AZ72" s="7"/>
      <c r="BA72" s="27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409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7"/>
      <c r="O73" s="4"/>
      <c r="P73" s="7"/>
      <c r="Q73" s="7"/>
      <c r="R73" s="7"/>
      <c r="S73" s="7"/>
      <c r="T73" s="7"/>
      <c r="U73" s="5"/>
      <c r="V73" s="5"/>
      <c r="W73" s="5"/>
      <c r="X73" s="5"/>
      <c r="Y73" s="5"/>
      <c r="Z73" s="5"/>
      <c r="AA73" s="5"/>
      <c r="AB73" s="5"/>
      <c r="AC73" s="5"/>
      <c r="AD73" s="5"/>
      <c r="AE73" s="4"/>
      <c r="AF73" s="7"/>
      <c r="AG73" s="7"/>
      <c r="AH73" s="5"/>
      <c r="AI73" s="27"/>
      <c r="AJ73" s="7"/>
      <c r="AK73" s="7"/>
      <c r="AL73" s="5"/>
      <c r="AM73" s="5"/>
      <c r="AN73" s="5"/>
      <c r="AO73" s="5"/>
      <c r="AP73" s="5"/>
      <c r="AQ73" s="27"/>
      <c r="AR73" s="7"/>
      <c r="AS73" s="27"/>
      <c r="AT73" s="7"/>
      <c r="AU73" s="5"/>
      <c r="AV73" s="5"/>
      <c r="AW73" s="5"/>
      <c r="AX73" s="5"/>
      <c r="AY73" s="4"/>
      <c r="AZ73" s="7"/>
      <c r="BA73" s="27"/>
      <c r="BB73" s="7"/>
      <c r="BC73" s="7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14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0"/>
      <c r="AJ74" s="5"/>
      <c r="AK74" s="5"/>
      <c r="AL74" s="5"/>
      <c r="AM74" s="5"/>
      <c r="AN74" s="5"/>
      <c r="AO74" s="5"/>
      <c r="AP74" s="5"/>
      <c r="AQ74" s="50"/>
      <c r="AR74" s="5"/>
      <c r="AS74" s="50"/>
      <c r="AT74" s="5"/>
      <c r="AU74" s="5"/>
      <c r="AV74" s="5"/>
      <c r="AW74" s="5"/>
      <c r="AX74" s="5"/>
      <c r="AY74" s="4"/>
      <c r="AZ74" s="7"/>
      <c r="BA74" s="27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14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27"/>
      <c r="N75" s="12"/>
      <c r="O75" s="2"/>
      <c r="P75" s="12"/>
      <c r="Q75" s="12"/>
      <c r="R75" s="12"/>
      <c r="S75" s="12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0"/>
      <c r="AJ75" s="5"/>
      <c r="AK75" s="5"/>
      <c r="AL75" s="5"/>
      <c r="AM75" s="5"/>
      <c r="AN75" s="5"/>
      <c r="AO75" s="5"/>
      <c r="AP75" s="5"/>
      <c r="AQ75" s="50"/>
      <c r="AR75" s="5"/>
      <c r="AS75" s="50"/>
      <c r="AT75" s="5"/>
      <c r="AU75" s="5"/>
      <c r="AV75" s="5"/>
      <c r="AW75" s="5"/>
      <c r="AX75" s="5"/>
      <c r="AY75" s="4"/>
      <c r="AZ75" s="7"/>
      <c r="BA75" s="27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14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2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0"/>
      <c r="AJ76" s="5"/>
      <c r="AK76" s="5"/>
      <c r="AL76" s="5"/>
      <c r="AM76" s="5"/>
      <c r="AN76" s="5"/>
      <c r="AO76" s="5"/>
      <c r="AP76" s="5"/>
      <c r="AQ76" s="50"/>
      <c r="AR76" s="5"/>
      <c r="AS76" s="50"/>
      <c r="AT76" s="5"/>
      <c r="AU76" s="5"/>
      <c r="AV76" s="5"/>
      <c r="AW76" s="5"/>
      <c r="AX76" s="5"/>
      <c r="AY76" s="4"/>
      <c r="AZ76" s="7"/>
      <c r="BA76" s="27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14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0"/>
      <c r="AJ77" s="5"/>
      <c r="AK77" s="5"/>
      <c r="AL77" s="5"/>
      <c r="AM77" s="5"/>
      <c r="AN77" s="5"/>
      <c r="AO77" s="5"/>
      <c r="AP77" s="5"/>
      <c r="AQ77" s="50"/>
      <c r="AR77" s="5"/>
      <c r="AS77" s="50"/>
      <c r="AT77" s="5"/>
      <c r="AU77" s="5"/>
      <c r="AV77" s="5"/>
      <c r="AW77" s="5"/>
      <c r="AX77" s="5"/>
      <c r="AY77" s="4"/>
      <c r="AZ77" s="7"/>
      <c r="BA77" s="27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14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27"/>
      <c r="N78" s="12"/>
      <c r="O78" s="2"/>
      <c r="P78" s="12"/>
      <c r="Q78" s="12"/>
      <c r="R78" s="12"/>
      <c r="S78" s="12"/>
      <c r="T78" s="12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0"/>
      <c r="AJ78" s="5"/>
      <c r="AK78" s="5"/>
      <c r="AL78" s="5"/>
      <c r="AM78" s="5"/>
      <c r="AN78" s="5"/>
      <c r="AO78" s="5"/>
      <c r="AP78" s="5"/>
      <c r="AQ78" s="50"/>
      <c r="AR78" s="5"/>
      <c r="AS78" s="50"/>
      <c r="AT78" s="5"/>
      <c r="AU78" s="5"/>
      <c r="AV78" s="5"/>
      <c r="AW78" s="5"/>
      <c r="AX78" s="5"/>
      <c r="AY78" s="4"/>
      <c r="AZ78" s="7"/>
      <c r="BA78" s="27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04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0"/>
      <c r="AJ79" s="5"/>
      <c r="AK79" s="5"/>
      <c r="AL79" s="5"/>
      <c r="AM79" s="5"/>
      <c r="AN79" s="5"/>
      <c r="AO79" s="5"/>
      <c r="AP79" s="5"/>
      <c r="AQ79" s="50"/>
      <c r="AR79" s="5"/>
      <c r="AS79" s="50"/>
      <c r="AT79" s="5"/>
      <c r="AU79" s="5"/>
      <c r="AV79" s="5"/>
      <c r="AW79" s="5"/>
      <c r="AX79" s="5"/>
      <c r="AY79" s="4"/>
      <c r="AZ79" s="7"/>
      <c r="BA79" s="27"/>
      <c r="BB79" s="7"/>
      <c r="BC79" s="4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04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27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0"/>
      <c r="AJ80" s="5"/>
      <c r="AK80" s="5"/>
      <c r="AL80" s="5"/>
      <c r="AM80" s="5"/>
      <c r="AN80" s="5"/>
      <c r="AO80" s="5"/>
      <c r="AP80" s="5"/>
      <c r="AQ80" s="50"/>
      <c r="AR80" s="5"/>
      <c r="AS80" s="50"/>
      <c r="AT80" s="5"/>
      <c r="AU80" s="5"/>
      <c r="AV80" s="5"/>
      <c r="AW80" s="5"/>
      <c r="AX80" s="5"/>
      <c r="AY80" s="4"/>
      <c r="AZ80" s="7"/>
      <c r="BA80" s="27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216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4"/>
      <c r="AH81" s="17"/>
      <c r="AI81" s="50"/>
      <c r="AJ81" s="5"/>
      <c r="AK81" s="5"/>
      <c r="AL81" s="5"/>
      <c r="AM81" s="5"/>
      <c r="AN81" s="5"/>
      <c r="AO81" s="5"/>
      <c r="AP81" s="5"/>
      <c r="AQ81" s="50"/>
      <c r="AR81" s="5"/>
      <c r="AS81" s="50"/>
      <c r="AT81" s="5"/>
      <c r="AU81" s="5"/>
      <c r="AV81" s="5"/>
      <c r="AW81" s="5"/>
      <c r="AX81" s="5"/>
      <c r="AY81" s="4"/>
      <c r="AZ81" s="17"/>
      <c r="BA81" s="27"/>
      <c r="BB81" s="1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58.2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7"/>
      <c r="O82" s="17"/>
      <c r="P82" s="17"/>
      <c r="Q82" s="17"/>
      <c r="R82" s="17"/>
      <c r="S82" s="17"/>
      <c r="T82" s="17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0"/>
      <c r="AJ82" s="5"/>
      <c r="AK82" s="5"/>
      <c r="AL82" s="5"/>
      <c r="AM82" s="5"/>
      <c r="AN82" s="5"/>
      <c r="AO82" s="5"/>
      <c r="AP82" s="5"/>
      <c r="AQ82" s="50"/>
      <c r="AR82" s="5"/>
      <c r="AS82" s="50"/>
      <c r="AT82" s="5"/>
      <c r="AU82" s="5"/>
      <c r="AV82" s="5"/>
      <c r="AW82" s="5"/>
      <c r="AX82" s="5"/>
      <c r="AY82" s="4"/>
      <c r="AZ82" s="7"/>
      <c r="BA82" s="27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41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7"/>
      <c r="O83" s="17"/>
      <c r="P83" s="17"/>
      <c r="Q83" s="17"/>
      <c r="R83" s="17"/>
      <c r="S83" s="17"/>
      <c r="T83" s="1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0"/>
      <c r="AJ83" s="5"/>
      <c r="AK83" s="5"/>
      <c r="AL83" s="5"/>
      <c r="AM83" s="5"/>
      <c r="AN83" s="5"/>
      <c r="AO83" s="5"/>
      <c r="AP83" s="5"/>
      <c r="AQ83" s="50"/>
      <c r="AR83" s="5"/>
      <c r="AS83" s="50"/>
      <c r="AT83" s="5"/>
      <c r="AU83" s="5"/>
      <c r="AV83" s="5"/>
      <c r="AW83" s="5"/>
      <c r="AX83" s="5"/>
      <c r="AY83" s="4"/>
      <c r="AZ83" s="7"/>
      <c r="BA83" s="27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256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7"/>
      <c r="O84" s="4"/>
      <c r="P84" s="7"/>
      <c r="Q84" s="7"/>
      <c r="R84" s="7"/>
      <c r="S84" s="7"/>
      <c r="T84" s="7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7"/>
      <c r="AG84" s="7"/>
      <c r="AH84" s="5"/>
      <c r="AI84" s="27"/>
      <c r="AJ84" s="7"/>
      <c r="AK84" s="7"/>
      <c r="AL84" s="5"/>
      <c r="AM84" s="5"/>
      <c r="AN84" s="5"/>
      <c r="AO84" s="5"/>
      <c r="AP84" s="5"/>
      <c r="AQ84" s="27"/>
      <c r="AR84" s="13"/>
      <c r="AS84" s="27"/>
      <c r="AT84" s="7"/>
      <c r="AU84" s="5"/>
      <c r="AV84" s="5"/>
      <c r="AW84" s="5"/>
      <c r="AX84" s="5"/>
      <c r="AY84" s="4"/>
      <c r="AZ84" s="7"/>
      <c r="BA84" s="2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53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7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7"/>
      <c r="AG85" s="7"/>
      <c r="AH85" s="5"/>
      <c r="AI85" s="27"/>
      <c r="AJ85" s="7"/>
      <c r="AK85" s="7"/>
      <c r="AL85" s="5"/>
      <c r="AM85" s="5"/>
      <c r="AN85" s="5"/>
      <c r="AO85" s="5"/>
      <c r="AP85" s="5"/>
      <c r="AQ85" s="27"/>
      <c r="AR85" s="13"/>
      <c r="AS85" s="27"/>
      <c r="AT85" s="7"/>
      <c r="AU85" s="5"/>
      <c r="AV85" s="5"/>
      <c r="AW85" s="5"/>
      <c r="AX85" s="5"/>
      <c r="AY85" s="4"/>
      <c r="AZ85" s="7"/>
      <c r="BA85" s="27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64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27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7"/>
      <c r="AG86" s="7"/>
      <c r="AH86" s="5"/>
      <c r="AI86" s="27"/>
      <c r="AJ86" s="7"/>
      <c r="AK86" s="7"/>
      <c r="AL86" s="5"/>
      <c r="AM86" s="5"/>
      <c r="AN86" s="5"/>
      <c r="AO86" s="5"/>
      <c r="AP86" s="5"/>
      <c r="AQ86" s="27"/>
      <c r="AR86" s="13"/>
      <c r="AS86" s="27"/>
      <c r="AT86" s="7"/>
      <c r="AU86" s="5"/>
      <c r="AV86" s="5"/>
      <c r="AW86" s="5"/>
      <c r="AX86" s="5"/>
      <c r="AY86" s="4"/>
      <c r="AZ86" s="7"/>
      <c r="BA86" s="27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389.2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13"/>
      <c r="AG87" s="13"/>
      <c r="AH87" s="5"/>
      <c r="AI87" s="27"/>
      <c r="AJ87" s="13"/>
      <c r="AK87" s="13"/>
      <c r="AL87" s="5"/>
      <c r="AM87" s="5"/>
      <c r="AN87" s="5"/>
      <c r="AO87" s="5"/>
      <c r="AP87" s="5"/>
      <c r="AQ87" s="27"/>
      <c r="AR87" s="13"/>
      <c r="AS87" s="27"/>
      <c r="AT87" s="13"/>
      <c r="AU87" s="5"/>
      <c r="AV87" s="5"/>
      <c r="AW87" s="5"/>
      <c r="AX87" s="5"/>
      <c r="AY87" s="4"/>
      <c r="AZ87" s="7"/>
      <c r="BA87" s="27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21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27"/>
      <c r="AJ88" s="7"/>
      <c r="AK88" s="7"/>
      <c r="AL88" s="5"/>
      <c r="AM88" s="5"/>
      <c r="AN88" s="5"/>
      <c r="AO88" s="5"/>
      <c r="AP88" s="5"/>
      <c r="AQ88" s="27"/>
      <c r="AR88" s="7"/>
      <c r="AS88" s="27"/>
      <c r="AT88" s="7"/>
      <c r="AU88" s="5"/>
      <c r="AV88" s="5"/>
      <c r="AW88" s="5"/>
      <c r="AX88" s="5"/>
      <c r="AY88" s="4"/>
      <c r="AZ88" s="7"/>
      <c r="BA88" s="27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21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7"/>
      <c r="AG89" s="7"/>
      <c r="AH89" s="5"/>
      <c r="AI89" s="27"/>
      <c r="AJ89" s="7"/>
      <c r="AK89" s="7"/>
      <c r="AL89" s="5"/>
      <c r="AM89" s="5"/>
      <c r="AN89" s="5"/>
      <c r="AO89" s="5"/>
      <c r="AP89" s="5"/>
      <c r="AQ89" s="27"/>
      <c r="AR89" s="7"/>
      <c r="AS89" s="27"/>
      <c r="AT89" s="7"/>
      <c r="AU89" s="5"/>
      <c r="AV89" s="5"/>
      <c r="AW89" s="5"/>
      <c r="AX89" s="5"/>
      <c r="AY89" s="4"/>
      <c r="AZ89" s="7"/>
      <c r="BA89" s="2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21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7"/>
      <c r="AJ90" s="7"/>
      <c r="AK90" s="7"/>
      <c r="AL90" s="5"/>
      <c r="AM90" s="5"/>
      <c r="AN90" s="5"/>
      <c r="AO90" s="5"/>
      <c r="AP90" s="5"/>
      <c r="AQ90" s="27"/>
      <c r="AR90" s="7"/>
      <c r="AS90" s="27"/>
      <c r="AT90" s="7"/>
      <c r="AU90" s="5"/>
      <c r="AV90" s="5"/>
      <c r="AW90" s="5"/>
      <c r="AX90" s="5"/>
      <c r="AY90" s="4"/>
      <c r="AZ90" s="7"/>
      <c r="BA90" s="27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21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27"/>
      <c r="AJ91" s="7"/>
      <c r="AK91" s="7"/>
      <c r="AL91" s="5"/>
      <c r="AM91" s="5"/>
      <c r="AN91" s="5"/>
      <c r="AO91" s="5"/>
      <c r="AP91" s="5"/>
      <c r="AQ91" s="27"/>
      <c r="AR91" s="7"/>
      <c r="AS91" s="27"/>
      <c r="AT91" s="7"/>
      <c r="AU91" s="5"/>
      <c r="AV91" s="5"/>
      <c r="AW91" s="5"/>
      <c r="AX91" s="5"/>
      <c r="AY91" s="4"/>
      <c r="AZ91" s="7"/>
      <c r="BA91" s="2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21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13"/>
      <c r="O92" s="13"/>
      <c r="P92" s="13"/>
      <c r="Q92" s="13"/>
      <c r="R92" s="13"/>
      <c r="S92" s="13"/>
      <c r="T92" s="1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7"/>
      <c r="AG92" s="7"/>
      <c r="AH92" s="5"/>
      <c r="AI92" s="27"/>
      <c r="AJ92" s="7"/>
      <c r="AK92" s="7"/>
      <c r="AL92" s="5"/>
      <c r="AM92" s="5"/>
      <c r="AN92" s="5"/>
      <c r="AO92" s="5"/>
      <c r="AP92" s="5"/>
      <c r="AQ92" s="27"/>
      <c r="AR92" s="7"/>
      <c r="AS92" s="27"/>
      <c r="AT92" s="7"/>
      <c r="AU92" s="5"/>
      <c r="AV92" s="5"/>
      <c r="AW92" s="5"/>
      <c r="AX92" s="5"/>
      <c r="AY92" s="4"/>
      <c r="AZ92" s="7"/>
      <c r="BA92" s="27"/>
      <c r="BB92" s="7"/>
      <c r="BC92" s="7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6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7"/>
      <c r="Q93" s="7"/>
      <c r="R93" s="7"/>
      <c r="S93" s="7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0"/>
      <c r="AJ93" s="5"/>
      <c r="AK93" s="5"/>
      <c r="AL93" s="5"/>
      <c r="AM93" s="5"/>
      <c r="AN93" s="5"/>
      <c r="AO93" s="5"/>
      <c r="AP93" s="5"/>
      <c r="AQ93" s="50"/>
      <c r="AR93" s="5"/>
      <c r="AS93" s="50"/>
      <c r="AT93" s="5"/>
      <c r="AU93" s="5"/>
      <c r="AV93" s="5"/>
      <c r="AW93" s="5"/>
      <c r="AX93" s="5"/>
      <c r="AY93" s="4"/>
      <c r="AZ93" s="7"/>
      <c r="BA93" s="27"/>
      <c r="BB93" s="7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409.6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27"/>
      <c r="N94" s="17"/>
      <c r="O94" s="17"/>
      <c r="P94" s="17"/>
      <c r="Q94" s="17"/>
      <c r="R94" s="17"/>
      <c r="S94" s="17"/>
      <c r="T94" s="1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0"/>
      <c r="AJ94" s="5"/>
      <c r="AK94" s="5"/>
      <c r="AL94" s="5"/>
      <c r="AM94" s="5"/>
      <c r="AN94" s="5"/>
      <c r="AO94" s="5"/>
      <c r="AP94" s="5"/>
      <c r="AQ94" s="50"/>
      <c r="AR94" s="5"/>
      <c r="AS94" s="50"/>
      <c r="AT94" s="5"/>
      <c r="AU94" s="5"/>
      <c r="AV94" s="5"/>
      <c r="AW94" s="5"/>
      <c r="AX94" s="5"/>
      <c r="AY94" s="4"/>
      <c r="AZ94" s="7"/>
      <c r="BA94" s="27"/>
      <c r="BB94" s="7"/>
      <c r="BC94" s="4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0"/>
      <c r="AJ95" s="5"/>
      <c r="AK95" s="5"/>
      <c r="AL95" s="5"/>
      <c r="AM95" s="5"/>
      <c r="AN95" s="5"/>
      <c r="AO95" s="5"/>
      <c r="AP95" s="5"/>
      <c r="AQ95" s="50"/>
      <c r="AR95" s="5"/>
      <c r="AS95" s="50"/>
      <c r="AT95" s="5"/>
      <c r="AU95" s="5"/>
      <c r="AV95" s="5"/>
      <c r="AW95" s="5"/>
      <c r="AX95" s="5"/>
      <c r="AY95" s="4"/>
      <c r="AZ95" s="7"/>
      <c r="BA95" s="27"/>
      <c r="BB95" s="13"/>
      <c r="BC95" s="13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409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27"/>
      <c r="BB96" s="4"/>
      <c r="BC96" s="4"/>
      <c r="BD96" s="4"/>
      <c r="BE96" s="4"/>
      <c r="BF96" s="7"/>
      <c r="BG96" s="4"/>
      <c r="BH96" s="4"/>
      <c r="BI96" s="7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71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4"/>
      <c r="O97" s="4"/>
      <c r="P97" s="4"/>
      <c r="Q97" s="4"/>
      <c r="R97" s="4"/>
      <c r="S97" s="4"/>
      <c r="T97" s="4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27"/>
      <c r="BB97" s="27"/>
      <c r="BC97" s="4"/>
      <c r="BD97" s="4"/>
      <c r="BE97" s="4"/>
      <c r="BF97" s="7"/>
      <c r="BG97" s="4"/>
      <c r="BH97" s="4"/>
      <c r="BI97" s="7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251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27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7"/>
      <c r="AG98" s="7"/>
      <c r="AH98" s="5"/>
      <c r="AI98" s="27"/>
      <c r="AJ98" s="7"/>
      <c r="AK98" s="7"/>
      <c r="AL98" s="5"/>
      <c r="AM98" s="5"/>
      <c r="AN98" s="5"/>
      <c r="AO98" s="5"/>
      <c r="AP98" s="5"/>
      <c r="AQ98" s="27"/>
      <c r="AR98" s="7"/>
      <c r="AS98" s="27"/>
      <c r="AT98" s="7"/>
      <c r="AU98" s="5"/>
      <c r="AV98" s="5"/>
      <c r="AW98" s="5"/>
      <c r="AX98" s="5"/>
      <c r="AY98" s="4"/>
      <c r="AZ98" s="7"/>
      <c r="BA98" s="27"/>
      <c r="BB98" s="7"/>
      <c r="BC98" s="7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409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4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7"/>
      <c r="AG99" s="7"/>
      <c r="AH99" s="5"/>
      <c r="AI99" s="27"/>
      <c r="AJ99" s="7"/>
      <c r="AK99" s="7"/>
      <c r="AL99" s="5"/>
      <c r="AM99" s="5"/>
      <c r="AN99" s="5"/>
      <c r="AO99" s="5"/>
      <c r="AP99" s="5"/>
      <c r="AQ99" s="27"/>
      <c r="AR99" s="7"/>
      <c r="AS99" s="27"/>
      <c r="AT99" s="7"/>
      <c r="AU99" s="5"/>
      <c r="AV99" s="5"/>
      <c r="AW99" s="5"/>
      <c r="AX99" s="5"/>
      <c r="AY99" s="4"/>
      <c r="AZ99" s="7"/>
      <c r="BA99" s="27"/>
      <c r="BB99" s="7"/>
      <c r="BC99" s="7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209.2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27"/>
      <c r="N100" s="12"/>
      <c r="O100" s="2"/>
      <c r="P100" s="12"/>
      <c r="Q100" s="12"/>
      <c r="R100" s="12"/>
      <c r="S100" s="12"/>
      <c r="T100" s="12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7"/>
      <c r="AG100" s="7"/>
      <c r="AH100" s="5"/>
      <c r="AI100" s="27"/>
      <c r="AJ100" s="7"/>
      <c r="AK100" s="7"/>
      <c r="AL100" s="5"/>
      <c r="AM100" s="5"/>
      <c r="AN100" s="5"/>
      <c r="AO100" s="5"/>
      <c r="AP100" s="5"/>
      <c r="AQ100" s="27"/>
      <c r="AR100" s="7"/>
      <c r="AS100" s="27"/>
      <c r="AT100" s="7"/>
      <c r="AU100" s="5"/>
      <c r="AV100" s="5"/>
      <c r="AW100" s="5"/>
      <c r="AX100" s="5"/>
      <c r="AY100" s="4"/>
      <c r="AZ100" s="7"/>
      <c r="BA100" s="27"/>
      <c r="BB100" s="7"/>
      <c r="BC100" s="7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98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27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0"/>
      <c r="AJ101" s="5"/>
      <c r="AK101" s="5"/>
      <c r="AL101" s="5"/>
      <c r="AM101" s="5"/>
      <c r="AN101" s="5"/>
      <c r="AO101" s="5"/>
      <c r="AP101" s="5"/>
      <c r="AQ101" s="50"/>
      <c r="AR101" s="5"/>
      <c r="AS101" s="50"/>
      <c r="AT101" s="5"/>
      <c r="AU101" s="5"/>
      <c r="AV101" s="5"/>
      <c r="AW101" s="5"/>
      <c r="AX101" s="5"/>
      <c r="AY101" s="4"/>
      <c r="AZ101" s="7"/>
      <c r="BA101" s="27"/>
      <c r="BB101" s="7"/>
      <c r="BC101" s="4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408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27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0"/>
      <c r="AJ102" s="5"/>
      <c r="AK102" s="5"/>
      <c r="AL102" s="5"/>
      <c r="AM102" s="5"/>
      <c r="AN102" s="5"/>
      <c r="AO102" s="5"/>
      <c r="AP102" s="5"/>
      <c r="AQ102" s="50"/>
      <c r="AR102" s="5"/>
      <c r="AS102" s="50"/>
      <c r="AT102" s="5"/>
      <c r="AU102" s="5"/>
      <c r="AV102" s="5"/>
      <c r="AW102" s="5"/>
      <c r="AX102" s="5"/>
      <c r="AY102" s="4"/>
      <c r="AZ102" s="7"/>
      <c r="BA102" s="27"/>
      <c r="BB102" s="7"/>
      <c r="BC102" s="4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254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27"/>
      <c r="N103" s="12"/>
      <c r="O103" s="2"/>
      <c r="P103" s="12"/>
      <c r="Q103" s="12"/>
      <c r="R103" s="12"/>
      <c r="S103" s="12"/>
      <c r="T103" s="12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0"/>
      <c r="AJ103" s="5"/>
      <c r="AK103" s="5"/>
      <c r="AL103" s="5"/>
      <c r="AM103" s="5"/>
      <c r="AN103" s="5"/>
      <c r="AO103" s="5"/>
      <c r="AP103" s="5"/>
      <c r="AQ103" s="50"/>
      <c r="AR103" s="5"/>
      <c r="AS103" s="50"/>
      <c r="AT103" s="5"/>
      <c r="AU103" s="5"/>
      <c r="AV103" s="5"/>
      <c r="AW103" s="5"/>
      <c r="AX103" s="5"/>
      <c r="AY103" s="4"/>
      <c r="AZ103" s="7"/>
      <c r="BA103" s="27"/>
      <c r="BB103" s="7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61.7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0"/>
      <c r="AJ104" s="5"/>
      <c r="AK104" s="5"/>
      <c r="AL104" s="5"/>
      <c r="AM104" s="5"/>
      <c r="AN104" s="5"/>
      <c r="AO104" s="5"/>
      <c r="AP104" s="5"/>
      <c r="AQ104" s="50"/>
      <c r="AR104" s="5"/>
      <c r="AS104" s="50"/>
      <c r="AT104" s="5"/>
      <c r="AU104" s="5"/>
      <c r="AV104" s="5"/>
      <c r="AW104" s="5"/>
      <c r="AX104" s="5"/>
      <c r="AY104" s="4"/>
      <c r="AZ104" s="7"/>
      <c r="BA104" s="27"/>
      <c r="BB104" s="7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49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2"/>
      <c r="O105" s="2"/>
      <c r="P105" s="12"/>
      <c r="Q105" s="12"/>
      <c r="R105" s="12"/>
      <c r="S105" s="12"/>
      <c r="T105" s="12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0"/>
      <c r="AJ105" s="5"/>
      <c r="AK105" s="5"/>
      <c r="AL105" s="5"/>
      <c r="AM105" s="5"/>
      <c r="AN105" s="5"/>
      <c r="AO105" s="5"/>
      <c r="AP105" s="5"/>
      <c r="AQ105" s="50"/>
      <c r="AR105" s="5"/>
      <c r="AS105" s="50"/>
      <c r="AT105" s="5"/>
      <c r="AU105" s="5"/>
      <c r="AV105" s="5"/>
      <c r="AW105" s="5"/>
      <c r="AX105" s="5"/>
      <c r="AY105" s="4"/>
      <c r="AZ105" s="7"/>
      <c r="BA105" s="27"/>
      <c r="BB105" s="7"/>
      <c r="BC105" s="4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49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27"/>
      <c r="N106" s="12"/>
      <c r="O106" s="2"/>
      <c r="P106" s="12"/>
      <c r="Q106" s="12"/>
      <c r="R106" s="12"/>
      <c r="S106" s="12"/>
      <c r="T106" s="1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0"/>
      <c r="AJ106" s="5"/>
      <c r="AK106" s="5"/>
      <c r="AL106" s="5"/>
      <c r="AM106" s="5"/>
      <c r="AN106" s="5"/>
      <c r="AO106" s="5"/>
      <c r="AP106" s="5"/>
      <c r="AQ106" s="50"/>
      <c r="AR106" s="5"/>
      <c r="AS106" s="50"/>
      <c r="AT106" s="5"/>
      <c r="AU106" s="5"/>
      <c r="AV106" s="5"/>
      <c r="AW106" s="5"/>
      <c r="AX106" s="5"/>
      <c r="AY106" s="4"/>
      <c r="AZ106" s="7"/>
      <c r="BA106" s="27"/>
      <c r="BB106" s="7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49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27"/>
      <c r="N107" s="7"/>
      <c r="O107" s="7"/>
      <c r="P107" s="7"/>
      <c r="Q107" s="7"/>
      <c r="R107" s="7"/>
      <c r="S107" s="7"/>
      <c r="T107" s="1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0"/>
      <c r="AJ107" s="5"/>
      <c r="AK107" s="5"/>
      <c r="AL107" s="5"/>
      <c r="AM107" s="5"/>
      <c r="AN107" s="5"/>
      <c r="AO107" s="5"/>
      <c r="AP107" s="5"/>
      <c r="AQ107" s="50"/>
      <c r="AR107" s="5"/>
      <c r="AS107" s="50"/>
      <c r="AT107" s="5"/>
      <c r="AU107" s="5"/>
      <c r="AV107" s="5"/>
      <c r="AW107" s="5"/>
      <c r="AX107" s="5"/>
      <c r="AY107" s="4"/>
      <c r="AZ107" s="7"/>
      <c r="BA107" s="27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49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7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0"/>
      <c r="AJ108" s="5"/>
      <c r="AK108" s="5"/>
      <c r="AL108" s="5"/>
      <c r="AM108" s="5"/>
      <c r="AN108" s="5"/>
      <c r="AO108" s="5"/>
      <c r="AP108" s="5"/>
      <c r="AQ108" s="50"/>
      <c r="AR108" s="5"/>
      <c r="AS108" s="50"/>
      <c r="AT108" s="5"/>
      <c r="AU108" s="5"/>
      <c r="AV108" s="5"/>
      <c r="AW108" s="5"/>
      <c r="AX108" s="5"/>
      <c r="AY108" s="4"/>
      <c r="AZ108" s="7"/>
      <c r="BA108" s="27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49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27"/>
      <c r="N109" s="12"/>
      <c r="O109" s="2"/>
      <c r="P109" s="12"/>
      <c r="Q109" s="12"/>
      <c r="R109" s="12"/>
      <c r="S109" s="12"/>
      <c r="T109" s="12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0"/>
      <c r="AJ109" s="5"/>
      <c r="AK109" s="5"/>
      <c r="AL109" s="5"/>
      <c r="AM109" s="5"/>
      <c r="AN109" s="5"/>
      <c r="AO109" s="5"/>
      <c r="AP109" s="5"/>
      <c r="AQ109" s="50"/>
      <c r="AR109" s="5"/>
      <c r="AS109" s="50"/>
      <c r="AT109" s="5"/>
      <c r="AU109" s="5"/>
      <c r="AV109" s="5"/>
      <c r="AW109" s="5"/>
      <c r="AX109" s="5"/>
      <c r="AY109" s="4"/>
      <c r="AZ109" s="7"/>
      <c r="BA109" s="27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267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0"/>
      <c r="AJ110" s="5"/>
      <c r="AK110" s="5"/>
      <c r="AL110" s="5"/>
      <c r="AM110" s="5"/>
      <c r="AN110" s="5"/>
      <c r="AO110" s="5"/>
      <c r="AP110" s="5"/>
      <c r="AQ110" s="50"/>
      <c r="AR110" s="5"/>
      <c r="AS110" s="50"/>
      <c r="AT110" s="5"/>
      <c r="AU110" s="5"/>
      <c r="AV110" s="5"/>
      <c r="AW110" s="5"/>
      <c r="AX110" s="5"/>
      <c r="AY110" s="4"/>
      <c r="AZ110" s="7"/>
      <c r="BA110" s="27"/>
      <c r="BB110" s="7"/>
      <c r="BC110" s="7"/>
      <c r="BD110" s="5"/>
      <c r="BE110" s="5"/>
      <c r="BF110" s="5"/>
      <c r="BG110" s="4"/>
      <c r="BH110" s="7"/>
      <c r="BI110" s="7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54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0"/>
      <c r="AJ111" s="5"/>
      <c r="AK111" s="5"/>
      <c r="AL111" s="5"/>
      <c r="AM111" s="5"/>
      <c r="AN111" s="5"/>
      <c r="AO111" s="5"/>
      <c r="AP111" s="5"/>
      <c r="AQ111" s="50"/>
      <c r="AR111" s="5"/>
      <c r="AS111" s="50"/>
      <c r="AT111" s="5"/>
      <c r="AU111" s="5"/>
      <c r="AV111" s="5"/>
      <c r="AW111" s="5"/>
      <c r="AX111" s="5"/>
      <c r="AY111" s="4"/>
      <c r="AZ111" s="7"/>
      <c r="BA111" s="27"/>
      <c r="BB111" s="17"/>
      <c r="BC111" s="13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44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0"/>
      <c r="AJ112" s="5"/>
      <c r="AK112" s="5"/>
      <c r="AL112" s="5"/>
      <c r="AM112" s="5"/>
      <c r="AN112" s="5"/>
      <c r="AO112" s="5"/>
      <c r="AP112" s="5"/>
      <c r="AQ112" s="50"/>
      <c r="AR112" s="5"/>
      <c r="AS112" s="50"/>
      <c r="AT112" s="5"/>
      <c r="AU112" s="5"/>
      <c r="AV112" s="5"/>
      <c r="AW112" s="5"/>
      <c r="AX112" s="5"/>
      <c r="AY112" s="4"/>
      <c r="AZ112" s="7"/>
      <c r="BA112" s="27"/>
      <c r="BB112" s="17"/>
      <c r="BC112" s="13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409.6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0"/>
      <c r="AJ113" s="5"/>
      <c r="AK113" s="5"/>
      <c r="AL113" s="5"/>
      <c r="AM113" s="5"/>
      <c r="AN113" s="5"/>
      <c r="AO113" s="5"/>
      <c r="AP113" s="5"/>
      <c r="AQ113" s="50"/>
      <c r="AR113" s="5"/>
      <c r="AS113" s="50"/>
      <c r="AT113" s="5"/>
      <c r="AU113" s="5"/>
      <c r="AV113" s="5"/>
      <c r="AW113" s="5"/>
      <c r="AX113" s="5"/>
      <c r="AY113" s="4"/>
      <c r="AZ113" s="4"/>
      <c r="BA113" s="4"/>
      <c r="BB113" s="7"/>
      <c r="BC113" s="4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252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0"/>
      <c r="AJ114" s="5"/>
      <c r="AK114" s="5"/>
      <c r="AL114" s="5"/>
      <c r="AM114" s="5"/>
      <c r="AN114" s="5"/>
      <c r="AO114" s="5"/>
      <c r="AP114" s="5"/>
      <c r="AQ114" s="50"/>
      <c r="AR114" s="5"/>
      <c r="AS114" s="50"/>
      <c r="AT114" s="5"/>
      <c r="AU114" s="5"/>
      <c r="AV114" s="5"/>
      <c r="AW114" s="5"/>
      <c r="AX114" s="5"/>
      <c r="AY114" s="4"/>
      <c r="AZ114" s="7"/>
      <c r="BA114" s="27"/>
      <c r="BB114" s="7"/>
      <c r="BC114" s="4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20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13"/>
      <c r="O115" s="13"/>
      <c r="P115" s="13"/>
      <c r="Q115" s="13"/>
      <c r="R115" s="13"/>
      <c r="S115" s="13"/>
      <c r="T115" s="13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0"/>
      <c r="AJ115" s="5"/>
      <c r="AK115" s="5"/>
      <c r="AL115" s="5"/>
      <c r="AM115" s="5"/>
      <c r="AN115" s="5"/>
      <c r="AO115" s="5"/>
      <c r="AP115" s="5"/>
      <c r="AQ115" s="50"/>
      <c r="AR115" s="5"/>
      <c r="AS115" s="50"/>
      <c r="AT115" s="5"/>
      <c r="AU115" s="5"/>
      <c r="AV115" s="5"/>
      <c r="AW115" s="5"/>
      <c r="AX115" s="5"/>
      <c r="AY115" s="4"/>
      <c r="AZ115" s="7"/>
      <c r="BA115" s="27"/>
      <c r="BB115" s="13"/>
      <c r="BC115" s="13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20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0"/>
      <c r="AJ116" s="5"/>
      <c r="AK116" s="5"/>
      <c r="AL116" s="5"/>
      <c r="AM116" s="5"/>
      <c r="AN116" s="5"/>
      <c r="AO116" s="5"/>
      <c r="AP116" s="5"/>
      <c r="AQ116" s="50"/>
      <c r="AR116" s="5"/>
      <c r="AS116" s="50"/>
      <c r="AT116" s="5"/>
      <c r="AU116" s="5"/>
      <c r="AV116" s="5"/>
      <c r="AW116" s="5"/>
      <c r="AX116" s="5"/>
      <c r="AY116" s="4"/>
      <c r="AZ116" s="7"/>
      <c r="BA116" s="27"/>
      <c r="BB116" s="4"/>
      <c r="BC116" s="4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20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0"/>
      <c r="AJ117" s="5"/>
      <c r="AK117" s="5"/>
      <c r="AL117" s="5"/>
      <c r="AM117" s="5"/>
      <c r="AN117" s="5"/>
      <c r="AO117" s="5"/>
      <c r="AP117" s="5"/>
      <c r="AQ117" s="50"/>
      <c r="AR117" s="5"/>
      <c r="AS117" s="50"/>
      <c r="AT117" s="5"/>
      <c r="AU117" s="5"/>
      <c r="AV117" s="5"/>
      <c r="AW117" s="5"/>
      <c r="AX117" s="5"/>
      <c r="AY117" s="4"/>
      <c r="AZ117" s="7"/>
      <c r="BA117" s="27"/>
      <c r="BB117" s="7"/>
      <c r="BC117" s="4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409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13"/>
      <c r="AG118" s="13"/>
      <c r="AH118" s="5"/>
      <c r="AI118" s="27"/>
      <c r="AJ118" s="13"/>
      <c r="AK118" s="13"/>
      <c r="AL118" s="5"/>
      <c r="AM118" s="5"/>
      <c r="AN118" s="5"/>
      <c r="AO118" s="5"/>
      <c r="AP118" s="5"/>
      <c r="AQ118" s="27"/>
      <c r="AR118" s="13"/>
      <c r="AS118" s="27"/>
      <c r="AT118" s="13"/>
      <c r="AU118" s="5"/>
      <c r="AV118" s="5"/>
      <c r="AW118" s="5"/>
      <c r="AX118" s="5"/>
      <c r="AY118" s="4"/>
      <c r="AZ118" s="7"/>
      <c r="BA118" s="27"/>
      <c r="BB118" s="13"/>
      <c r="BC118" s="13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44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13"/>
      <c r="AG119" s="13"/>
      <c r="AH119" s="5"/>
      <c r="AI119" s="27"/>
      <c r="AJ119" s="13"/>
      <c r="AK119" s="13"/>
      <c r="AL119" s="5"/>
      <c r="AM119" s="5"/>
      <c r="AN119" s="5"/>
      <c r="AO119" s="5"/>
      <c r="AP119" s="5"/>
      <c r="AQ119" s="27"/>
      <c r="AR119" s="13"/>
      <c r="AS119" s="27"/>
      <c r="AT119" s="13"/>
      <c r="AU119" s="5"/>
      <c r="AV119" s="5"/>
      <c r="AW119" s="5"/>
      <c r="AX119" s="5"/>
      <c r="AY119" s="4"/>
      <c r="AZ119" s="7"/>
      <c r="BA119" s="27"/>
      <c r="BB119" s="13"/>
      <c r="BC119" s="13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4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13"/>
      <c r="AG120" s="13"/>
      <c r="AH120" s="5"/>
      <c r="AI120" s="27"/>
      <c r="AJ120" s="13"/>
      <c r="AK120" s="13"/>
      <c r="AL120" s="5"/>
      <c r="AM120" s="5"/>
      <c r="AN120" s="5"/>
      <c r="AO120" s="5"/>
      <c r="AP120" s="5"/>
      <c r="AQ120" s="27"/>
      <c r="AR120" s="13"/>
      <c r="AS120" s="27"/>
      <c r="AT120" s="13"/>
      <c r="AU120" s="5"/>
      <c r="AV120" s="5"/>
      <c r="AW120" s="5"/>
      <c r="AX120" s="5"/>
      <c r="AY120" s="4"/>
      <c r="AZ120" s="7"/>
      <c r="BA120" s="27"/>
      <c r="BB120" s="13"/>
      <c r="BC120" s="13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4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13"/>
      <c r="AG121" s="13"/>
      <c r="AH121" s="5"/>
      <c r="AI121" s="27"/>
      <c r="AJ121" s="13"/>
      <c r="AK121" s="13"/>
      <c r="AL121" s="5"/>
      <c r="AM121" s="5"/>
      <c r="AN121" s="5"/>
      <c r="AO121" s="5"/>
      <c r="AP121" s="5"/>
      <c r="AQ121" s="27"/>
      <c r="AR121" s="13"/>
      <c r="AS121" s="27"/>
      <c r="AT121" s="13"/>
      <c r="AU121" s="5"/>
      <c r="AV121" s="5"/>
      <c r="AW121" s="5"/>
      <c r="AX121" s="5"/>
      <c r="AY121" s="4"/>
      <c r="AZ121" s="7"/>
      <c r="BA121" s="27"/>
      <c r="BB121" s="13"/>
      <c r="BC121" s="13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4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3"/>
      <c r="O122" s="13"/>
      <c r="P122" s="13"/>
      <c r="Q122" s="13"/>
      <c r="R122" s="13"/>
      <c r="S122" s="13"/>
      <c r="T122" s="1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13"/>
      <c r="AG122" s="13"/>
      <c r="AH122" s="5"/>
      <c r="AI122" s="27"/>
      <c r="AJ122" s="13"/>
      <c r="AK122" s="13"/>
      <c r="AL122" s="5"/>
      <c r="AM122" s="5"/>
      <c r="AN122" s="5"/>
      <c r="AO122" s="5"/>
      <c r="AP122" s="5"/>
      <c r="AQ122" s="27"/>
      <c r="AR122" s="13"/>
      <c r="AS122" s="27"/>
      <c r="AT122" s="13"/>
      <c r="AU122" s="5"/>
      <c r="AV122" s="5"/>
      <c r="AW122" s="5"/>
      <c r="AX122" s="5"/>
      <c r="AY122" s="4"/>
      <c r="AZ122" s="7"/>
      <c r="BA122" s="27"/>
      <c r="BB122" s="13"/>
      <c r="BC122" s="13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4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3"/>
      <c r="O123" s="13"/>
      <c r="P123" s="13"/>
      <c r="Q123" s="13"/>
      <c r="R123" s="13"/>
      <c r="S123" s="13"/>
      <c r="T123" s="1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13"/>
      <c r="AG123" s="13"/>
      <c r="AH123" s="5"/>
      <c r="AI123" s="27"/>
      <c r="AJ123" s="13"/>
      <c r="AK123" s="13"/>
      <c r="AL123" s="5"/>
      <c r="AM123" s="5"/>
      <c r="AN123" s="5"/>
      <c r="AO123" s="5"/>
      <c r="AP123" s="5"/>
      <c r="AQ123" s="27"/>
      <c r="AR123" s="13"/>
      <c r="AS123" s="27"/>
      <c r="AT123" s="13"/>
      <c r="AU123" s="5"/>
      <c r="AV123" s="5"/>
      <c r="AW123" s="5"/>
      <c r="AX123" s="5"/>
      <c r="AY123" s="4"/>
      <c r="AZ123" s="7"/>
      <c r="BA123" s="27"/>
      <c r="BB123" s="13"/>
      <c r="BC123" s="13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409.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13"/>
      <c r="O124" s="13"/>
      <c r="P124" s="13"/>
      <c r="Q124" s="13"/>
      <c r="R124" s="13"/>
      <c r="S124" s="13"/>
      <c r="T124" s="1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0"/>
      <c r="AJ124" s="5"/>
      <c r="AK124" s="5"/>
      <c r="AL124" s="5"/>
      <c r="AM124" s="5"/>
      <c r="AN124" s="5"/>
      <c r="AO124" s="5"/>
      <c r="AP124" s="5"/>
      <c r="AQ124" s="50"/>
      <c r="AR124" s="5"/>
      <c r="AS124" s="50"/>
      <c r="AT124" s="5"/>
      <c r="AU124" s="5"/>
      <c r="AV124" s="5"/>
      <c r="AW124" s="5"/>
      <c r="AX124" s="5"/>
      <c r="AY124" s="4"/>
      <c r="AZ124" s="7"/>
      <c r="BA124" s="27"/>
      <c r="BB124" s="17"/>
      <c r="BC124" s="13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408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0"/>
      <c r="AJ125" s="5"/>
      <c r="AK125" s="5"/>
      <c r="AL125" s="5"/>
      <c r="AM125" s="5"/>
      <c r="AN125" s="5"/>
      <c r="AO125" s="5"/>
      <c r="AP125" s="5"/>
      <c r="AQ125" s="50"/>
      <c r="AR125" s="5"/>
      <c r="AS125" s="50"/>
      <c r="AT125" s="5"/>
      <c r="AU125" s="5"/>
      <c r="AV125" s="5"/>
      <c r="AW125" s="5"/>
      <c r="AX125" s="5"/>
      <c r="AY125" s="4"/>
      <c r="AZ125" s="7"/>
      <c r="BA125" s="27"/>
      <c r="BB125" s="4"/>
      <c r="BC125" s="4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46.2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0"/>
      <c r="AJ126" s="5"/>
      <c r="AK126" s="5"/>
      <c r="AL126" s="5"/>
      <c r="AM126" s="5"/>
      <c r="AN126" s="5"/>
      <c r="AO126" s="5"/>
      <c r="AP126" s="5"/>
      <c r="AQ126" s="50"/>
      <c r="AR126" s="5"/>
      <c r="AS126" s="50"/>
      <c r="AT126" s="5"/>
      <c r="AU126" s="5"/>
      <c r="AV126" s="5"/>
      <c r="AW126" s="5"/>
      <c r="AX126" s="5"/>
      <c r="AY126" s="4"/>
      <c r="AZ126" s="7"/>
      <c r="BA126" s="27"/>
      <c r="BB126" s="17"/>
      <c r="BC126" s="13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408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0"/>
      <c r="AJ127" s="5"/>
      <c r="AK127" s="5"/>
      <c r="AL127" s="5"/>
      <c r="AM127" s="5"/>
      <c r="AN127" s="5"/>
      <c r="AO127" s="5"/>
      <c r="AP127" s="5"/>
      <c r="AQ127" s="50"/>
      <c r="AR127" s="5"/>
      <c r="AS127" s="50"/>
      <c r="AT127" s="5"/>
      <c r="AU127" s="5"/>
      <c r="AV127" s="5"/>
      <c r="AW127" s="5"/>
      <c r="AX127" s="5"/>
      <c r="AY127" s="4"/>
      <c r="AZ127" s="7"/>
      <c r="BA127" s="27"/>
      <c r="BB127" s="4"/>
      <c r="BC127" s="4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56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0"/>
      <c r="AJ128" s="5"/>
      <c r="AK128" s="5"/>
      <c r="AL128" s="5"/>
      <c r="AM128" s="5"/>
      <c r="AN128" s="5"/>
      <c r="AO128" s="5"/>
      <c r="AP128" s="5"/>
      <c r="AQ128" s="50"/>
      <c r="AR128" s="5"/>
      <c r="AS128" s="50"/>
      <c r="AT128" s="5"/>
      <c r="AU128" s="5"/>
      <c r="AV128" s="5"/>
      <c r="AW128" s="5"/>
      <c r="AX128" s="5"/>
      <c r="AY128" s="4"/>
      <c r="AZ128" s="7"/>
      <c r="BA128" s="27"/>
      <c r="BB128" s="17"/>
      <c r="BC128" s="13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3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0"/>
      <c r="AJ129" s="5"/>
      <c r="AK129" s="5"/>
      <c r="AL129" s="5"/>
      <c r="AM129" s="5"/>
      <c r="AN129" s="5"/>
      <c r="AO129" s="5"/>
      <c r="AP129" s="5"/>
      <c r="AQ129" s="50"/>
      <c r="AR129" s="5"/>
      <c r="AS129" s="50"/>
      <c r="AT129" s="5"/>
      <c r="AU129" s="5"/>
      <c r="AV129" s="5"/>
      <c r="AW129" s="5"/>
      <c r="AX129" s="5"/>
      <c r="AY129" s="4"/>
      <c r="AZ129" s="7"/>
      <c r="BA129" s="27"/>
      <c r="BB129" s="13"/>
      <c r="BC129" s="13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132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0"/>
      <c r="AJ130" s="5"/>
      <c r="AK130" s="5"/>
      <c r="AL130" s="5"/>
      <c r="AM130" s="5"/>
      <c r="AN130" s="5"/>
      <c r="AO130" s="5"/>
      <c r="AP130" s="5"/>
      <c r="AQ130" s="50"/>
      <c r="AR130" s="5"/>
      <c r="AS130" s="50"/>
      <c r="AT130" s="5"/>
      <c r="AU130" s="5"/>
      <c r="AV130" s="5"/>
      <c r="AW130" s="5"/>
      <c r="AX130" s="5"/>
      <c r="AY130" s="4"/>
      <c r="AZ130" s="7"/>
      <c r="BA130" s="27"/>
      <c r="BB130" s="17"/>
      <c r="BC130" s="13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246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4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0"/>
      <c r="AJ131" s="5"/>
      <c r="AK131" s="5"/>
      <c r="AL131" s="5"/>
      <c r="AM131" s="5"/>
      <c r="AN131" s="5"/>
      <c r="AO131" s="5"/>
      <c r="AP131" s="5"/>
      <c r="AQ131" s="50"/>
      <c r="AR131" s="5"/>
      <c r="AS131" s="50"/>
      <c r="AT131" s="5"/>
      <c r="AU131" s="5"/>
      <c r="AV131" s="5"/>
      <c r="AW131" s="5"/>
      <c r="AX131" s="5"/>
      <c r="AY131" s="4"/>
      <c r="AZ131" s="7"/>
      <c r="BA131" s="27"/>
      <c r="BB131" s="7"/>
      <c r="BC131" s="7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184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0"/>
      <c r="AJ132" s="5"/>
      <c r="AK132" s="5"/>
      <c r="AL132" s="5"/>
      <c r="AM132" s="5"/>
      <c r="AN132" s="5"/>
      <c r="AO132" s="5"/>
      <c r="AP132" s="5"/>
      <c r="AQ132" s="50"/>
      <c r="AR132" s="5"/>
      <c r="AS132" s="50"/>
      <c r="AT132" s="5"/>
      <c r="AU132" s="5"/>
      <c r="AV132" s="5"/>
      <c r="AW132" s="5"/>
      <c r="AX132" s="5"/>
      <c r="AY132" s="4"/>
      <c r="AZ132" s="7"/>
      <c r="BA132" s="32"/>
      <c r="BB132" s="33"/>
      <c r="BC132" s="13"/>
      <c r="BD132" s="5"/>
      <c r="BE132" s="5"/>
      <c r="BF132" s="5"/>
      <c r="BG132" s="5"/>
      <c r="BH132" s="5"/>
      <c r="BI132" s="5"/>
      <c r="BJ132" s="5"/>
      <c r="BK132" s="51"/>
      <c r="BL132" s="8"/>
      <c r="BM132" s="5"/>
      <c r="BN132" s="5"/>
      <c r="BO132" s="7"/>
      <c r="BP132" s="7"/>
      <c r="BQ132" s="8"/>
      <c r="BR132" s="9"/>
    </row>
    <row r="133" spans="1:70" s="6" customFormat="1" ht="184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27"/>
      <c r="N133" s="12"/>
      <c r="O133" s="2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0"/>
      <c r="AJ133" s="5"/>
      <c r="AK133" s="5"/>
      <c r="AL133" s="5"/>
      <c r="AM133" s="5"/>
      <c r="AN133" s="5"/>
      <c r="AO133" s="5"/>
      <c r="AP133" s="5"/>
      <c r="AQ133" s="50"/>
      <c r="AR133" s="5"/>
      <c r="AS133" s="50"/>
      <c r="AT133" s="5"/>
      <c r="AU133" s="5"/>
      <c r="AV133" s="5"/>
      <c r="AW133" s="5"/>
      <c r="AX133" s="5"/>
      <c r="AY133" s="4"/>
      <c r="AZ133" s="7"/>
      <c r="BA133" s="32"/>
      <c r="BB133" s="33"/>
      <c r="BC133" s="13"/>
      <c r="BD133" s="5"/>
      <c r="BE133" s="5"/>
      <c r="BF133" s="5"/>
      <c r="BG133" s="5"/>
      <c r="BH133" s="5"/>
      <c r="BI133" s="5"/>
      <c r="BJ133" s="5"/>
      <c r="BK133" s="51"/>
      <c r="BL133" s="8"/>
      <c r="BM133" s="5"/>
      <c r="BN133" s="5"/>
      <c r="BO133" s="7"/>
      <c r="BP133" s="7"/>
      <c r="BQ133" s="8"/>
      <c r="BR133" s="9"/>
    </row>
    <row r="134" spans="1:70" s="6" customFormat="1" ht="18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0"/>
      <c r="AJ134" s="5"/>
      <c r="AK134" s="5"/>
      <c r="AL134" s="5"/>
      <c r="AM134" s="5"/>
      <c r="AN134" s="5"/>
      <c r="AO134" s="5"/>
      <c r="AP134" s="5"/>
      <c r="AQ134" s="50"/>
      <c r="AR134" s="5"/>
      <c r="AS134" s="50"/>
      <c r="AT134" s="5"/>
      <c r="AU134" s="5"/>
      <c r="AV134" s="5"/>
      <c r="AW134" s="5"/>
      <c r="AX134" s="5"/>
      <c r="AY134" s="4"/>
      <c r="AZ134" s="7"/>
      <c r="BA134" s="27"/>
      <c r="BB134" s="4"/>
      <c r="BC134" s="4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184.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0"/>
      <c r="AJ135" s="5"/>
      <c r="AK135" s="5"/>
      <c r="AL135" s="5"/>
      <c r="AM135" s="5"/>
      <c r="AN135" s="5"/>
      <c r="AO135" s="5"/>
      <c r="AP135" s="5"/>
      <c r="AQ135" s="50"/>
      <c r="AR135" s="5"/>
      <c r="AS135" s="50"/>
      <c r="AT135" s="5"/>
      <c r="AU135" s="5"/>
      <c r="AV135" s="5"/>
      <c r="AW135" s="5"/>
      <c r="AX135" s="5"/>
      <c r="AY135" s="4"/>
      <c r="AZ135" s="7"/>
      <c r="BA135" s="32"/>
      <c r="BB135" s="33"/>
      <c r="BC135" s="4"/>
      <c r="BD135" s="5"/>
      <c r="BE135" s="5"/>
      <c r="BF135" s="5"/>
      <c r="BG135" s="5"/>
      <c r="BH135" s="5"/>
      <c r="BI135" s="5"/>
      <c r="BJ135" s="5"/>
      <c r="BK135" s="51"/>
      <c r="BL135" s="8"/>
      <c r="BM135" s="5"/>
      <c r="BN135" s="5"/>
      <c r="BO135" s="7"/>
      <c r="BP135" s="7"/>
      <c r="BQ135" s="8"/>
      <c r="BR135" s="9"/>
    </row>
    <row r="136" spans="1:70" s="6" customFormat="1" ht="189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7"/>
      <c r="O136" s="17"/>
      <c r="P136" s="17"/>
      <c r="Q136" s="17"/>
      <c r="R136" s="17"/>
      <c r="S136" s="17"/>
      <c r="T136" s="1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0"/>
      <c r="AJ136" s="5"/>
      <c r="AK136" s="5"/>
      <c r="AL136" s="5"/>
      <c r="AM136" s="5"/>
      <c r="AN136" s="5"/>
      <c r="AO136" s="5"/>
      <c r="AP136" s="5"/>
      <c r="AQ136" s="50"/>
      <c r="AR136" s="5"/>
      <c r="AS136" s="50"/>
      <c r="AT136" s="5"/>
      <c r="AU136" s="5"/>
      <c r="AV136" s="5"/>
      <c r="AW136" s="5"/>
      <c r="AX136" s="5"/>
      <c r="AY136" s="4"/>
      <c r="AZ136" s="7"/>
      <c r="BA136" s="32"/>
      <c r="BB136" s="33"/>
      <c r="BC136" s="4"/>
      <c r="BD136" s="5"/>
      <c r="BE136" s="5"/>
      <c r="BF136" s="5"/>
      <c r="BG136" s="5"/>
      <c r="BH136" s="5"/>
      <c r="BI136" s="5"/>
      <c r="BJ136" s="5"/>
      <c r="BK136" s="51"/>
      <c r="BL136" s="8"/>
      <c r="BM136" s="5"/>
      <c r="BN136" s="5"/>
      <c r="BO136" s="7"/>
      <c r="BP136" s="7"/>
      <c r="BQ136" s="8"/>
      <c r="BR136" s="9"/>
    </row>
    <row r="137" spans="1:70" s="6" customFormat="1" ht="184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0"/>
      <c r="AJ137" s="5"/>
      <c r="AK137" s="5"/>
      <c r="AL137" s="5"/>
      <c r="AM137" s="5"/>
      <c r="AN137" s="5"/>
      <c r="AO137" s="5"/>
      <c r="AP137" s="5"/>
      <c r="AQ137" s="50"/>
      <c r="AR137" s="5"/>
      <c r="AS137" s="50"/>
      <c r="AT137" s="5"/>
      <c r="AU137" s="5"/>
      <c r="AV137" s="5"/>
      <c r="AW137" s="5"/>
      <c r="AX137" s="5"/>
      <c r="AY137" s="4"/>
      <c r="AZ137" s="7"/>
      <c r="BA137" s="27"/>
      <c r="BB137" s="4"/>
      <c r="BC137" s="4"/>
      <c r="BD137" s="5"/>
      <c r="BE137" s="5"/>
      <c r="BF137" s="5"/>
      <c r="BG137" s="4"/>
      <c r="BH137" s="7"/>
      <c r="BI137" s="7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184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0"/>
      <c r="AJ138" s="5"/>
      <c r="AK138" s="5"/>
      <c r="AL138" s="5"/>
      <c r="AM138" s="5"/>
      <c r="AN138" s="5"/>
      <c r="AO138" s="5"/>
      <c r="AP138" s="5"/>
      <c r="AQ138" s="50"/>
      <c r="AR138" s="5"/>
      <c r="AS138" s="50"/>
      <c r="AT138" s="5"/>
      <c r="AU138" s="5"/>
      <c r="AV138" s="5"/>
      <c r="AW138" s="5"/>
      <c r="AX138" s="5"/>
      <c r="AY138" s="4"/>
      <c r="AZ138" s="7"/>
      <c r="BA138" s="34"/>
      <c r="BB138" s="33"/>
      <c r="BC138" s="4"/>
      <c r="BD138" s="5"/>
      <c r="BE138" s="5"/>
      <c r="BF138" s="5"/>
      <c r="BG138" s="4"/>
      <c r="BH138" s="7"/>
      <c r="BI138" s="7"/>
      <c r="BJ138" s="5"/>
      <c r="BK138" s="51"/>
      <c r="BL138" s="8"/>
      <c r="BM138" s="5"/>
      <c r="BN138" s="5"/>
      <c r="BO138" s="7"/>
      <c r="BP138" s="7"/>
      <c r="BQ138" s="8"/>
      <c r="BR138" s="9"/>
    </row>
    <row r="139" spans="1:70" s="6" customFormat="1" ht="18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0"/>
      <c r="AJ139" s="5"/>
      <c r="AK139" s="5"/>
      <c r="AL139" s="5"/>
      <c r="AM139" s="5"/>
      <c r="AN139" s="5"/>
      <c r="AO139" s="5"/>
      <c r="AP139" s="5"/>
      <c r="AQ139" s="50"/>
      <c r="AR139" s="5"/>
      <c r="AS139" s="50"/>
      <c r="AT139" s="5"/>
      <c r="AU139" s="5"/>
      <c r="AV139" s="5"/>
      <c r="AW139" s="5"/>
      <c r="AX139" s="5"/>
      <c r="AY139" s="4"/>
      <c r="AZ139" s="7"/>
      <c r="BA139" s="27"/>
      <c r="BB139" s="13"/>
      <c r="BC139" s="13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18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0"/>
      <c r="AJ140" s="5"/>
      <c r="AK140" s="5"/>
      <c r="AL140" s="5"/>
      <c r="AM140" s="5"/>
      <c r="AN140" s="5"/>
      <c r="AO140" s="5"/>
      <c r="AP140" s="5"/>
      <c r="AQ140" s="50"/>
      <c r="AR140" s="5"/>
      <c r="AS140" s="50"/>
      <c r="AT140" s="5"/>
      <c r="AU140" s="5"/>
      <c r="AV140" s="5"/>
      <c r="AW140" s="5"/>
      <c r="AX140" s="5"/>
      <c r="AY140" s="4"/>
      <c r="AZ140" s="7"/>
      <c r="BA140" s="27"/>
      <c r="BB140" s="7"/>
      <c r="BC140" s="4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8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0"/>
      <c r="AJ141" s="5"/>
      <c r="AK141" s="5"/>
      <c r="AL141" s="5"/>
      <c r="AM141" s="5"/>
      <c r="AN141" s="5"/>
      <c r="AO141" s="5"/>
      <c r="AP141" s="5"/>
      <c r="AQ141" s="50"/>
      <c r="AR141" s="5"/>
      <c r="AS141" s="50"/>
      <c r="AT141" s="5"/>
      <c r="AU141" s="5"/>
      <c r="AV141" s="5"/>
      <c r="AW141" s="5"/>
      <c r="AX141" s="5"/>
      <c r="AY141" s="4"/>
      <c r="AZ141" s="7"/>
      <c r="BA141" s="27"/>
      <c r="BB141" s="13"/>
      <c r="BC141" s="13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184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0"/>
      <c r="AJ142" s="5"/>
      <c r="AK142" s="5"/>
      <c r="AL142" s="5"/>
      <c r="AM142" s="5"/>
      <c r="AN142" s="5"/>
      <c r="AO142" s="5"/>
      <c r="AP142" s="5"/>
      <c r="AQ142" s="50"/>
      <c r="AR142" s="5"/>
      <c r="AS142" s="50"/>
      <c r="AT142" s="5"/>
      <c r="AU142" s="5"/>
      <c r="AV142" s="5"/>
      <c r="AW142" s="5"/>
      <c r="AX142" s="5"/>
      <c r="AY142" s="4"/>
      <c r="AZ142" s="7"/>
      <c r="BA142" s="27"/>
      <c r="BB142" s="7"/>
      <c r="BC142" s="4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212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7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27"/>
      <c r="BB143" s="7"/>
      <c r="BC143" s="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409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7"/>
      <c r="O144" s="4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27"/>
      <c r="BB144" s="7"/>
      <c r="BC144" s="7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186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27"/>
      <c r="N145" s="12"/>
      <c r="O145" s="2"/>
      <c r="P145" s="12"/>
      <c r="Q145" s="12"/>
      <c r="R145" s="12"/>
      <c r="S145" s="12"/>
      <c r="T145" s="12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0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222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27"/>
      <c r="BB146" s="7"/>
      <c r="BC146" s="7"/>
      <c r="BD146" s="5"/>
      <c r="BE146" s="5"/>
      <c r="BF146" s="5"/>
      <c r="BG146" s="5"/>
      <c r="BH146" s="5"/>
      <c r="BI146" s="4"/>
      <c r="BJ146" s="7"/>
      <c r="BK146" s="7"/>
      <c r="BL146" s="8"/>
      <c r="BM146" s="5"/>
      <c r="BN146" s="5"/>
      <c r="BO146" s="7"/>
      <c r="BP146" s="7"/>
      <c r="BQ146" s="8"/>
      <c r="BR146" s="9"/>
    </row>
    <row r="147" spans="1:70" s="6" customFormat="1" ht="222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4"/>
      <c r="O147" s="4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0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222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4"/>
      <c r="O148" s="4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0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257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4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27"/>
      <c r="BB149" s="7"/>
      <c r="BC149" s="7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182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27"/>
      <c r="N150" s="12"/>
      <c r="O150" s="2"/>
      <c r="P150" s="12"/>
      <c r="Q150" s="12"/>
      <c r="R150" s="12"/>
      <c r="S150" s="12"/>
      <c r="T150" s="12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0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229.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13"/>
      <c r="O151" s="13"/>
      <c r="P151" s="13"/>
      <c r="Q151" s="13"/>
      <c r="R151" s="13"/>
      <c r="S151" s="13"/>
      <c r="T151" s="13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0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409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7"/>
      <c r="Q152" s="7"/>
      <c r="R152" s="7"/>
      <c r="S152" s="7"/>
      <c r="T152" s="7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4"/>
      <c r="AF152" s="7"/>
      <c r="AG152" s="7"/>
      <c r="AH152" s="7"/>
      <c r="AI152" s="27"/>
      <c r="AJ152" s="7"/>
      <c r="AK152" s="7"/>
      <c r="AL152" s="5"/>
      <c r="AM152" s="5"/>
      <c r="AN152" s="5"/>
      <c r="AO152" s="5"/>
      <c r="AP152" s="5"/>
      <c r="AQ152" s="27"/>
      <c r="AR152" s="7"/>
      <c r="AS152" s="27"/>
      <c r="AT152" s="7"/>
      <c r="AU152" s="5"/>
      <c r="AV152" s="5"/>
      <c r="AW152" s="5"/>
      <c r="AX152" s="5"/>
      <c r="AY152" s="4"/>
      <c r="AZ152" s="7"/>
      <c r="BA152" s="27"/>
      <c r="BB152" s="7"/>
      <c r="BC152" s="7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141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12"/>
      <c r="O153" s="2"/>
      <c r="P153" s="12"/>
      <c r="Q153" s="12"/>
      <c r="R153" s="12"/>
      <c r="S153" s="12"/>
      <c r="T153" s="12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4"/>
      <c r="AH153" s="7"/>
      <c r="AI153" s="7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4"/>
      <c r="AZ153" s="7"/>
      <c r="BA153" s="27"/>
      <c r="BB153" s="7"/>
      <c r="BC153" s="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14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27"/>
      <c r="N154" s="12"/>
      <c r="O154" s="2"/>
      <c r="P154" s="12"/>
      <c r="Q154" s="12"/>
      <c r="R154" s="12"/>
      <c r="S154" s="12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4"/>
      <c r="AH154" s="7"/>
      <c r="AI154" s="7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4"/>
      <c r="AZ154" s="7"/>
      <c r="BA154" s="27"/>
      <c r="BB154" s="7"/>
      <c r="BC154" s="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14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27"/>
      <c r="N155" s="7"/>
      <c r="O155" s="7"/>
      <c r="P155" s="7"/>
      <c r="Q155" s="7"/>
      <c r="R155" s="7"/>
      <c r="S155" s="7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4"/>
      <c r="AH155" s="7"/>
      <c r="AI155" s="7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4"/>
      <c r="AZ155" s="7"/>
      <c r="BA155" s="27"/>
      <c r="BB155" s="7"/>
      <c r="BC155" s="7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4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27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4"/>
      <c r="AH156" s="7"/>
      <c r="AI156" s="7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4"/>
      <c r="AZ156" s="7"/>
      <c r="BA156" s="27"/>
      <c r="BB156" s="7"/>
      <c r="BC156" s="7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41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27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4"/>
      <c r="AH157" s="7"/>
      <c r="AI157" s="7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4"/>
      <c r="AZ157" s="7"/>
      <c r="BA157" s="27"/>
      <c r="BB157" s="7"/>
      <c r="BC157" s="7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01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4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27"/>
      <c r="BB158" s="7"/>
      <c r="BC158" s="7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20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27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0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0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4"/>
      <c r="P160" s="7"/>
      <c r="Q160" s="7"/>
      <c r="R160" s="7"/>
      <c r="S160" s="7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27"/>
      <c r="BB160" s="7"/>
      <c r="BC160" s="7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201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27"/>
      <c r="N161" s="12"/>
      <c r="O161" s="2"/>
      <c r="P161" s="12"/>
      <c r="Q161" s="12"/>
      <c r="R161" s="12"/>
      <c r="S161" s="12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0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409.6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4"/>
      <c r="P162" s="4"/>
      <c r="Q162" s="4"/>
      <c r="R162" s="4"/>
      <c r="S162" s="4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0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201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7"/>
      <c r="O163" s="4"/>
      <c r="P163" s="4"/>
      <c r="Q163" s="4"/>
      <c r="R163" s="4"/>
      <c r="S163" s="4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0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01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4"/>
      <c r="AH164" s="7"/>
      <c r="AI164" s="7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4"/>
      <c r="AZ164" s="7"/>
      <c r="BA164" s="27"/>
      <c r="BB164" s="7"/>
      <c r="BC164" s="7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201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4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0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01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4"/>
      <c r="P166" s="4"/>
      <c r="Q166" s="4"/>
      <c r="R166" s="4"/>
      <c r="S166" s="4"/>
      <c r="T166" s="7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0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201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27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0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259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13"/>
      <c r="O168" s="13"/>
      <c r="P168" s="13"/>
      <c r="Q168" s="13"/>
      <c r="R168" s="13"/>
      <c r="S168" s="13"/>
      <c r="T168" s="13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27"/>
      <c r="BB168" s="13"/>
      <c r="BC168" s="13"/>
      <c r="BD168" s="5"/>
      <c r="BE168" s="5"/>
      <c r="BF168" s="5"/>
      <c r="BG168" s="4"/>
      <c r="BH168" s="17"/>
      <c r="BI168" s="13"/>
      <c r="BJ168" s="5"/>
      <c r="BK168" s="51"/>
      <c r="BL168" s="8"/>
      <c r="BM168" s="5"/>
      <c r="BN168" s="5"/>
      <c r="BO168" s="7"/>
      <c r="BP168" s="7"/>
      <c r="BQ168" s="8"/>
      <c r="BR168" s="9"/>
    </row>
    <row r="169" spans="1:70" s="6" customFormat="1" ht="244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4"/>
      <c r="O169" s="4"/>
      <c r="P169" s="13"/>
      <c r="Q169" s="13"/>
      <c r="R169" s="13"/>
      <c r="S169" s="13"/>
      <c r="T169" s="13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27"/>
      <c r="BB169" s="35"/>
      <c r="BC169" s="13"/>
      <c r="BD169" s="5"/>
      <c r="BE169" s="5"/>
      <c r="BF169" s="5"/>
      <c r="BG169" s="4"/>
      <c r="BH169" s="17"/>
      <c r="BI169" s="13"/>
      <c r="BJ169" s="5"/>
      <c r="BK169" s="51"/>
      <c r="BL169" s="8"/>
      <c r="BM169" s="5"/>
      <c r="BN169" s="5"/>
      <c r="BO169" s="7"/>
      <c r="BP169" s="7"/>
      <c r="BQ169" s="8"/>
      <c r="BR169" s="9"/>
    </row>
    <row r="170" spans="1:70" s="6" customFormat="1" ht="219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17"/>
      <c r="O170" s="17"/>
      <c r="P170" s="17"/>
      <c r="Q170" s="17"/>
      <c r="R170" s="17"/>
      <c r="S170" s="17"/>
      <c r="T170" s="1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34"/>
      <c r="BB170" s="36"/>
      <c r="BC170" s="37"/>
      <c r="BD170" s="5"/>
      <c r="BE170" s="5"/>
      <c r="BF170" s="5"/>
      <c r="BG170" s="5"/>
      <c r="BH170" s="5"/>
      <c r="BI170" s="5"/>
      <c r="BJ170" s="5"/>
      <c r="BK170" s="51"/>
      <c r="BL170" s="8"/>
      <c r="BM170" s="5"/>
      <c r="BN170" s="5"/>
      <c r="BO170" s="7"/>
      <c r="BP170" s="7"/>
      <c r="BQ170" s="8"/>
      <c r="BR170" s="9"/>
    </row>
    <row r="171" spans="1:70" s="6" customFormat="1" ht="219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13"/>
      <c r="O171" s="13"/>
      <c r="P171" s="13"/>
      <c r="Q171" s="13"/>
      <c r="R171" s="13"/>
      <c r="S171" s="13"/>
      <c r="T171" s="13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27"/>
      <c r="BB171" s="13"/>
      <c r="BC171" s="13"/>
      <c r="BD171" s="5"/>
      <c r="BE171" s="5"/>
      <c r="BF171" s="5"/>
      <c r="BG171" s="5"/>
      <c r="BH171" s="5"/>
      <c r="BI171" s="5"/>
      <c r="BJ171" s="5"/>
      <c r="BK171" s="51"/>
      <c r="BL171" s="8"/>
      <c r="BM171" s="5"/>
      <c r="BN171" s="5"/>
      <c r="BO171" s="7"/>
      <c r="BP171" s="7"/>
      <c r="BQ171" s="8"/>
      <c r="BR171" s="9"/>
    </row>
    <row r="172" spans="1:70" s="6" customFormat="1" ht="219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13"/>
      <c r="O172" s="13"/>
      <c r="P172" s="13"/>
      <c r="Q172" s="13"/>
      <c r="R172" s="13"/>
      <c r="S172" s="13"/>
      <c r="T172" s="13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34"/>
      <c r="BB172" s="36"/>
      <c r="BC172" s="37"/>
      <c r="BD172" s="5"/>
      <c r="BE172" s="5"/>
      <c r="BF172" s="5"/>
      <c r="BG172" s="5"/>
      <c r="BH172" s="5"/>
      <c r="BI172" s="5"/>
      <c r="BJ172" s="5"/>
      <c r="BK172" s="51"/>
      <c r="BL172" s="8"/>
      <c r="BM172" s="5"/>
      <c r="BN172" s="5"/>
      <c r="BO172" s="7"/>
      <c r="BP172" s="7"/>
      <c r="BQ172" s="8"/>
      <c r="BR172" s="9"/>
    </row>
    <row r="173" spans="1:70" s="6" customFormat="1" ht="409.6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13"/>
      <c r="O173" s="13"/>
      <c r="P173" s="13"/>
      <c r="Q173" s="13"/>
      <c r="R173" s="13"/>
      <c r="S173" s="13"/>
      <c r="T173" s="13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27"/>
      <c r="BB173" s="13"/>
      <c r="BC173" s="4"/>
      <c r="BD173" s="5"/>
      <c r="BE173" s="5"/>
      <c r="BF173" s="5"/>
      <c r="BG173" s="5"/>
      <c r="BH173" s="5"/>
      <c r="BI173" s="5"/>
      <c r="BJ173" s="5"/>
      <c r="BK173" s="51"/>
      <c r="BL173" s="8"/>
      <c r="BM173" s="5"/>
      <c r="BN173" s="5"/>
      <c r="BO173" s="7"/>
      <c r="BP173" s="7"/>
      <c r="BQ173" s="8"/>
      <c r="BR173" s="9"/>
    </row>
    <row r="174" spans="1:70" s="6" customFormat="1" ht="409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4"/>
      <c r="AF174" s="13"/>
      <c r="AG174" s="13"/>
      <c r="AH174" s="5"/>
      <c r="AI174" s="27"/>
      <c r="AJ174" s="13"/>
      <c r="AK174" s="13"/>
      <c r="AL174" s="5"/>
      <c r="AM174" s="5"/>
      <c r="AN174" s="5"/>
      <c r="AO174" s="5"/>
      <c r="AP174" s="5"/>
      <c r="AQ174" s="27"/>
      <c r="AR174" s="13"/>
      <c r="AS174" s="27"/>
      <c r="AT174" s="13"/>
      <c r="AU174" s="5"/>
      <c r="AV174" s="5"/>
      <c r="AW174" s="5"/>
      <c r="AX174" s="5"/>
      <c r="AY174" s="5"/>
      <c r="AZ174" s="5"/>
      <c r="BA174" s="27"/>
      <c r="BB174" s="13"/>
      <c r="BC174" s="13"/>
      <c r="BD174" s="5"/>
      <c r="BE174" s="5"/>
      <c r="BF174" s="5"/>
      <c r="BG174" s="5"/>
      <c r="BH174" s="5"/>
      <c r="BI174" s="5"/>
      <c r="BJ174" s="5"/>
      <c r="BK174" s="51"/>
      <c r="BL174" s="8"/>
      <c r="BM174" s="5"/>
      <c r="BN174" s="5"/>
      <c r="BO174" s="7"/>
      <c r="BP174" s="7"/>
      <c r="BQ174" s="8"/>
      <c r="BR174" s="9"/>
    </row>
    <row r="175" spans="1:70" s="6" customFormat="1" ht="137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13"/>
      <c r="O175" s="13"/>
      <c r="P175" s="13"/>
      <c r="Q175" s="13"/>
      <c r="R175" s="13"/>
      <c r="S175" s="13"/>
      <c r="T175" s="13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34"/>
      <c r="BB175" s="36"/>
      <c r="BC175" s="37"/>
      <c r="BD175" s="5"/>
      <c r="BE175" s="5"/>
      <c r="BF175" s="5"/>
      <c r="BG175" s="5"/>
      <c r="BH175" s="5"/>
      <c r="BI175" s="5"/>
      <c r="BJ175" s="5"/>
      <c r="BK175" s="51"/>
      <c r="BL175" s="8"/>
      <c r="BM175" s="5"/>
      <c r="BN175" s="5"/>
      <c r="BO175" s="7"/>
      <c r="BP175" s="7"/>
      <c r="BQ175" s="8"/>
      <c r="BR175" s="9"/>
    </row>
    <row r="176" spans="1:70" s="6" customFormat="1" ht="13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13"/>
      <c r="O176" s="13"/>
      <c r="P176" s="13"/>
      <c r="Q176" s="13"/>
      <c r="R176" s="13"/>
      <c r="S176" s="13"/>
      <c r="T176" s="13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34"/>
      <c r="BB176" s="36"/>
      <c r="BC176" s="37"/>
      <c r="BD176" s="5"/>
      <c r="BE176" s="5"/>
      <c r="BF176" s="5"/>
      <c r="BG176" s="5"/>
      <c r="BH176" s="5"/>
      <c r="BI176" s="5"/>
      <c r="BJ176" s="5"/>
      <c r="BK176" s="51"/>
      <c r="BL176" s="8"/>
      <c r="BM176" s="5"/>
      <c r="BN176" s="5"/>
      <c r="BO176" s="7"/>
      <c r="BP176" s="7"/>
      <c r="BQ176" s="8"/>
      <c r="BR176" s="9"/>
    </row>
    <row r="177" spans="1:72" s="6" customFormat="1" ht="137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34"/>
      <c r="BB177" s="36"/>
      <c r="BC177" s="37"/>
      <c r="BD177" s="5"/>
      <c r="BE177" s="5"/>
      <c r="BF177" s="5"/>
      <c r="BG177" s="5"/>
      <c r="BH177" s="5"/>
      <c r="BI177" s="5"/>
      <c r="BJ177" s="5"/>
      <c r="BK177" s="51"/>
      <c r="BL177" s="8"/>
      <c r="BM177" s="5"/>
      <c r="BN177" s="5"/>
      <c r="BO177" s="7"/>
      <c r="BP177" s="7"/>
      <c r="BQ177" s="8"/>
      <c r="BR177" s="9"/>
    </row>
    <row r="178" spans="1:72" s="6" customFormat="1" ht="137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13"/>
      <c r="O178" s="13"/>
      <c r="P178" s="13"/>
      <c r="Q178" s="13"/>
      <c r="R178" s="13"/>
      <c r="S178" s="13"/>
      <c r="T178" s="13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34"/>
      <c r="BB178" s="36"/>
      <c r="BC178" s="37"/>
      <c r="BD178" s="5"/>
      <c r="BE178" s="5"/>
      <c r="BF178" s="5"/>
      <c r="BG178" s="5"/>
      <c r="BH178" s="5"/>
      <c r="BI178" s="5"/>
      <c r="BJ178" s="5"/>
      <c r="BK178" s="51"/>
      <c r="BL178" s="8"/>
      <c r="BM178" s="5"/>
      <c r="BN178" s="5"/>
      <c r="BO178" s="7"/>
      <c r="BP178" s="7"/>
      <c r="BQ178" s="8"/>
      <c r="BR178" s="9"/>
    </row>
    <row r="179" spans="1:72" s="6" customFormat="1" ht="137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34"/>
      <c r="BB179" s="36"/>
      <c r="BC179" s="37"/>
      <c r="BD179" s="5"/>
      <c r="BE179" s="5"/>
      <c r="BF179" s="5"/>
      <c r="BG179" s="5"/>
      <c r="BH179" s="5"/>
      <c r="BI179" s="5"/>
      <c r="BJ179" s="5"/>
      <c r="BK179" s="51"/>
      <c r="BL179" s="8"/>
      <c r="BM179" s="5"/>
      <c r="BN179" s="5"/>
      <c r="BO179" s="7"/>
      <c r="BP179" s="7"/>
      <c r="BQ179" s="8"/>
      <c r="BR179" s="9"/>
    </row>
    <row r="180" spans="1:72" s="6" customFormat="1" ht="291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4"/>
      <c r="AZ180" s="5"/>
      <c r="BA180" s="27"/>
      <c r="BB180" s="13"/>
      <c r="BC180" s="4"/>
      <c r="BD180" s="7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2" s="6" customFormat="1" ht="291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13"/>
      <c r="O181" s="13"/>
      <c r="P181" s="13"/>
      <c r="Q181" s="13"/>
      <c r="R181" s="13"/>
      <c r="S181" s="13"/>
      <c r="T181" s="13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4"/>
      <c r="AZ181" s="5"/>
      <c r="BA181" s="27"/>
      <c r="BB181" s="28"/>
      <c r="BC181" s="4"/>
      <c r="BD181" s="7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2" s="6" customFormat="1" ht="197.2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7"/>
      <c r="O182" s="7"/>
      <c r="P182" s="7"/>
      <c r="Q182" s="7"/>
      <c r="R182" s="7"/>
      <c r="S182" s="7"/>
      <c r="T182" s="4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27"/>
      <c r="BB182" s="4"/>
      <c r="BC182" s="4"/>
      <c r="BD182" s="5"/>
      <c r="BE182" s="5"/>
      <c r="BF182" s="5"/>
      <c r="BG182" s="5"/>
      <c r="BH182" s="5"/>
      <c r="BI182" s="5"/>
      <c r="BJ182" s="5"/>
      <c r="BK182" s="51"/>
      <c r="BL182" s="8"/>
      <c r="BM182" s="5"/>
      <c r="BN182" s="5"/>
      <c r="BO182" s="7"/>
      <c r="BP182" s="7"/>
      <c r="BQ182" s="8"/>
      <c r="BR182" s="9"/>
    </row>
    <row r="183" spans="1:72" s="6" customFormat="1" ht="197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7"/>
      <c r="O183" s="7"/>
      <c r="P183" s="7"/>
      <c r="Q183" s="7"/>
      <c r="R183" s="7"/>
      <c r="S183" s="7"/>
      <c r="T183" s="4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32"/>
      <c r="BB183" s="37"/>
      <c r="BC183" s="37"/>
      <c r="BD183" s="5"/>
      <c r="BE183" s="5"/>
      <c r="BF183" s="5"/>
      <c r="BG183" s="5"/>
      <c r="BH183" s="5"/>
      <c r="BI183" s="5"/>
      <c r="BJ183" s="5"/>
      <c r="BK183" s="51"/>
      <c r="BL183" s="8"/>
      <c r="BM183" s="5"/>
      <c r="BN183" s="5"/>
      <c r="BO183" s="7"/>
      <c r="BP183" s="7"/>
      <c r="BQ183" s="8"/>
      <c r="BR183" s="9"/>
    </row>
    <row r="184" spans="1:72" s="6" customFormat="1" ht="279.7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38"/>
      <c r="O184" s="38"/>
      <c r="P184" s="38"/>
      <c r="Q184" s="38"/>
      <c r="R184" s="38"/>
      <c r="S184" s="38"/>
      <c r="T184" s="38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27"/>
      <c r="BB184" s="17"/>
      <c r="BC184" s="17"/>
      <c r="BD184" s="5"/>
      <c r="BE184" s="5"/>
      <c r="BF184" s="5"/>
      <c r="BG184" s="5"/>
      <c r="BH184" s="5"/>
      <c r="BI184" s="5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2" s="6" customFormat="1" ht="171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7"/>
      <c r="O185" s="7"/>
      <c r="P185" s="7"/>
      <c r="Q185" s="7"/>
      <c r="R185" s="7"/>
      <c r="S185" s="7"/>
      <c r="T185" s="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27"/>
      <c r="BB185" s="7"/>
      <c r="BC185" s="7"/>
      <c r="BD185" s="5"/>
      <c r="BE185" s="5"/>
      <c r="BF185" s="5"/>
      <c r="BG185" s="5"/>
      <c r="BH185" s="5"/>
      <c r="BI185" s="5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2" s="6" customFormat="1" ht="129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7"/>
      <c r="O186" s="7"/>
      <c r="P186" s="7"/>
      <c r="Q186" s="7"/>
      <c r="R186" s="7"/>
      <c r="S186" s="7"/>
      <c r="T186" s="7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39"/>
      <c r="BB186" s="13"/>
      <c r="BC186" s="13"/>
      <c r="BD186" s="5"/>
      <c r="BE186" s="5"/>
      <c r="BF186" s="5"/>
      <c r="BG186" s="5"/>
      <c r="BH186" s="5"/>
      <c r="BI186" s="5"/>
      <c r="BJ186" s="5"/>
      <c r="BK186" s="51"/>
      <c r="BL186" s="8"/>
      <c r="BM186" s="5"/>
      <c r="BN186" s="5"/>
      <c r="BO186" s="7"/>
      <c r="BP186" s="7"/>
      <c r="BQ186" s="8"/>
      <c r="BR186" s="9"/>
    </row>
    <row r="187" spans="1:72" s="6" customFormat="1" ht="187.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13"/>
      <c r="N187" s="13"/>
      <c r="O187" s="13"/>
      <c r="P187" s="13"/>
      <c r="Q187" s="13"/>
      <c r="R187" s="13"/>
      <c r="S187" s="13"/>
      <c r="T187" s="13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27"/>
      <c r="BB187" s="7"/>
      <c r="BC187" s="7"/>
      <c r="BD187" s="5"/>
      <c r="BE187" s="5"/>
      <c r="BF187" s="5"/>
      <c r="BG187" s="5"/>
      <c r="BH187" s="5"/>
      <c r="BI187" s="5"/>
      <c r="BJ187" s="7"/>
      <c r="BK187" s="7"/>
      <c r="BL187" s="8"/>
      <c r="BM187" s="5"/>
      <c r="BN187" s="5"/>
      <c r="BO187" s="5"/>
      <c r="BP187" s="5"/>
      <c r="BQ187" s="7"/>
      <c r="BR187" s="8"/>
      <c r="BS187" s="9"/>
      <c r="BT187" s="14"/>
    </row>
    <row r="188" spans="1:72" s="6" customFormat="1" ht="187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27"/>
      <c r="N188" s="12"/>
      <c r="O188" s="2"/>
      <c r="P188" s="12"/>
      <c r="Q188" s="12"/>
      <c r="R188" s="12"/>
      <c r="S188" s="12"/>
      <c r="T188" s="12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7"/>
      <c r="BK188" s="7"/>
      <c r="BL188" s="8"/>
      <c r="BM188" s="9"/>
      <c r="BN188" s="5"/>
      <c r="BO188" s="5"/>
      <c r="BP188" s="5"/>
      <c r="BQ188" s="7"/>
      <c r="BR188" s="8"/>
      <c r="BS188" s="9"/>
      <c r="BT188" s="14"/>
    </row>
    <row r="189" spans="1:72" s="6" customFormat="1" ht="409.6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7"/>
      <c r="O189" s="7"/>
      <c r="P189" s="7"/>
      <c r="Q189" s="7"/>
      <c r="R189" s="7"/>
      <c r="S189" s="7"/>
      <c r="T189" s="7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7"/>
      <c r="AS189" s="5"/>
      <c r="AT189" s="7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7"/>
      <c r="BK189" s="7"/>
      <c r="BL189" s="8"/>
      <c r="BM189" s="9"/>
      <c r="BN189" s="5"/>
      <c r="BO189" s="5"/>
      <c r="BP189" s="5"/>
      <c r="BQ189" s="7"/>
      <c r="BR189" s="8"/>
      <c r="BS189" s="9"/>
      <c r="BT189" s="14"/>
    </row>
    <row r="190" spans="1:72" s="6" customFormat="1" ht="409.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7"/>
      <c r="O190" s="7"/>
      <c r="P190" s="7"/>
      <c r="Q190" s="7"/>
      <c r="R190" s="7"/>
      <c r="S190" s="7"/>
      <c r="T190" s="7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27"/>
      <c r="BB190" s="7"/>
      <c r="BC190" s="7"/>
      <c r="BD190" s="5"/>
      <c r="BE190" s="5"/>
      <c r="BF190" s="5"/>
      <c r="BG190" s="5"/>
      <c r="BH190" s="5"/>
      <c r="BI190" s="5"/>
      <c r="BJ190" s="7"/>
      <c r="BK190" s="7"/>
      <c r="BL190" s="8"/>
      <c r="BM190" s="9"/>
      <c r="BN190" s="5"/>
      <c r="BO190" s="5"/>
      <c r="BP190" s="5"/>
      <c r="BQ190" s="7"/>
      <c r="BR190" s="8"/>
      <c r="BS190" s="9"/>
      <c r="BT190" s="14"/>
    </row>
    <row r="191" spans="1:72" s="6" customFormat="1" ht="194.2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27"/>
      <c r="N191" s="12"/>
      <c r="O191" s="2"/>
      <c r="P191" s="12"/>
      <c r="Q191" s="12"/>
      <c r="R191" s="12"/>
      <c r="S191" s="12"/>
      <c r="T191" s="12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7"/>
      <c r="BK191" s="7"/>
      <c r="BL191" s="8"/>
      <c r="BM191" s="9"/>
      <c r="BN191" s="15"/>
      <c r="BO191" s="15"/>
      <c r="BP191" s="15"/>
      <c r="BQ191" s="16"/>
      <c r="BR191" s="10"/>
      <c r="BS191" s="15"/>
      <c r="BT191" s="14"/>
    </row>
    <row r="192" spans="1:72" s="6" customFormat="1" ht="219.7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7"/>
      <c r="BL192" s="8"/>
      <c r="BM192" s="9"/>
      <c r="BN192" s="15"/>
      <c r="BO192" s="15"/>
      <c r="BP192" s="15"/>
      <c r="BQ192" s="16"/>
      <c r="BR192" s="10"/>
      <c r="BS192" s="15"/>
      <c r="BT192" s="14"/>
    </row>
    <row r="193" spans="1:72" s="6" customFormat="1" ht="198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2"/>
      <c r="L193" s="4"/>
      <c r="M193" s="5"/>
      <c r="N193" s="28"/>
      <c r="O193" s="28"/>
      <c r="P193" s="28"/>
      <c r="Q193" s="28"/>
      <c r="R193" s="28"/>
      <c r="S193" s="28"/>
      <c r="T193" s="28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7"/>
      <c r="BK193" s="13"/>
      <c r="BL193" s="8"/>
      <c r="BM193" s="9"/>
      <c r="BN193" s="5"/>
      <c r="BO193" s="5"/>
      <c r="BP193" s="5"/>
      <c r="BQ193" s="7"/>
      <c r="BR193" s="8"/>
      <c r="BS193" s="9"/>
      <c r="BT193" s="14"/>
    </row>
    <row r="194" spans="1:72" s="6" customFormat="1" ht="198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4"/>
      <c r="M194" s="5"/>
      <c r="N194" s="7"/>
      <c r="O194" s="7"/>
      <c r="P194" s="7"/>
      <c r="Q194" s="7"/>
      <c r="R194" s="7"/>
      <c r="S194" s="7"/>
      <c r="T194" s="7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7"/>
      <c r="BK194" s="13"/>
      <c r="BL194" s="8"/>
      <c r="BM194" s="9"/>
      <c r="BN194" s="5"/>
      <c r="BO194" s="5"/>
      <c r="BP194" s="5"/>
      <c r="BQ194" s="7"/>
      <c r="BR194" s="8"/>
      <c r="BS194" s="9"/>
      <c r="BT194" s="14"/>
    </row>
    <row r="195" spans="1:72" s="6" customFormat="1" ht="198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2"/>
      <c r="L195" s="4"/>
      <c r="M195" s="5"/>
      <c r="N195" s="12"/>
      <c r="O195" s="2"/>
      <c r="P195" s="12"/>
      <c r="Q195" s="12"/>
      <c r="R195" s="12"/>
      <c r="S195" s="12"/>
      <c r="T195" s="12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7"/>
      <c r="BK195" s="13"/>
      <c r="BL195" s="8"/>
      <c r="BM195" s="9"/>
      <c r="BN195" s="5"/>
      <c r="BO195" s="5"/>
      <c r="BP195" s="5"/>
      <c r="BQ195" s="7"/>
      <c r="BR195" s="8"/>
      <c r="BS195" s="9"/>
      <c r="BT195" s="14"/>
    </row>
    <row r="196" spans="1:72" s="6" customFormat="1" ht="146.2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2"/>
      <c r="L196" s="4"/>
      <c r="M196" s="5"/>
      <c r="N196" s="12"/>
      <c r="O196" s="2"/>
      <c r="P196" s="12"/>
      <c r="Q196" s="12"/>
      <c r="R196" s="12"/>
      <c r="S196" s="12"/>
      <c r="T196" s="12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7"/>
      <c r="BK196" s="13"/>
      <c r="BL196" s="8"/>
      <c r="BM196" s="9"/>
      <c r="BN196" s="5"/>
      <c r="BO196" s="5"/>
      <c r="BP196" s="5"/>
      <c r="BQ196" s="7"/>
      <c r="BR196" s="8"/>
      <c r="BS196" s="9"/>
      <c r="BT196" s="14"/>
    </row>
    <row r="197" spans="1:72" s="6" customFormat="1" ht="227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2"/>
      <c r="L197" s="4"/>
      <c r="M197" s="5"/>
      <c r="N197" s="12"/>
      <c r="O197" s="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7"/>
      <c r="BK197" s="13"/>
      <c r="BL197" s="8"/>
      <c r="BM197" s="9"/>
      <c r="BN197" s="5"/>
      <c r="BO197" s="5"/>
      <c r="BP197" s="5"/>
      <c r="BQ197" s="7"/>
      <c r="BR197" s="8"/>
      <c r="BS197" s="9"/>
      <c r="BT197" s="14"/>
    </row>
    <row r="198" spans="1:72" s="6" customFormat="1" ht="154.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4"/>
      <c r="M198" s="5"/>
      <c r="N198" s="12"/>
      <c r="O198" s="1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7"/>
      <c r="BK198" s="13"/>
      <c r="BL198" s="8"/>
      <c r="BM198" s="9"/>
      <c r="BN198" s="5"/>
      <c r="BO198" s="5"/>
      <c r="BP198" s="5"/>
      <c r="BQ198" s="7"/>
      <c r="BR198" s="8"/>
      <c r="BS198" s="9"/>
      <c r="BT198" s="14"/>
    </row>
    <row r="199" spans="1:72" s="6" customFormat="1" ht="154.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12"/>
      <c r="O199" s="2"/>
      <c r="P199" s="12"/>
      <c r="Q199" s="12"/>
      <c r="R199" s="12"/>
      <c r="S199" s="12"/>
      <c r="T199" s="12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7"/>
      <c r="BK199" s="13"/>
      <c r="BL199" s="8"/>
      <c r="BM199" s="9"/>
      <c r="BN199" s="15"/>
      <c r="BO199" s="15"/>
      <c r="BP199" s="15"/>
      <c r="BQ199" s="16"/>
      <c r="BR199" s="10"/>
      <c r="BS199" s="15"/>
      <c r="BT199" s="14"/>
    </row>
    <row r="200" spans="1:72" s="6" customFormat="1" ht="182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7"/>
      <c r="O200" s="7"/>
      <c r="P200" s="7"/>
      <c r="Q200" s="7"/>
      <c r="R200" s="7"/>
      <c r="S200" s="7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7"/>
      <c r="BJ200" s="5"/>
      <c r="BK200" s="7"/>
      <c r="BL200" s="8"/>
      <c r="BM200" s="9"/>
      <c r="BN200" s="15"/>
      <c r="BO200" s="15"/>
      <c r="BP200" s="15"/>
      <c r="BQ200" s="16"/>
      <c r="BR200" s="10"/>
      <c r="BS200" s="15"/>
      <c r="BT200" s="14"/>
    </row>
    <row r="201" spans="1:72" s="6" customFormat="1" ht="182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7"/>
      <c r="O201" s="7"/>
      <c r="P201" s="7"/>
      <c r="Q201" s="7"/>
      <c r="R201" s="7"/>
      <c r="S201" s="7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7"/>
      <c r="BL201" s="8"/>
      <c r="BM201" s="9"/>
      <c r="BN201" s="15"/>
      <c r="BO201" s="15"/>
      <c r="BP201" s="15"/>
      <c r="BQ201" s="16"/>
      <c r="BR201" s="10"/>
      <c r="BS201" s="15"/>
      <c r="BT201" s="14"/>
    </row>
    <row r="202" spans="1:72" s="6" customFormat="1" ht="312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12"/>
      <c r="O202" s="12"/>
      <c r="P202" s="12"/>
      <c r="Q202" s="12"/>
      <c r="R202" s="12"/>
      <c r="S202" s="12"/>
      <c r="T202" s="12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0"/>
      <c r="BB202" s="5"/>
      <c r="BC202" s="5"/>
      <c r="BD202" s="7"/>
      <c r="BE202" s="5"/>
      <c r="BF202" s="5"/>
      <c r="BG202" s="5"/>
      <c r="BH202" s="5"/>
      <c r="BI202" s="7"/>
      <c r="BJ202" s="5"/>
      <c r="BK202" s="13"/>
      <c r="BL202" s="8"/>
      <c r="BM202" s="9"/>
      <c r="BN202" s="10"/>
    </row>
    <row r="203" spans="1:72" s="6" customFormat="1" ht="174.7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5"/>
      <c r="N203" s="12"/>
      <c r="O203" s="2"/>
      <c r="P203" s="12"/>
      <c r="Q203" s="12"/>
      <c r="R203" s="12"/>
      <c r="S203" s="12"/>
      <c r="T203" s="12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7"/>
      <c r="BE203" s="5"/>
      <c r="BF203" s="5"/>
      <c r="BG203" s="5"/>
      <c r="BH203" s="5"/>
      <c r="BI203" s="7"/>
      <c r="BJ203" s="5"/>
      <c r="BK203" s="13"/>
      <c r="BL203" s="8"/>
      <c r="BM203" s="9"/>
      <c r="BN203" s="10"/>
    </row>
    <row r="204" spans="1:72" s="6" customFormat="1" ht="167.2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4"/>
      <c r="M204" s="5"/>
      <c r="N204" s="7"/>
      <c r="O204" s="7"/>
      <c r="P204" s="7"/>
      <c r="Q204" s="7"/>
      <c r="R204" s="7"/>
      <c r="S204" s="7"/>
      <c r="T204" s="7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0"/>
      <c r="BB204" s="5"/>
      <c r="BC204" s="5"/>
      <c r="BD204" s="7"/>
      <c r="BE204" s="5"/>
      <c r="BF204" s="5"/>
      <c r="BG204" s="5"/>
      <c r="BH204" s="5"/>
      <c r="BI204" s="7"/>
      <c r="BJ204" s="5"/>
      <c r="BK204" s="13"/>
      <c r="BL204" s="8"/>
      <c r="BM204" s="9"/>
      <c r="BN204" s="10"/>
    </row>
    <row r="205" spans="1:72" s="6" customFormat="1" ht="167.2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7"/>
      <c r="O205" s="7"/>
      <c r="P205" s="7"/>
      <c r="Q205" s="7"/>
      <c r="R205" s="7"/>
      <c r="S205" s="7"/>
      <c r="T205" s="7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7"/>
      <c r="BE205" s="5"/>
      <c r="BF205" s="5"/>
      <c r="BG205" s="5"/>
      <c r="BH205" s="5"/>
      <c r="BI205" s="7"/>
      <c r="BJ205" s="5"/>
      <c r="BK205" s="13"/>
      <c r="BL205" s="8"/>
      <c r="BM205" s="9"/>
      <c r="BN205" s="10"/>
    </row>
    <row r="206" spans="1:72" s="6" customFormat="1" ht="167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2"/>
      <c r="L206" s="4"/>
      <c r="M206" s="5"/>
      <c r="N206" s="7"/>
      <c r="O206" s="7"/>
      <c r="P206" s="12"/>
      <c r="Q206" s="12"/>
      <c r="R206" s="12"/>
      <c r="S206" s="12"/>
      <c r="T206" s="12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7"/>
      <c r="BE206" s="5"/>
      <c r="BF206" s="5"/>
      <c r="BG206" s="5"/>
      <c r="BH206" s="5"/>
      <c r="BI206" s="7"/>
      <c r="BJ206" s="5"/>
      <c r="BK206" s="13"/>
      <c r="BL206" s="8"/>
      <c r="BM206" s="9"/>
      <c r="BN206" s="10"/>
    </row>
    <row r="207" spans="1:72" s="6" customFormat="1" ht="372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4"/>
      <c r="M207" s="5"/>
      <c r="N207" s="2"/>
      <c r="O207" s="2"/>
      <c r="P207" s="2"/>
      <c r="Q207" s="2"/>
      <c r="R207" s="2"/>
      <c r="S207" s="2"/>
      <c r="T207" s="2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8"/>
      <c r="BM207" s="5"/>
      <c r="BN207" s="5"/>
      <c r="BO207" s="5"/>
      <c r="BP207" s="5"/>
    </row>
    <row r="208" spans="1:72" s="6" customFormat="1" ht="257.2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2"/>
      <c r="O208" s="2"/>
      <c r="P208" s="11"/>
      <c r="Q208" s="11"/>
      <c r="R208" s="11"/>
      <c r="S208" s="11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8"/>
      <c r="BM208" s="5"/>
      <c r="BN208" s="5"/>
      <c r="BO208" s="5"/>
      <c r="BP208" s="5"/>
    </row>
    <row r="209" spans="1:70" s="6" customFormat="1" ht="254.2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2"/>
      <c r="O209" s="2"/>
      <c r="P209" s="11"/>
      <c r="Q209" s="11"/>
      <c r="R209" s="11"/>
      <c r="S209" s="11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8"/>
      <c r="BM209" s="5"/>
      <c r="BN209" s="5"/>
      <c r="BO209" s="5"/>
      <c r="BP209" s="5"/>
    </row>
    <row r="210" spans="1:70" s="6" customFormat="1" ht="319.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4"/>
      <c r="M210" s="5"/>
      <c r="N210" s="7"/>
      <c r="O210" s="7"/>
      <c r="P210" s="7"/>
      <c r="Q210" s="7"/>
      <c r="R210" s="7"/>
      <c r="S210" s="7"/>
      <c r="T210" s="12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8"/>
      <c r="BM210" s="5"/>
      <c r="BN210" s="5"/>
      <c r="BO210" s="5"/>
      <c r="BP210" s="5"/>
    </row>
    <row r="211" spans="1:70" s="6" customFormat="1" ht="409.6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2"/>
      <c r="M211" s="2"/>
      <c r="N211" s="12"/>
      <c r="O211" s="2"/>
      <c r="P211" s="12"/>
      <c r="Q211" s="12"/>
      <c r="R211" s="12"/>
      <c r="S211" s="12"/>
      <c r="T211" s="12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8"/>
      <c r="BM211" s="5"/>
      <c r="BN211" s="5"/>
      <c r="BO211" s="5"/>
      <c r="BP211" s="5"/>
    </row>
    <row r="212" spans="1:70" s="6" customFormat="1" ht="141.7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4"/>
      <c r="M212" s="5"/>
      <c r="N212" s="7"/>
      <c r="O212" s="7"/>
      <c r="P212" s="7"/>
      <c r="Q212" s="7"/>
      <c r="R212" s="7"/>
      <c r="S212" s="7"/>
      <c r="T212" s="12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8"/>
      <c r="BM212" s="5"/>
      <c r="BN212" s="5"/>
      <c r="BO212" s="5"/>
      <c r="BP212" s="5"/>
    </row>
    <row r="213" spans="1:70" s="6" customFormat="1" ht="141.7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4"/>
      <c r="M213" s="2"/>
      <c r="N213" s="7"/>
      <c r="O213" s="7"/>
      <c r="P213" s="7"/>
      <c r="Q213" s="7"/>
      <c r="R213" s="7"/>
      <c r="S213" s="7"/>
      <c r="T213" s="7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5"/>
      <c r="BP213" s="5"/>
    </row>
    <row r="214" spans="1:70" s="6" customFormat="1" ht="292.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5"/>
      <c r="N214" s="11"/>
      <c r="O214" s="2"/>
      <c r="P214" s="11"/>
      <c r="Q214" s="11"/>
      <c r="R214" s="11"/>
      <c r="S214" s="11"/>
      <c r="T214" s="11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8"/>
      <c r="BM214" s="5"/>
      <c r="BN214" s="5"/>
      <c r="BO214" s="5"/>
      <c r="BP214" s="8"/>
      <c r="BQ214" s="9"/>
      <c r="BR214" s="10"/>
    </row>
    <row r="215" spans="1:70" s="6" customFormat="1" ht="177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2"/>
      <c r="L215" s="4"/>
      <c r="M215" s="5"/>
      <c r="N215" s="2"/>
      <c r="O215" s="2"/>
      <c r="P215" s="11"/>
      <c r="Q215" s="11"/>
      <c r="R215" s="11"/>
      <c r="S215" s="11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8"/>
      <c r="BQ215" s="9"/>
      <c r="BR215" s="10"/>
    </row>
  </sheetData>
  <autoFilter ref="A2:BM187"/>
  <mergeCells count="4">
    <mergeCell ref="BA10:BA11"/>
    <mergeCell ref="BB10:BB11"/>
    <mergeCell ref="BK10:BK11"/>
    <mergeCell ref="BM10:BM11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74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A19" sqref="A19"/>
    </sheetView>
  </sheetViews>
  <sheetFormatPr defaultColWidth="9.140625" defaultRowHeight="34.5" x14ac:dyDescent="0.45"/>
  <cols>
    <col min="1" max="1" width="34" style="40" customWidth="1"/>
    <col min="2" max="2" width="28.140625" style="40" customWidth="1"/>
    <col min="3" max="3" width="23" style="40" customWidth="1"/>
    <col min="4" max="4" width="36.85546875" style="40" hidden="1" customWidth="1"/>
    <col min="5" max="5" width="16.42578125" style="40" customWidth="1"/>
    <col min="6" max="6" width="69.42578125" style="40" customWidth="1"/>
    <col min="7" max="7" width="19.85546875" style="40" customWidth="1"/>
    <col min="8" max="8" width="67.7109375" style="40" customWidth="1"/>
    <col min="9" max="9" width="207.42578125" style="40" customWidth="1"/>
    <col min="10" max="10" width="138.85546875" style="40" customWidth="1"/>
    <col min="11" max="11" width="23" style="40" customWidth="1"/>
    <col min="12" max="12" width="42.5703125" style="40" customWidth="1"/>
    <col min="13" max="13" width="44.85546875" style="40" customWidth="1"/>
    <col min="14" max="14" width="41" style="40" customWidth="1"/>
    <col min="15" max="15" width="2.140625" style="40" customWidth="1"/>
    <col min="16" max="16" width="36.5703125" style="40" customWidth="1"/>
    <col min="17" max="17" width="33.28515625" style="40" customWidth="1"/>
    <col min="18" max="18" width="23.140625" style="40" customWidth="1"/>
    <col min="19" max="19" width="29.85546875" style="40" customWidth="1"/>
    <col min="20" max="20" width="33.7109375" style="40" customWidth="1"/>
    <col min="21" max="21" width="12.42578125" style="40" hidden="1" customWidth="1"/>
    <col min="22" max="22" width="9.140625" style="40" hidden="1" customWidth="1"/>
    <col min="23" max="24" width="10.140625" style="40" hidden="1" customWidth="1"/>
    <col min="25" max="27" width="17" style="40" hidden="1" customWidth="1"/>
    <col min="28" max="28" width="24.85546875" style="40" hidden="1" customWidth="1"/>
    <col min="29" max="29" width="25.7109375" style="40" hidden="1" customWidth="1"/>
    <col min="30" max="30" width="19.7109375" style="40" hidden="1" customWidth="1"/>
    <col min="31" max="31" width="21" style="40" customWidth="1"/>
    <col min="32" max="32" width="22" style="40" customWidth="1"/>
    <col min="33" max="33" width="37.7109375" style="40" hidden="1" customWidth="1"/>
    <col min="34" max="34" width="21" style="40" hidden="1" customWidth="1"/>
    <col min="35" max="35" width="13.42578125" style="40" customWidth="1"/>
    <col min="36" max="36" width="23" style="40" customWidth="1"/>
    <col min="37" max="37" width="26" style="40" hidden="1" customWidth="1"/>
    <col min="38" max="38" width="19.7109375" style="40" hidden="1" customWidth="1"/>
    <col min="39" max="39" width="12.7109375" style="40" hidden="1" customWidth="1"/>
    <col min="40" max="40" width="9.140625" style="40" hidden="1" customWidth="1"/>
    <col min="41" max="41" width="9.5703125" style="40" hidden="1" customWidth="1"/>
    <col min="42" max="42" width="9.140625" style="40" hidden="1" customWidth="1"/>
    <col min="43" max="43" width="27.140625" style="40" customWidth="1"/>
    <col min="44" max="44" width="22" style="40" customWidth="1"/>
    <col min="45" max="45" width="21.42578125" style="40" customWidth="1"/>
    <col min="46" max="46" width="23.42578125" style="40" customWidth="1"/>
    <col min="47" max="50" width="9.140625" style="40" hidden="1" customWidth="1"/>
    <col min="51" max="51" width="53.42578125" style="40" customWidth="1"/>
    <col min="52" max="52" width="24.28515625" style="40" customWidth="1"/>
    <col min="53" max="53" width="44.28515625" style="40" customWidth="1"/>
    <col min="54" max="54" width="21.85546875" style="40" customWidth="1"/>
    <col min="55" max="55" width="23.140625" style="40" hidden="1" customWidth="1"/>
    <col min="56" max="56" width="18.140625" style="40" hidden="1" customWidth="1"/>
    <col min="57" max="57" width="22.5703125" style="40" hidden="1" customWidth="1"/>
    <col min="58" max="58" width="24.140625" style="40" hidden="1" customWidth="1"/>
    <col min="59" max="59" width="33.85546875" style="40" hidden="1" customWidth="1"/>
    <col min="60" max="60" width="18.5703125" style="40" hidden="1" customWidth="1"/>
    <col min="61" max="61" width="32.5703125" style="40" hidden="1" customWidth="1"/>
    <col min="62" max="62" width="33" style="40" hidden="1" customWidth="1"/>
    <col min="63" max="63" width="31.5703125" style="42" customWidth="1"/>
    <col min="64" max="64" width="37.28515625" style="43" customWidth="1"/>
    <col min="65" max="65" width="57.42578125" style="40" customWidth="1"/>
    <col min="66" max="66" width="17.7109375" style="44" customWidth="1"/>
    <col min="67" max="67" width="9.140625" style="40"/>
    <col min="68" max="68" width="16.42578125" style="40" bestFit="1" customWidth="1"/>
    <col min="69" max="16384" width="9.140625" style="40"/>
  </cols>
  <sheetData>
    <row r="1" spans="1:70" ht="35.25" x14ac:dyDescent="0.5">
      <c r="C1" s="41"/>
    </row>
    <row r="2" spans="1:70" s="6" customFormat="1" ht="188.4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5" t="s">
        <v>32</v>
      </c>
      <c r="M2" s="45" t="s">
        <v>33</v>
      </c>
      <c r="N2" s="45" t="s">
        <v>34</v>
      </c>
      <c r="O2" s="45"/>
      <c r="P2" s="45" t="s">
        <v>35</v>
      </c>
      <c r="Q2" s="45" t="s">
        <v>36</v>
      </c>
      <c r="R2" s="45" t="s">
        <v>37</v>
      </c>
      <c r="S2" s="45" t="s">
        <v>38</v>
      </c>
      <c r="T2" s="4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225</v>
      </c>
      <c r="BF2" s="4"/>
      <c r="BG2" s="4" t="s">
        <v>201</v>
      </c>
      <c r="BH2" s="4"/>
      <c r="BI2" s="4" t="s">
        <v>30</v>
      </c>
      <c r="BJ2" s="4"/>
      <c r="BK2" s="13" t="s">
        <v>21</v>
      </c>
      <c r="BL2" s="8" t="s">
        <v>20</v>
      </c>
      <c r="BM2" s="46" t="s">
        <v>18</v>
      </c>
      <c r="BN2" s="47"/>
    </row>
    <row r="3" spans="1:70" s="105" customFormat="1" ht="309.75" customHeight="1" x14ac:dyDescent="0.25">
      <c r="A3" s="95" t="s">
        <v>43</v>
      </c>
      <c r="B3" s="96" t="s">
        <v>66</v>
      </c>
      <c r="C3" s="97">
        <v>466.1</v>
      </c>
      <c r="D3" s="97"/>
      <c r="E3" s="98">
        <v>14</v>
      </c>
      <c r="F3" s="96" t="s">
        <v>89</v>
      </c>
      <c r="G3" s="96" t="s">
        <v>111</v>
      </c>
      <c r="H3" s="96" t="s">
        <v>121</v>
      </c>
      <c r="I3" s="96" t="s">
        <v>145</v>
      </c>
      <c r="J3" s="96" t="s">
        <v>162</v>
      </c>
      <c r="K3" s="98" t="s">
        <v>183</v>
      </c>
      <c r="L3" s="98"/>
      <c r="M3" s="98"/>
      <c r="N3" s="99">
        <f>N4+N5</f>
        <v>543.02493649999997</v>
      </c>
      <c r="O3" s="98"/>
      <c r="P3" s="99">
        <f t="shared" ref="P3:T3" si="0">P4+P5</f>
        <v>43.419199999999996</v>
      </c>
      <c r="Q3" s="99">
        <f t="shared" si="0"/>
        <v>464.53979650000002</v>
      </c>
      <c r="R3" s="99">
        <f t="shared" si="0"/>
        <v>2.6965400000000002</v>
      </c>
      <c r="S3" s="99">
        <f t="shared" si="0"/>
        <v>32.369399999999999</v>
      </c>
      <c r="T3" s="99">
        <f t="shared" si="0"/>
        <v>543.02493649999997</v>
      </c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98" t="s">
        <v>184</v>
      </c>
      <c r="AZ3" s="99">
        <f>T4</f>
        <v>3.5349365000000001</v>
      </c>
      <c r="BA3" s="101" t="s">
        <v>185</v>
      </c>
      <c r="BB3" s="98">
        <f>T5</f>
        <v>539.49</v>
      </c>
      <c r="BC3" s="98"/>
      <c r="BD3" s="98"/>
      <c r="BE3" s="98"/>
      <c r="BF3" s="99"/>
      <c r="BG3" s="98"/>
      <c r="BH3" s="98"/>
      <c r="BI3" s="99"/>
      <c r="BJ3" s="100"/>
      <c r="BK3" s="102">
        <f>AZ3+BB3</f>
        <v>543.02493649999997</v>
      </c>
      <c r="BL3" s="103">
        <v>42580</v>
      </c>
      <c r="BM3" s="100"/>
      <c r="BN3" s="100"/>
      <c r="BO3" s="99"/>
      <c r="BP3" s="99"/>
      <c r="BQ3" s="103"/>
      <c r="BR3" s="104"/>
    </row>
    <row r="4" spans="1:70" s="6" customFormat="1" ht="222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15</v>
      </c>
      <c r="M4" s="4" t="s">
        <v>184</v>
      </c>
      <c r="N4" s="7">
        <f>T4</f>
        <v>3.5349365000000001</v>
      </c>
      <c r="O4" s="7"/>
      <c r="P4" s="7">
        <v>0.26</v>
      </c>
      <c r="Q4" s="7">
        <f>0.55*1.021*1.03</f>
        <v>0.57839649999999998</v>
      </c>
      <c r="R4" s="7">
        <f>2.618*1.03</f>
        <v>2.6965400000000002</v>
      </c>
      <c r="S4" s="7">
        <v>0</v>
      </c>
      <c r="T4" s="7">
        <f t="shared" ref="T4" si="1">SUM(P4:S4)</f>
        <v>3.5349365000000001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27"/>
      <c r="BB4" s="4"/>
      <c r="BC4" s="4"/>
      <c r="BD4" s="4"/>
      <c r="BE4" s="4"/>
      <c r="BF4" s="7"/>
      <c r="BG4" s="4"/>
      <c r="BH4" s="4"/>
      <c r="BI4" s="7"/>
      <c r="BJ4" s="5"/>
      <c r="BK4" s="28"/>
      <c r="BL4" s="8"/>
      <c r="BM4" s="5"/>
      <c r="BN4" s="5"/>
      <c r="BO4" s="7"/>
      <c r="BP4" s="7"/>
      <c r="BQ4" s="8"/>
      <c r="BR4" s="9"/>
    </row>
    <row r="5" spans="1:70" s="6" customFormat="1" ht="222" customHeight="1" x14ac:dyDescent="0.2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4" t="s">
        <v>16</v>
      </c>
      <c r="M5" s="27" t="s">
        <v>185</v>
      </c>
      <c r="N5" s="4">
        <f>1101*0.49</f>
        <v>539.49</v>
      </c>
      <c r="O5" s="4"/>
      <c r="P5" s="4">
        <f>0.08*N5</f>
        <v>43.159199999999998</v>
      </c>
      <c r="Q5" s="4">
        <f>0.86*N5</f>
        <v>463.96140000000003</v>
      </c>
      <c r="R5" s="4">
        <v>0</v>
      </c>
      <c r="S5" s="4">
        <f>0.06*N5</f>
        <v>32.369399999999999</v>
      </c>
      <c r="T5" s="4">
        <f>P5+Q5+R5+S5</f>
        <v>539.49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27"/>
      <c r="BB5" s="4"/>
      <c r="BC5" s="4"/>
      <c r="BD5" s="4"/>
      <c r="BE5" s="4"/>
      <c r="BF5" s="7"/>
      <c r="BG5" s="4"/>
      <c r="BH5" s="4"/>
      <c r="BI5" s="7"/>
      <c r="BJ5" s="5"/>
      <c r="BK5" s="28"/>
      <c r="BL5" s="8"/>
      <c r="BM5" s="5"/>
      <c r="BN5" s="5"/>
      <c r="BO5" s="7"/>
      <c r="BP5" s="7"/>
      <c r="BQ5" s="8"/>
      <c r="BR5" s="9"/>
    </row>
    <row r="6" spans="1:70" s="105" customFormat="1" ht="409.6" customHeight="1" x14ac:dyDescent="0.25">
      <c r="A6" s="95" t="s">
        <v>48</v>
      </c>
      <c r="B6" s="96" t="s">
        <v>71</v>
      </c>
      <c r="C6" s="97">
        <v>466.1</v>
      </c>
      <c r="D6" s="97"/>
      <c r="E6" s="98">
        <v>9</v>
      </c>
      <c r="F6" s="96" t="s">
        <v>94</v>
      </c>
      <c r="G6" s="96" t="s">
        <v>114</v>
      </c>
      <c r="H6" s="96" t="s">
        <v>126</v>
      </c>
      <c r="I6" s="96" t="s">
        <v>150</v>
      </c>
      <c r="J6" s="96" t="s">
        <v>166</v>
      </c>
      <c r="K6" s="98" t="s">
        <v>218</v>
      </c>
      <c r="L6" s="98"/>
      <c r="M6" s="98"/>
      <c r="N6" s="99">
        <f>N7+N8+N9+N10+N11</f>
        <v>525.4</v>
      </c>
      <c r="O6" s="98"/>
      <c r="P6" s="99">
        <f t="shared" ref="P6:T6" si="2">P7+P8+P9+P10+P11</f>
        <v>25.671600000000002</v>
      </c>
      <c r="Q6" s="99">
        <f t="shared" si="2"/>
        <v>161.99979999999999</v>
      </c>
      <c r="R6" s="99">
        <f t="shared" si="2"/>
        <v>326.85000000000002</v>
      </c>
      <c r="S6" s="99">
        <f t="shared" si="2"/>
        <v>10.8786</v>
      </c>
      <c r="T6" s="99">
        <f t="shared" si="2"/>
        <v>525.4</v>
      </c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98">
        <v>0.08</v>
      </c>
      <c r="AF6" s="99">
        <f>T7</f>
        <v>113.76000000000002</v>
      </c>
      <c r="AG6" s="99"/>
      <c r="AH6" s="100"/>
      <c r="AI6" s="101">
        <v>1</v>
      </c>
      <c r="AJ6" s="99">
        <f>T8</f>
        <v>60.44</v>
      </c>
      <c r="AK6" s="99"/>
      <c r="AL6" s="100"/>
      <c r="AM6" s="100"/>
      <c r="AN6" s="100"/>
      <c r="AO6" s="100"/>
      <c r="AP6" s="100"/>
      <c r="AQ6" s="101" t="s">
        <v>211</v>
      </c>
      <c r="AR6" s="99">
        <f>T9</f>
        <v>324.83999999999997</v>
      </c>
      <c r="AS6" s="101">
        <v>1</v>
      </c>
      <c r="AT6" s="99">
        <f>T10</f>
        <v>15.350000000000001</v>
      </c>
      <c r="AU6" s="100"/>
      <c r="AV6" s="100"/>
      <c r="AW6" s="100"/>
      <c r="AX6" s="100"/>
      <c r="AY6" s="100"/>
      <c r="AZ6" s="100"/>
      <c r="BA6" s="101">
        <v>0.01</v>
      </c>
      <c r="BB6" s="99">
        <f>T11</f>
        <v>11.010000000000002</v>
      </c>
      <c r="BC6" s="99"/>
      <c r="BD6" s="98"/>
      <c r="BE6" s="98"/>
      <c r="BF6" s="99"/>
      <c r="BG6" s="98"/>
      <c r="BH6" s="98"/>
      <c r="BI6" s="99"/>
      <c r="BJ6" s="100"/>
      <c r="BK6" s="99">
        <f>AF6+AJ6+AR6+AT6+BB6</f>
        <v>525.4</v>
      </c>
      <c r="BL6" s="103">
        <v>42573</v>
      </c>
      <c r="BM6" s="100"/>
      <c r="BN6" s="100"/>
      <c r="BO6" s="99"/>
      <c r="BP6" s="99"/>
      <c r="BQ6" s="103"/>
      <c r="BR6" s="104"/>
    </row>
    <row r="7" spans="1:70" s="6" customFormat="1" ht="124.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7</v>
      </c>
      <c r="M7" s="4">
        <v>0.08</v>
      </c>
      <c r="N7" s="12">
        <f>1422*M7</f>
        <v>113.76</v>
      </c>
      <c r="O7" s="2"/>
      <c r="P7" s="12">
        <f>0.08*N7</f>
        <v>9.1008000000000013</v>
      </c>
      <c r="Q7" s="12">
        <f>0.87*N7</f>
        <v>98.97120000000001</v>
      </c>
      <c r="R7" s="12">
        <v>0</v>
      </c>
      <c r="S7" s="12">
        <f>0.05*N7</f>
        <v>5.6880000000000006</v>
      </c>
      <c r="T7" s="12">
        <f>P7+Q7+R7+S7</f>
        <v>113.76000000000002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27"/>
      <c r="BB7" s="28"/>
      <c r="BC7" s="7"/>
      <c r="BD7" s="4"/>
      <c r="BE7" s="4"/>
      <c r="BF7" s="7"/>
      <c r="BG7" s="4"/>
      <c r="BH7" s="4"/>
      <c r="BI7" s="7"/>
      <c r="BJ7" s="5"/>
      <c r="BK7" s="7"/>
      <c r="BL7" s="8"/>
      <c r="BM7" s="5"/>
      <c r="BN7" s="5"/>
      <c r="BO7" s="7"/>
      <c r="BP7" s="7"/>
      <c r="BQ7" s="8"/>
      <c r="BR7" s="9"/>
    </row>
    <row r="8" spans="1:70" s="6" customFormat="1" ht="124.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9</v>
      </c>
      <c r="M8" s="27">
        <v>1</v>
      </c>
      <c r="N8" s="12">
        <f>T8</f>
        <v>60.44</v>
      </c>
      <c r="O8" s="2"/>
      <c r="P8" s="12">
        <v>4.4800000000000004</v>
      </c>
      <c r="Q8" s="12">
        <v>8.6999999999999993</v>
      </c>
      <c r="R8" s="12">
        <v>45.18</v>
      </c>
      <c r="S8" s="12">
        <v>2.08</v>
      </c>
      <c r="T8" s="12">
        <f t="shared" ref="T8" si="3">P8+Q8+R8+S8</f>
        <v>60.44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28"/>
      <c r="BC8" s="7"/>
      <c r="BD8" s="4"/>
      <c r="BE8" s="4"/>
      <c r="BF8" s="7"/>
      <c r="BG8" s="4"/>
      <c r="BH8" s="4"/>
      <c r="BI8" s="7"/>
      <c r="BJ8" s="5"/>
      <c r="BK8" s="7"/>
      <c r="BL8" s="8"/>
      <c r="BM8" s="5"/>
      <c r="BN8" s="5"/>
      <c r="BO8" s="7"/>
      <c r="BP8" s="7"/>
      <c r="BQ8" s="8"/>
      <c r="BR8" s="9"/>
    </row>
    <row r="9" spans="1:70" s="6" customFormat="1" ht="124.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12</v>
      </c>
      <c r="M9" s="27" t="s">
        <v>211</v>
      </c>
      <c r="N9" s="7">
        <f>T9</f>
        <v>324.83999999999997</v>
      </c>
      <c r="O9" s="7"/>
      <c r="P9" s="7">
        <v>10.08</v>
      </c>
      <c r="Q9" s="7">
        <v>42.69</v>
      </c>
      <c r="R9" s="7">
        <v>269.62</v>
      </c>
      <c r="S9" s="7">
        <v>2.4500000000000002</v>
      </c>
      <c r="T9" s="12">
        <f t="shared" ref="T9" si="4">SUM(P9:S9)</f>
        <v>324.83999999999997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27"/>
      <c r="BB9" s="28"/>
      <c r="BC9" s="7"/>
      <c r="BD9" s="4"/>
      <c r="BE9" s="4"/>
      <c r="BF9" s="7"/>
      <c r="BG9" s="4"/>
      <c r="BH9" s="4"/>
      <c r="BI9" s="7"/>
      <c r="BJ9" s="5"/>
      <c r="BK9" s="7"/>
      <c r="BL9" s="8"/>
      <c r="BM9" s="5"/>
      <c r="BN9" s="5"/>
      <c r="BO9" s="7"/>
      <c r="BP9" s="7"/>
      <c r="BQ9" s="8"/>
      <c r="BR9" s="9"/>
    </row>
    <row r="10" spans="1:70" s="6" customFormat="1" ht="124.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26</v>
      </c>
      <c r="M10" s="27">
        <v>1</v>
      </c>
      <c r="N10" s="12">
        <f>T10</f>
        <v>15.350000000000001</v>
      </c>
      <c r="O10" s="2"/>
      <c r="P10" s="12">
        <v>1.1299999999999999</v>
      </c>
      <c r="Q10" s="12">
        <v>2.17</v>
      </c>
      <c r="R10" s="12">
        <v>12.05</v>
      </c>
      <c r="S10" s="12">
        <v>0</v>
      </c>
      <c r="T10" s="12">
        <f t="shared" ref="T10:T11" si="5">P10+Q10+R10+S10</f>
        <v>15.350000000000001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7"/>
      <c r="BB10" s="28"/>
      <c r="BC10" s="7"/>
      <c r="BD10" s="4"/>
      <c r="BE10" s="4"/>
      <c r="BF10" s="7"/>
      <c r="BG10" s="4"/>
      <c r="BH10" s="4"/>
      <c r="BI10" s="7"/>
      <c r="BJ10" s="5"/>
      <c r="BK10" s="7"/>
      <c r="BL10" s="8"/>
      <c r="BM10" s="5"/>
      <c r="BN10" s="5"/>
      <c r="BO10" s="7"/>
      <c r="BP10" s="7"/>
      <c r="BQ10" s="8"/>
      <c r="BR10" s="9"/>
    </row>
    <row r="11" spans="1:70" s="6" customFormat="1" ht="124.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27">
        <v>0.01</v>
      </c>
      <c r="N11" s="12">
        <f>1101*M11</f>
        <v>11.01</v>
      </c>
      <c r="O11" s="2"/>
      <c r="P11" s="12">
        <f>0.08*N11</f>
        <v>0.88080000000000003</v>
      </c>
      <c r="Q11" s="12">
        <f>0.86*N11</f>
        <v>9.4686000000000003</v>
      </c>
      <c r="R11" s="12">
        <v>0</v>
      </c>
      <c r="S11" s="12">
        <f>0.06*N11</f>
        <v>0.66059999999999997</v>
      </c>
      <c r="T11" s="12">
        <f t="shared" si="5"/>
        <v>11.010000000000002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27"/>
      <c r="BB11" s="28"/>
      <c r="BC11" s="7"/>
      <c r="BD11" s="4"/>
      <c r="BE11" s="4"/>
      <c r="BF11" s="7"/>
      <c r="BG11" s="4"/>
      <c r="BH11" s="4"/>
      <c r="BI11" s="7"/>
      <c r="BJ11" s="5"/>
      <c r="BK11" s="7"/>
      <c r="BL11" s="8"/>
      <c r="BM11" s="5"/>
      <c r="BN11" s="5"/>
      <c r="BO11" s="7"/>
      <c r="BP11" s="7"/>
      <c r="BQ11" s="8"/>
      <c r="BR11" s="9"/>
    </row>
    <row r="12" spans="1:70" s="105" customFormat="1" ht="408.75" customHeight="1" x14ac:dyDescent="0.25">
      <c r="A12" s="95" t="s">
        <v>55</v>
      </c>
      <c r="B12" s="96" t="s">
        <v>78</v>
      </c>
      <c r="C12" s="97">
        <v>466.1</v>
      </c>
      <c r="D12" s="97"/>
      <c r="E12" s="98">
        <v>15</v>
      </c>
      <c r="F12" s="96" t="s">
        <v>101</v>
      </c>
      <c r="G12" s="96" t="s">
        <v>113</v>
      </c>
      <c r="H12" s="96" t="s">
        <v>133</v>
      </c>
      <c r="I12" s="96" t="s">
        <v>155</v>
      </c>
      <c r="J12" s="96" t="s">
        <v>173</v>
      </c>
      <c r="K12" s="98" t="s">
        <v>193</v>
      </c>
      <c r="L12" s="98"/>
      <c r="M12" s="98"/>
      <c r="N12" s="99">
        <f>N13</f>
        <v>330.3</v>
      </c>
      <c r="O12" s="99"/>
      <c r="P12" s="99">
        <f t="shared" ref="P12:T12" si="6">P13</f>
        <v>26.424000000000003</v>
      </c>
      <c r="Q12" s="99">
        <f t="shared" si="6"/>
        <v>284.05799999999999</v>
      </c>
      <c r="R12" s="99">
        <f t="shared" si="6"/>
        <v>0</v>
      </c>
      <c r="S12" s="99">
        <f t="shared" si="6"/>
        <v>19.818000000000001</v>
      </c>
      <c r="T12" s="99">
        <f t="shared" si="6"/>
        <v>330.29999999999995</v>
      </c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1">
        <v>0.3</v>
      </c>
      <c r="BB12" s="98">
        <f>T13</f>
        <v>330.29999999999995</v>
      </c>
      <c r="BC12" s="98"/>
      <c r="BD12" s="98"/>
      <c r="BE12" s="98"/>
      <c r="BF12" s="99"/>
      <c r="BG12" s="98"/>
      <c r="BH12" s="98"/>
      <c r="BI12" s="99"/>
      <c r="BJ12" s="100"/>
      <c r="BK12" s="99">
        <f>BB12</f>
        <v>330.29999999999995</v>
      </c>
      <c r="BL12" s="103">
        <v>42572</v>
      </c>
      <c r="BM12" s="100"/>
      <c r="BN12" s="100"/>
      <c r="BO12" s="99"/>
      <c r="BP12" s="99"/>
      <c r="BQ12" s="103"/>
      <c r="BR12" s="104"/>
    </row>
    <row r="13" spans="1:70" s="6" customFormat="1" ht="198.7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16</v>
      </c>
      <c r="M13" s="27">
        <v>0.3</v>
      </c>
      <c r="N13" s="7">
        <f>1101*M13</f>
        <v>330.3</v>
      </c>
      <c r="O13" s="7"/>
      <c r="P13" s="7">
        <f>0.08*N13</f>
        <v>26.424000000000003</v>
      </c>
      <c r="Q13" s="7">
        <f>0.86*N13</f>
        <v>284.05799999999999</v>
      </c>
      <c r="R13" s="7"/>
      <c r="S13" s="7">
        <f>0.06*N13</f>
        <v>19.818000000000001</v>
      </c>
      <c r="T13" s="7">
        <f>P13+Q13+R13+S13</f>
        <v>330.29999999999995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0"/>
      <c r="AJ13" s="5"/>
      <c r="AK13" s="5"/>
      <c r="AL13" s="5"/>
      <c r="AM13" s="5"/>
      <c r="AN13" s="5"/>
      <c r="AO13" s="5"/>
      <c r="AP13" s="5"/>
      <c r="AQ13" s="50"/>
      <c r="AR13" s="5"/>
      <c r="AS13" s="50"/>
      <c r="AT13" s="5"/>
      <c r="AU13" s="5"/>
      <c r="AV13" s="5"/>
      <c r="AW13" s="5"/>
      <c r="AX13" s="5"/>
      <c r="AY13" s="5"/>
      <c r="AZ13" s="5"/>
      <c r="BA13" s="27"/>
      <c r="BB13" s="28"/>
      <c r="BC13" s="7"/>
      <c r="BD13" s="4"/>
      <c r="BE13" s="4"/>
      <c r="BF13" s="7"/>
      <c r="BG13" s="4"/>
      <c r="BH13" s="4"/>
      <c r="BI13" s="7"/>
      <c r="BJ13" s="5"/>
      <c r="BK13" s="7"/>
      <c r="BL13" s="8"/>
      <c r="BM13" s="5"/>
      <c r="BN13" s="5"/>
      <c r="BO13" s="7"/>
      <c r="BP13" s="7"/>
      <c r="BQ13" s="8"/>
      <c r="BR13" s="9"/>
    </row>
    <row r="14" spans="1:70" s="105" customFormat="1" ht="266.25" customHeight="1" x14ac:dyDescent="0.25">
      <c r="A14" s="95" t="s">
        <v>58</v>
      </c>
      <c r="B14" s="96" t="s">
        <v>81</v>
      </c>
      <c r="C14" s="97">
        <v>466.1</v>
      </c>
      <c r="D14" s="97"/>
      <c r="E14" s="98">
        <v>15</v>
      </c>
      <c r="F14" s="96" t="s">
        <v>104</v>
      </c>
      <c r="G14" s="96" t="s">
        <v>112</v>
      </c>
      <c r="H14" s="96" t="s">
        <v>136</v>
      </c>
      <c r="I14" s="96" t="s">
        <v>157</v>
      </c>
      <c r="J14" s="96" t="s">
        <v>176</v>
      </c>
      <c r="K14" s="98" t="s">
        <v>195</v>
      </c>
      <c r="L14" s="98"/>
      <c r="M14" s="98"/>
      <c r="N14" s="98">
        <f>N15+N16</f>
        <v>212.72</v>
      </c>
      <c r="O14" s="98"/>
      <c r="P14" s="99">
        <f t="shared" ref="P14:T14" si="7">P15+P16</f>
        <v>16.995200000000001</v>
      </c>
      <c r="Q14" s="99">
        <f t="shared" si="7"/>
        <v>180.4734</v>
      </c>
      <c r="R14" s="99">
        <f t="shared" si="7"/>
        <v>2.7</v>
      </c>
      <c r="S14" s="99">
        <f t="shared" si="7"/>
        <v>12.551399999999999</v>
      </c>
      <c r="T14" s="99">
        <f t="shared" si="7"/>
        <v>212.72</v>
      </c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98" t="s">
        <v>196</v>
      </c>
      <c r="AZ14" s="98">
        <f>T15</f>
        <v>3.53</v>
      </c>
      <c r="BA14" s="101">
        <v>0.19</v>
      </c>
      <c r="BB14" s="99">
        <f>T16</f>
        <v>209.19</v>
      </c>
      <c r="BC14" s="98"/>
      <c r="BD14" s="98"/>
      <c r="BE14" s="98"/>
      <c r="BF14" s="99"/>
      <c r="BG14" s="98"/>
      <c r="BH14" s="98"/>
      <c r="BI14" s="99"/>
      <c r="BJ14" s="100"/>
      <c r="BK14" s="99">
        <f>AZ14+BB14</f>
        <v>212.72</v>
      </c>
      <c r="BL14" s="103">
        <v>42572</v>
      </c>
      <c r="BM14" s="100"/>
      <c r="BN14" s="100"/>
      <c r="BO14" s="99"/>
      <c r="BP14" s="99"/>
      <c r="BQ14" s="103"/>
      <c r="BR14" s="104"/>
    </row>
    <row r="15" spans="1:70" s="6" customFormat="1" ht="205.1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15</v>
      </c>
      <c r="M15" s="4" t="s">
        <v>196</v>
      </c>
      <c r="N15" s="4">
        <v>3.53</v>
      </c>
      <c r="O15" s="4">
        <v>0.26</v>
      </c>
      <c r="P15" s="4">
        <v>0.26</v>
      </c>
      <c r="Q15" s="4">
        <v>0.56999999999999995</v>
      </c>
      <c r="R15" s="4">
        <v>2.7</v>
      </c>
      <c r="S15" s="4">
        <v>0</v>
      </c>
      <c r="T15" s="4">
        <v>3.53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27"/>
      <c r="BB15" s="27"/>
      <c r="BC15" s="4"/>
      <c r="BD15" s="4"/>
      <c r="BE15" s="4"/>
      <c r="BF15" s="7"/>
      <c r="BG15" s="4"/>
      <c r="BH15" s="4"/>
      <c r="BI15" s="7"/>
      <c r="BJ15" s="5"/>
      <c r="BK15" s="7"/>
      <c r="BL15" s="8"/>
      <c r="BM15" s="5"/>
      <c r="BN15" s="5"/>
      <c r="BO15" s="7"/>
      <c r="BP15" s="7"/>
      <c r="BQ15" s="8"/>
      <c r="BR15" s="9"/>
    </row>
    <row r="16" spans="1:70" s="6" customFormat="1" ht="118.1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27">
        <v>0.19</v>
      </c>
      <c r="N16" s="4">
        <f>1101*M16</f>
        <v>209.19</v>
      </c>
      <c r="O16" s="4"/>
      <c r="P16" s="7">
        <f>0.08*N16</f>
        <v>16.735199999999999</v>
      </c>
      <c r="Q16" s="7">
        <f>0.86*N16</f>
        <v>179.9034</v>
      </c>
      <c r="R16" s="7"/>
      <c r="S16" s="7">
        <f>0.06*N16</f>
        <v>12.551399999999999</v>
      </c>
      <c r="T16" s="7">
        <f>P16+Q16+R16+S16</f>
        <v>209.19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27"/>
      <c r="BB16" s="27"/>
      <c r="BC16" s="4"/>
      <c r="BD16" s="4"/>
      <c r="BE16" s="4"/>
      <c r="BF16" s="7"/>
      <c r="BG16" s="4"/>
      <c r="BH16" s="4"/>
      <c r="BI16" s="7"/>
      <c r="BJ16" s="5"/>
      <c r="BK16" s="7"/>
      <c r="BL16" s="8"/>
      <c r="BM16" s="5"/>
      <c r="BN16" s="5"/>
      <c r="BO16" s="7"/>
      <c r="BP16" s="7"/>
      <c r="BQ16" s="8"/>
      <c r="BR16" s="9"/>
    </row>
    <row r="17" spans="1:70" s="105" customFormat="1" ht="408.75" customHeight="1" x14ac:dyDescent="0.25">
      <c r="A17" s="95" t="s">
        <v>60</v>
      </c>
      <c r="B17" s="96" t="s">
        <v>83</v>
      </c>
      <c r="C17" s="97">
        <v>466.1</v>
      </c>
      <c r="D17" s="97"/>
      <c r="E17" s="98">
        <v>14</v>
      </c>
      <c r="F17" s="96" t="s">
        <v>106</v>
      </c>
      <c r="G17" s="96" t="s">
        <v>112</v>
      </c>
      <c r="H17" s="96" t="s">
        <v>138</v>
      </c>
      <c r="I17" s="96" t="s">
        <v>182</v>
      </c>
      <c r="J17" s="96" t="s">
        <v>178</v>
      </c>
      <c r="K17" s="98" t="s">
        <v>186</v>
      </c>
      <c r="L17" s="98"/>
      <c r="M17" s="98"/>
      <c r="N17" s="99">
        <f>N18</f>
        <v>110.10000000000001</v>
      </c>
      <c r="O17" s="99"/>
      <c r="P17" s="99">
        <f t="shared" ref="P17:T17" si="8">P18</f>
        <v>8.8080000000000016</v>
      </c>
      <c r="Q17" s="99">
        <f t="shared" si="8"/>
        <v>94.686000000000007</v>
      </c>
      <c r="R17" s="99">
        <f t="shared" si="8"/>
        <v>0</v>
      </c>
      <c r="S17" s="99">
        <f t="shared" si="8"/>
        <v>6.6059999999999999</v>
      </c>
      <c r="T17" s="99">
        <f t="shared" si="8"/>
        <v>110.10000000000001</v>
      </c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100"/>
      <c r="AZ17" s="100"/>
      <c r="BA17" s="101">
        <v>0.1</v>
      </c>
      <c r="BB17" s="98">
        <f>T18</f>
        <v>110.10000000000001</v>
      </c>
      <c r="BC17" s="98"/>
      <c r="BD17" s="98"/>
      <c r="BE17" s="98"/>
      <c r="BF17" s="99"/>
      <c r="BG17" s="98"/>
      <c r="BH17" s="98"/>
      <c r="BI17" s="99"/>
      <c r="BJ17" s="100"/>
      <c r="BK17" s="99">
        <f>BB17</f>
        <v>110.10000000000001</v>
      </c>
      <c r="BL17" s="103">
        <v>42577</v>
      </c>
      <c r="BM17" s="100" t="s">
        <v>187</v>
      </c>
      <c r="BN17" s="100"/>
      <c r="BO17" s="99"/>
      <c r="BP17" s="99"/>
      <c r="BQ17" s="103"/>
      <c r="BR17" s="104"/>
    </row>
    <row r="18" spans="1:70" s="6" customFormat="1" ht="123.6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16</v>
      </c>
      <c r="M18" s="27">
        <v>0.1</v>
      </c>
      <c r="N18" s="7">
        <f>1101*M18</f>
        <v>110.10000000000001</v>
      </c>
      <c r="O18" s="7"/>
      <c r="P18" s="7">
        <f>0.08*N18</f>
        <v>8.8080000000000016</v>
      </c>
      <c r="Q18" s="7">
        <f>0.86*N18</f>
        <v>94.686000000000007</v>
      </c>
      <c r="R18" s="7"/>
      <c r="S18" s="7">
        <f>0.06*N18</f>
        <v>6.6059999999999999</v>
      </c>
      <c r="T18" s="7">
        <f>P18+Q18+R18+S18</f>
        <v>110.10000000000001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7"/>
      <c r="BB18" s="27"/>
      <c r="BC18" s="4"/>
      <c r="BD18" s="4"/>
      <c r="BE18" s="4"/>
      <c r="BF18" s="7"/>
      <c r="BG18" s="4"/>
      <c r="BH18" s="4"/>
      <c r="BI18" s="7"/>
      <c r="BJ18" s="5"/>
      <c r="BK18" s="7"/>
      <c r="BL18" s="8"/>
      <c r="BM18" s="5"/>
      <c r="BN18" s="5"/>
      <c r="BO18" s="7"/>
      <c r="BP18" s="7"/>
      <c r="BQ18" s="8"/>
      <c r="BR18" s="9"/>
    </row>
    <row r="19" spans="1:70" s="66" customFormat="1" ht="105" customHeight="1" x14ac:dyDescent="0.25">
      <c r="A19" s="55"/>
      <c r="B19" s="56"/>
      <c r="C19" s="57"/>
      <c r="D19" s="57"/>
      <c r="E19" s="58"/>
      <c r="F19" s="56"/>
      <c r="G19" s="56"/>
      <c r="H19" s="56"/>
      <c r="I19" s="56"/>
      <c r="J19" s="56"/>
      <c r="K19" s="58"/>
      <c r="L19" s="58" t="s">
        <v>226</v>
      </c>
      <c r="M19" s="58"/>
      <c r="N19" s="62">
        <f>N3+N6+N12+N14+N17</f>
        <v>1721.5449364999999</v>
      </c>
      <c r="O19" s="62">
        <f t="shared" ref="O19:BK19" si="9">O3+O6+O12+O14+O17</f>
        <v>0</v>
      </c>
      <c r="P19" s="62">
        <f t="shared" si="9"/>
        <v>121.31800000000001</v>
      </c>
      <c r="Q19" s="62">
        <f t="shared" si="9"/>
        <v>1185.7569965</v>
      </c>
      <c r="R19" s="62">
        <f t="shared" si="9"/>
        <v>332.24654000000004</v>
      </c>
      <c r="S19" s="62">
        <f t="shared" si="9"/>
        <v>82.223399999999998</v>
      </c>
      <c r="T19" s="62">
        <f t="shared" si="9"/>
        <v>1721.5449364999999</v>
      </c>
      <c r="U19" s="62">
        <f t="shared" si="9"/>
        <v>0</v>
      </c>
      <c r="V19" s="62">
        <f t="shared" si="9"/>
        <v>0</v>
      </c>
      <c r="W19" s="62">
        <f t="shared" si="9"/>
        <v>0</v>
      </c>
      <c r="X19" s="62">
        <f t="shared" si="9"/>
        <v>0</v>
      </c>
      <c r="Y19" s="62">
        <f t="shared" si="9"/>
        <v>0</v>
      </c>
      <c r="Z19" s="62">
        <f t="shared" si="9"/>
        <v>0</v>
      </c>
      <c r="AA19" s="62">
        <f t="shared" si="9"/>
        <v>0</v>
      </c>
      <c r="AB19" s="62">
        <f t="shared" si="9"/>
        <v>0</v>
      </c>
      <c r="AC19" s="62">
        <f t="shared" si="9"/>
        <v>0</v>
      </c>
      <c r="AD19" s="62">
        <f t="shared" si="9"/>
        <v>0</v>
      </c>
      <c r="AE19" s="62"/>
      <c r="AF19" s="62">
        <f t="shared" si="9"/>
        <v>113.76000000000002</v>
      </c>
      <c r="AG19" s="62">
        <f t="shared" si="9"/>
        <v>0</v>
      </c>
      <c r="AH19" s="62">
        <f t="shared" si="9"/>
        <v>0</v>
      </c>
      <c r="AI19" s="62"/>
      <c r="AJ19" s="62">
        <f t="shared" si="9"/>
        <v>60.44</v>
      </c>
      <c r="AK19" s="62">
        <f t="shared" si="9"/>
        <v>0</v>
      </c>
      <c r="AL19" s="62">
        <f t="shared" si="9"/>
        <v>0</v>
      </c>
      <c r="AM19" s="62">
        <f t="shared" si="9"/>
        <v>0</v>
      </c>
      <c r="AN19" s="62">
        <f t="shared" si="9"/>
        <v>0</v>
      </c>
      <c r="AO19" s="62">
        <f t="shared" si="9"/>
        <v>0</v>
      </c>
      <c r="AP19" s="62">
        <f t="shared" si="9"/>
        <v>0</v>
      </c>
      <c r="AQ19" s="62"/>
      <c r="AR19" s="62">
        <f t="shared" si="9"/>
        <v>324.83999999999997</v>
      </c>
      <c r="AS19" s="62"/>
      <c r="AT19" s="62">
        <f t="shared" si="9"/>
        <v>15.350000000000001</v>
      </c>
      <c r="AU19" s="62">
        <f t="shared" si="9"/>
        <v>0</v>
      </c>
      <c r="AV19" s="62">
        <f t="shared" si="9"/>
        <v>0</v>
      </c>
      <c r="AW19" s="62">
        <f t="shared" si="9"/>
        <v>0</v>
      </c>
      <c r="AX19" s="62">
        <f t="shared" si="9"/>
        <v>0</v>
      </c>
      <c r="AY19" s="62"/>
      <c r="AZ19" s="62">
        <f t="shared" si="9"/>
        <v>7.0649365</v>
      </c>
      <c r="BA19" s="62"/>
      <c r="BB19" s="62">
        <f t="shared" si="9"/>
        <v>1200.0899999999999</v>
      </c>
      <c r="BC19" s="62">
        <f t="shared" si="9"/>
        <v>0</v>
      </c>
      <c r="BD19" s="62">
        <f t="shared" si="9"/>
        <v>0</v>
      </c>
      <c r="BE19" s="62">
        <f t="shared" si="9"/>
        <v>0</v>
      </c>
      <c r="BF19" s="62">
        <f t="shared" si="9"/>
        <v>0</v>
      </c>
      <c r="BG19" s="62">
        <f t="shared" si="9"/>
        <v>0</v>
      </c>
      <c r="BH19" s="62">
        <f t="shared" si="9"/>
        <v>0</v>
      </c>
      <c r="BI19" s="62">
        <f t="shared" si="9"/>
        <v>0</v>
      </c>
      <c r="BJ19" s="62">
        <f t="shared" si="9"/>
        <v>0</v>
      </c>
      <c r="BK19" s="62">
        <f t="shared" si="9"/>
        <v>1721.5449364999999</v>
      </c>
      <c r="BL19" s="64"/>
      <c r="BM19" s="59"/>
      <c r="BN19" s="59"/>
      <c r="BO19" s="62"/>
      <c r="BP19" s="62"/>
      <c r="BQ19" s="64"/>
      <c r="BR19" s="65"/>
    </row>
    <row r="20" spans="1:70" s="6" customFormat="1" ht="163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4"/>
      <c r="N20" s="13"/>
      <c r="O20" s="13"/>
      <c r="P20" s="13"/>
      <c r="Q20" s="13"/>
      <c r="R20" s="13"/>
      <c r="S20" s="13"/>
      <c r="T20" s="13"/>
      <c r="U20" s="5"/>
      <c r="V20" s="5"/>
      <c r="W20" s="5"/>
      <c r="X20" s="5"/>
      <c r="Y20" s="5"/>
      <c r="Z20" s="5"/>
      <c r="AA20" s="5"/>
      <c r="AB20" s="5"/>
      <c r="AC20" s="27"/>
      <c r="AD20" s="17"/>
      <c r="AE20" s="4"/>
      <c r="AF20" s="5"/>
      <c r="AG20" s="5"/>
      <c r="AH20" s="5"/>
      <c r="AI20" s="27"/>
      <c r="AJ20" s="17"/>
      <c r="AK20" s="4"/>
      <c r="AL20" s="5"/>
      <c r="AM20" s="5"/>
      <c r="AN20" s="5"/>
      <c r="AO20" s="5"/>
      <c r="AP20" s="5"/>
      <c r="AQ20" s="27"/>
      <c r="AR20" s="7"/>
      <c r="AS20" s="27"/>
      <c r="AT20" s="7"/>
      <c r="AU20" s="5"/>
      <c r="AV20" s="5"/>
      <c r="AW20" s="5"/>
      <c r="AX20" s="5"/>
      <c r="AY20" s="4"/>
      <c r="AZ20" s="7"/>
      <c r="BA20" s="27"/>
      <c r="BB20" s="7"/>
      <c r="BC20" s="4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258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27"/>
      <c r="N21" s="17"/>
      <c r="O21" s="17"/>
      <c r="P21" s="17"/>
      <c r="Q21" s="17"/>
      <c r="R21" s="17"/>
      <c r="S21" s="17"/>
      <c r="T21" s="17"/>
      <c r="U21" s="5"/>
      <c r="V21" s="5"/>
      <c r="W21" s="5"/>
      <c r="X21" s="5"/>
      <c r="Y21" s="5"/>
      <c r="Z21" s="5"/>
      <c r="AA21" s="5"/>
      <c r="AB21" s="5"/>
      <c r="AC21" s="27"/>
      <c r="AD21" s="17"/>
      <c r="AE21" s="4"/>
      <c r="AF21" s="5"/>
      <c r="AG21" s="5"/>
      <c r="AH21" s="5"/>
      <c r="AI21" s="27"/>
      <c r="AJ21" s="17"/>
      <c r="AK21" s="4"/>
      <c r="AL21" s="5"/>
      <c r="AM21" s="5"/>
      <c r="AN21" s="5"/>
      <c r="AO21" s="5"/>
      <c r="AP21" s="5"/>
      <c r="AQ21" s="27"/>
      <c r="AR21" s="7"/>
      <c r="AS21" s="27"/>
      <c r="AT21" s="7"/>
      <c r="AU21" s="5"/>
      <c r="AV21" s="5"/>
      <c r="AW21" s="5"/>
      <c r="AX21" s="5"/>
      <c r="AY21" s="4"/>
      <c r="AZ21" s="7"/>
      <c r="BA21" s="27"/>
      <c r="BB21" s="7"/>
      <c r="BC21" s="4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201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27"/>
      <c r="N22" s="13"/>
      <c r="O22" s="13"/>
      <c r="P22" s="13"/>
      <c r="Q22" s="13"/>
      <c r="R22" s="13"/>
      <c r="S22" s="13"/>
      <c r="T22" s="13"/>
      <c r="U22" s="5"/>
      <c r="V22" s="5"/>
      <c r="W22" s="5"/>
      <c r="X22" s="5"/>
      <c r="Y22" s="5"/>
      <c r="Z22" s="5"/>
      <c r="AA22" s="5"/>
      <c r="AB22" s="5"/>
      <c r="AC22" s="27"/>
      <c r="AD22" s="17"/>
      <c r="AE22" s="4"/>
      <c r="AF22" s="5"/>
      <c r="AG22" s="5"/>
      <c r="AH22" s="5"/>
      <c r="AI22" s="27"/>
      <c r="AJ22" s="17"/>
      <c r="AK22" s="4"/>
      <c r="AL22" s="5"/>
      <c r="AM22" s="5"/>
      <c r="AN22" s="5"/>
      <c r="AO22" s="5"/>
      <c r="AP22" s="5"/>
      <c r="AQ22" s="27"/>
      <c r="AR22" s="7"/>
      <c r="AS22" s="27"/>
      <c r="AT22" s="7"/>
      <c r="AU22" s="5"/>
      <c r="AV22" s="5"/>
      <c r="AW22" s="5"/>
      <c r="AX22" s="5"/>
      <c r="AY22" s="4"/>
      <c r="AZ22" s="7"/>
      <c r="BA22" s="27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91.2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4"/>
      <c r="N23" s="7"/>
      <c r="O23" s="4"/>
      <c r="P23" s="7"/>
      <c r="Q23" s="7"/>
      <c r="R23" s="7"/>
      <c r="S23" s="7"/>
      <c r="T23" s="7"/>
      <c r="U23" s="5"/>
      <c r="V23" s="5"/>
      <c r="W23" s="5"/>
      <c r="X23" s="5"/>
      <c r="Y23" s="5"/>
      <c r="Z23" s="5"/>
      <c r="AA23" s="5"/>
      <c r="AB23" s="5"/>
      <c r="AC23" s="27"/>
      <c r="AD23" s="17"/>
      <c r="AE23" s="4"/>
      <c r="AF23" s="5"/>
      <c r="AG23" s="5"/>
      <c r="AH23" s="5"/>
      <c r="AI23" s="27"/>
      <c r="AJ23" s="17"/>
      <c r="AK23" s="4"/>
      <c r="AL23" s="5"/>
      <c r="AM23" s="5"/>
      <c r="AN23" s="5"/>
      <c r="AO23" s="5"/>
      <c r="AP23" s="5"/>
      <c r="AQ23" s="27"/>
      <c r="AR23" s="7"/>
      <c r="AS23" s="27"/>
      <c r="AT23" s="7"/>
      <c r="AU23" s="5"/>
      <c r="AV23" s="5"/>
      <c r="AW23" s="5"/>
      <c r="AX23" s="5"/>
      <c r="AY23" s="4"/>
      <c r="AZ23" s="7"/>
      <c r="BA23" s="27"/>
      <c r="BB23" s="7"/>
      <c r="BC23" s="7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91.2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27"/>
      <c r="N24" s="12"/>
      <c r="O24" s="2"/>
      <c r="P24" s="12"/>
      <c r="Q24" s="12"/>
      <c r="R24" s="12"/>
      <c r="S24" s="12"/>
      <c r="T24" s="12"/>
      <c r="U24" s="5"/>
      <c r="V24" s="5"/>
      <c r="W24" s="5"/>
      <c r="X24" s="5"/>
      <c r="Y24" s="5"/>
      <c r="Z24" s="5"/>
      <c r="AA24" s="5"/>
      <c r="AB24" s="5"/>
      <c r="AC24" s="27"/>
      <c r="AD24" s="17"/>
      <c r="AE24" s="4"/>
      <c r="AF24" s="5"/>
      <c r="AG24" s="5"/>
      <c r="AH24" s="5"/>
      <c r="AI24" s="27"/>
      <c r="AJ24" s="17"/>
      <c r="AK24" s="4"/>
      <c r="AL24" s="5"/>
      <c r="AM24" s="5"/>
      <c r="AN24" s="5"/>
      <c r="AO24" s="5"/>
      <c r="AP24" s="5"/>
      <c r="AQ24" s="27"/>
      <c r="AR24" s="7"/>
      <c r="AS24" s="27"/>
      <c r="AT24" s="7"/>
      <c r="AU24" s="5"/>
      <c r="AV24" s="5"/>
      <c r="AW24" s="5"/>
      <c r="AX24" s="5"/>
      <c r="AY24" s="4"/>
      <c r="AZ24" s="7"/>
      <c r="BA24" s="2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247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27"/>
      <c r="N25" s="7"/>
      <c r="O25" s="7"/>
      <c r="P25" s="7"/>
      <c r="Q25" s="7"/>
      <c r="R25" s="7"/>
      <c r="S25" s="7"/>
      <c r="T25" s="12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0"/>
      <c r="AJ25" s="5"/>
      <c r="AK25" s="5"/>
      <c r="AL25" s="5"/>
      <c r="AM25" s="5"/>
      <c r="AN25" s="5"/>
      <c r="AO25" s="5"/>
      <c r="AP25" s="5"/>
      <c r="AQ25" s="50"/>
      <c r="AR25" s="5"/>
      <c r="AS25" s="50"/>
      <c r="AT25" s="5"/>
      <c r="AU25" s="5"/>
      <c r="AV25" s="5"/>
      <c r="AW25" s="5"/>
      <c r="AX25" s="5"/>
      <c r="AY25" s="4"/>
      <c r="AZ25" s="7"/>
      <c r="BA25" s="2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271.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27"/>
      <c r="N26" s="12"/>
      <c r="O26" s="2"/>
      <c r="P26" s="12"/>
      <c r="Q26" s="12"/>
      <c r="R26" s="12"/>
      <c r="S26" s="12"/>
      <c r="T26" s="12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0"/>
      <c r="AJ26" s="5"/>
      <c r="AK26" s="5"/>
      <c r="AL26" s="5"/>
      <c r="AM26" s="5"/>
      <c r="AN26" s="5"/>
      <c r="AO26" s="5"/>
      <c r="AP26" s="5"/>
      <c r="AQ26" s="50"/>
      <c r="AR26" s="5"/>
      <c r="AS26" s="50"/>
      <c r="AT26" s="5"/>
      <c r="AU26" s="5"/>
      <c r="AV26" s="5"/>
      <c r="AW26" s="5"/>
      <c r="AX26" s="5"/>
      <c r="AY26" s="4"/>
      <c r="AZ26" s="7"/>
      <c r="BA26" s="2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261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27"/>
      <c r="N27" s="12"/>
      <c r="O27" s="2"/>
      <c r="P27" s="12"/>
      <c r="Q27" s="12"/>
      <c r="R27" s="12"/>
      <c r="S27" s="12"/>
      <c r="T27" s="12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0"/>
      <c r="AJ27" s="5"/>
      <c r="AK27" s="5"/>
      <c r="AL27" s="5"/>
      <c r="AM27" s="5"/>
      <c r="AN27" s="5"/>
      <c r="AO27" s="5"/>
      <c r="AP27" s="5"/>
      <c r="AQ27" s="50"/>
      <c r="AR27" s="5"/>
      <c r="AS27" s="50"/>
      <c r="AT27" s="5"/>
      <c r="AU27" s="5"/>
      <c r="AV27" s="5"/>
      <c r="AW27" s="5"/>
      <c r="AX27" s="5"/>
      <c r="AY27" s="4"/>
      <c r="AZ27" s="7"/>
      <c r="BA27" s="27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20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4"/>
      <c r="N28" s="4"/>
      <c r="O28" s="4"/>
      <c r="P28" s="4"/>
      <c r="Q28" s="4"/>
      <c r="R28" s="4"/>
      <c r="S28" s="4"/>
      <c r="T28" s="4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0"/>
      <c r="AJ28" s="5"/>
      <c r="AK28" s="5"/>
      <c r="AL28" s="5"/>
      <c r="AM28" s="5"/>
      <c r="AN28" s="5"/>
      <c r="AO28" s="5"/>
      <c r="AP28" s="5"/>
      <c r="AQ28" s="50"/>
      <c r="AR28" s="5"/>
      <c r="AS28" s="50"/>
      <c r="AT28" s="5"/>
      <c r="AU28" s="5"/>
      <c r="AV28" s="5"/>
      <c r="AW28" s="5"/>
      <c r="AX28" s="5"/>
      <c r="AY28" s="4"/>
      <c r="AZ28" s="7"/>
      <c r="BA28" s="27"/>
      <c r="BB28" s="4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204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27"/>
      <c r="N29" s="4"/>
      <c r="O29" s="4"/>
      <c r="P29" s="4"/>
      <c r="Q29" s="4"/>
      <c r="R29" s="4"/>
      <c r="S29" s="4"/>
      <c r="T29" s="4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0"/>
      <c r="AJ29" s="5"/>
      <c r="AK29" s="5"/>
      <c r="AL29" s="5"/>
      <c r="AM29" s="5"/>
      <c r="AN29" s="5"/>
      <c r="AO29" s="5"/>
      <c r="AP29" s="5"/>
      <c r="AQ29" s="50"/>
      <c r="AR29" s="5"/>
      <c r="AS29" s="50"/>
      <c r="AT29" s="5"/>
      <c r="AU29" s="5"/>
      <c r="AV29" s="5"/>
      <c r="AW29" s="5"/>
      <c r="AX29" s="5"/>
      <c r="AY29" s="4"/>
      <c r="AZ29" s="7"/>
      <c r="BA29" s="27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204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27"/>
      <c r="N30" s="12"/>
      <c r="O30" s="2"/>
      <c r="P30" s="12"/>
      <c r="Q30" s="12"/>
      <c r="R30" s="12"/>
      <c r="S30" s="12"/>
      <c r="T30" s="12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0"/>
      <c r="AJ30" s="5"/>
      <c r="AK30" s="5"/>
      <c r="AL30" s="5"/>
      <c r="AM30" s="5"/>
      <c r="AN30" s="5"/>
      <c r="AO30" s="5"/>
      <c r="AP30" s="5"/>
      <c r="AQ30" s="50"/>
      <c r="AR30" s="5"/>
      <c r="AS30" s="50"/>
      <c r="AT30" s="5"/>
      <c r="AU30" s="5"/>
      <c r="AV30" s="5"/>
      <c r="AW30" s="5"/>
      <c r="AX30" s="5"/>
      <c r="AY30" s="4"/>
      <c r="AZ30" s="7"/>
      <c r="BA30" s="2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283.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4"/>
      <c r="N31" s="7"/>
      <c r="O31" s="4"/>
      <c r="P31" s="7"/>
      <c r="Q31" s="7"/>
      <c r="R31" s="7"/>
      <c r="S31" s="7"/>
      <c r="T31" s="7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0"/>
      <c r="AJ31" s="5"/>
      <c r="AK31" s="5"/>
      <c r="AL31" s="5"/>
      <c r="AM31" s="5"/>
      <c r="AN31" s="5"/>
      <c r="AO31" s="5"/>
      <c r="AP31" s="5"/>
      <c r="AQ31" s="50"/>
      <c r="AR31" s="5"/>
      <c r="AS31" s="50"/>
      <c r="AT31" s="5"/>
      <c r="AU31" s="5"/>
      <c r="AV31" s="5"/>
      <c r="AW31" s="5"/>
      <c r="AX31" s="5"/>
      <c r="AY31" s="4"/>
      <c r="AZ31" s="7"/>
      <c r="BA31" s="2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409.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4"/>
      <c r="N32" s="7"/>
      <c r="O32" s="4"/>
      <c r="P32" s="7"/>
      <c r="Q32" s="7"/>
      <c r="R32" s="7"/>
      <c r="S32" s="7"/>
      <c r="T32" s="7"/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7"/>
      <c r="AG32" s="7"/>
      <c r="AH32" s="5"/>
      <c r="AI32" s="27"/>
      <c r="AJ32" s="7"/>
      <c r="AK32" s="7"/>
      <c r="AL32" s="5"/>
      <c r="AM32" s="5"/>
      <c r="AN32" s="5"/>
      <c r="AO32" s="5"/>
      <c r="AP32" s="5"/>
      <c r="AQ32" s="27"/>
      <c r="AR32" s="7"/>
      <c r="AS32" s="27"/>
      <c r="AT32" s="7"/>
      <c r="AU32" s="5"/>
      <c r="AV32" s="5"/>
      <c r="AW32" s="5"/>
      <c r="AX32" s="5"/>
      <c r="AY32" s="4"/>
      <c r="AZ32" s="7"/>
      <c r="BA32" s="27"/>
      <c r="BB32" s="7"/>
      <c r="BC32" s="7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14.7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4"/>
      <c r="N33" s="12"/>
      <c r="O33" s="2"/>
      <c r="P33" s="12"/>
      <c r="Q33" s="12"/>
      <c r="R33" s="12"/>
      <c r="S33" s="12"/>
      <c r="T33" s="12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0"/>
      <c r="AJ33" s="5"/>
      <c r="AK33" s="5"/>
      <c r="AL33" s="5"/>
      <c r="AM33" s="5"/>
      <c r="AN33" s="5"/>
      <c r="AO33" s="5"/>
      <c r="AP33" s="5"/>
      <c r="AQ33" s="50"/>
      <c r="AR33" s="5"/>
      <c r="AS33" s="50"/>
      <c r="AT33" s="5"/>
      <c r="AU33" s="5"/>
      <c r="AV33" s="5"/>
      <c r="AW33" s="5"/>
      <c r="AX33" s="5"/>
      <c r="AY33" s="4"/>
      <c r="AZ33" s="7"/>
      <c r="BA33" s="27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14.7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27"/>
      <c r="N34" s="12"/>
      <c r="O34" s="2"/>
      <c r="P34" s="12"/>
      <c r="Q34" s="12"/>
      <c r="R34" s="12"/>
      <c r="S34" s="12"/>
      <c r="T34" s="12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0"/>
      <c r="AJ34" s="5"/>
      <c r="AK34" s="5"/>
      <c r="AL34" s="5"/>
      <c r="AM34" s="5"/>
      <c r="AN34" s="5"/>
      <c r="AO34" s="5"/>
      <c r="AP34" s="5"/>
      <c r="AQ34" s="50"/>
      <c r="AR34" s="5"/>
      <c r="AS34" s="50"/>
      <c r="AT34" s="5"/>
      <c r="AU34" s="5"/>
      <c r="AV34" s="5"/>
      <c r="AW34" s="5"/>
      <c r="AX34" s="5"/>
      <c r="AY34" s="4"/>
      <c r="AZ34" s="7"/>
      <c r="BA34" s="2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14.7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27"/>
      <c r="N35" s="12"/>
      <c r="O35" s="2"/>
      <c r="P35" s="12"/>
      <c r="Q35" s="12"/>
      <c r="R35" s="12"/>
      <c r="S35" s="12"/>
      <c r="T35" s="12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0"/>
      <c r="AJ35" s="5"/>
      <c r="AK35" s="5"/>
      <c r="AL35" s="5"/>
      <c r="AM35" s="5"/>
      <c r="AN35" s="5"/>
      <c r="AO35" s="5"/>
      <c r="AP35" s="5"/>
      <c r="AQ35" s="50"/>
      <c r="AR35" s="5"/>
      <c r="AS35" s="50"/>
      <c r="AT35" s="5"/>
      <c r="AU35" s="5"/>
      <c r="AV35" s="5"/>
      <c r="AW35" s="5"/>
      <c r="AX35" s="5"/>
      <c r="AY35" s="4"/>
      <c r="AZ35" s="7"/>
      <c r="BA35" s="27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14.7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27"/>
      <c r="N36" s="12"/>
      <c r="O36" s="2"/>
      <c r="P36" s="12"/>
      <c r="Q36" s="12"/>
      <c r="R36" s="12"/>
      <c r="S36" s="12"/>
      <c r="T36" s="1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0"/>
      <c r="AJ36" s="5"/>
      <c r="AK36" s="5"/>
      <c r="AL36" s="5"/>
      <c r="AM36" s="5"/>
      <c r="AN36" s="5"/>
      <c r="AO36" s="5"/>
      <c r="AP36" s="5"/>
      <c r="AQ36" s="50"/>
      <c r="AR36" s="5"/>
      <c r="AS36" s="50"/>
      <c r="AT36" s="5"/>
      <c r="AU36" s="5"/>
      <c r="AV36" s="5"/>
      <c r="AW36" s="5"/>
      <c r="AX36" s="5"/>
      <c r="AY36" s="4"/>
      <c r="AZ36" s="7"/>
      <c r="BA36" s="27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14.7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27"/>
      <c r="N37" s="12"/>
      <c r="O37" s="2"/>
      <c r="P37" s="12"/>
      <c r="Q37" s="12"/>
      <c r="R37" s="12"/>
      <c r="S37" s="12"/>
      <c r="T37" s="12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0"/>
      <c r="AJ37" s="5"/>
      <c r="AK37" s="5"/>
      <c r="AL37" s="5"/>
      <c r="AM37" s="5"/>
      <c r="AN37" s="5"/>
      <c r="AO37" s="5"/>
      <c r="AP37" s="5"/>
      <c r="AQ37" s="50"/>
      <c r="AR37" s="5"/>
      <c r="AS37" s="50"/>
      <c r="AT37" s="5"/>
      <c r="AU37" s="5"/>
      <c r="AV37" s="5"/>
      <c r="AW37" s="5"/>
      <c r="AX37" s="5"/>
      <c r="AY37" s="4"/>
      <c r="AZ37" s="7"/>
      <c r="BA37" s="27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04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7"/>
      <c r="O38" s="4"/>
      <c r="P38" s="7"/>
      <c r="Q38" s="7"/>
      <c r="R38" s="7"/>
      <c r="S38" s="7"/>
      <c r="T38" s="7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0"/>
      <c r="AJ38" s="5"/>
      <c r="AK38" s="5"/>
      <c r="AL38" s="5"/>
      <c r="AM38" s="5"/>
      <c r="AN38" s="5"/>
      <c r="AO38" s="5"/>
      <c r="AP38" s="5"/>
      <c r="AQ38" s="50"/>
      <c r="AR38" s="5"/>
      <c r="AS38" s="50"/>
      <c r="AT38" s="5"/>
      <c r="AU38" s="5"/>
      <c r="AV38" s="5"/>
      <c r="AW38" s="5"/>
      <c r="AX38" s="5"/>
      <c r="AY38" s="4"/>
      <c r="AZ38" s="7"/>
      <c r="BA38" s="27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204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27"/>
      <c r="N39" s="12"/>
      <c r="O39" s="2"/>
      <c r="P39" s="12"/>
      <c r="Q39" s="12"/>
      <c r="R39" s="12"/>
      <c r="S39" s="12"/>
      <c r="T39" s="12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0"/>
      <c r="AJ39" s="5"/>
      <c r="AK39" s="5"/>
      <c r="AL39" s="5"/>
      <c r="AM39" s="5"/>
      <c r="AN39" s="5"/>
      <c r="AO39" s="5"/>
      <c r="AP39" s="5"/>
      <c r="AQ39" s="50"/>
      <c r="AR39" s="5"/>
      <c r="AS39" s="50"/>
      <c r="AT39" s="5"/>
      <c r="AU39" s="5"/>
      <c r="AV39" s="5"/>
      <c r="AW39" s="5"/>
      <c r="AX39" s="5"/>
      <c r="AY39" s="4"/>
      <c r="AZ39" s="7"/>
      <c r="BA39" s="27"/>
      <c r="BB39" s="7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216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4"/>
      <c r="O40" s="4"/>
      <c r="P40" s="4"/>
      <c r="Q40" s="4"/>
      <c r="R40" s="4"/>
      <c r="S40" s="4"/>
      <c r="T40" s="4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4"/>
      <c r="AH40" s="17"/>
      <c r="AI40" s="50"/>
      <c r="AJ40" s="5"/>
      <c r="AK40" s="5"/>
      <c r="AL40" s="5"/>
      <c r="AM40" s="5"/>
      <c r="AN40" s="5"/>
      <c r="AO40" s="5"/>
      <c r="AP40" s="5"/>
      <c r="AQ40" s="50"/>
      <c r="AR40" s="5"/>
      <c r="AS40" s="50"/>
      <c r="AT40" s="5"/>
      <c r="AU40" s="5"/>
      <c r="AV40" s="5"/>
      <c r="AW40" s="5"/>
      <c r="AX40" s="5"/>
      <c r="AY40" s="4"/>
      <c r="AZ40" s="17"/>
      <c r="BA40" s="27"/>
      <c r="BB40" s="1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58.2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17"/>
      <c r="O41" s="17"/>
      <c r="P41" s="17"/>
      <c r="Q41" s="17"/>
      <c r="R41" s="17"/>
      <c r="S41" s="17"/>
      <c r="T41" s="1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0"/>
      <c r="AJ41" s="5"/>
      <c r="AK41" s="5"/>
      <c r="AL41" s="5"/>
      <c r="AM41" s="5"/>
      <c r="AN41" s="5"/>
      <c r="AO41" s="5"/>
      <c r="AP41" s="5"/>
      <c r="AQ41" s="50"/>
      <c r="AR41" s="5"/>
      <c r="AS41" s="50"/>
      <c r="AT41" s="5"/>
      <c r="AU41" s="5"/>
      <c r="AV41" s="5"/>
      <c r="AW41" s="5"/>
      <c r="AX41" s="5"/>
      <c r="AY41" s="4"/>
      <c r="AZ41" s="7"/>
      <c r="BA41" s="27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41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17"/>
      <c r="O42" s="17"/>
      <c r="P42" s="17"/>
      <c r="Q42" s="17"/>
      <c r="R42" s="17"/>
      <c r="S42" s="17"/>
      <c r="T42" s="17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0"/>
      <c r="AJ42" s="5"/>
      <c r="AK42" s="5"/>
      <c r="AL42" s="5"/>
      <c r="AM42" s="5"/>
      <c r="AN42" s="5"/>
      <c r="AO42" s="5"/>
      <c r="AP42" s="5"/>
      <c r="AQ42" s="50"/>
      <c r="AR42" s="5"/>
      <c r="AS42" s="50"/>
      <c r="AT42" s="5"/>
      <c r="AU42" s="5"/>
      <c r="AV42" s="5"/>
      <c r="AW42" s="5"/>
      <c r="AX42" s="5"/>
      <c r="AY42" s="4"/>
      <c r="AZ42" s="7"/>
      <c r="BA42" s="27"/>
      <c r="BB42" s="7"/>
      <c r="BC42" s="4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256.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7"/>
      <c r="O43" s="4"/>
      <c r="P43" s="7"/>
      <c r="Q43" s="7"/>
      <c r="R43" s="7"/>
      <c r="S43" s="7"/>
      <c r="T43" s="7"/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7"/>
      <c r="AG43" s="7"/>
      <c r="AH43" s="5"/>
      <c r="AI43" s="27"/>
      <c r="AJ43" s="7"/>
      <c r="AK43" s="7"/>
      <c r="AL43" s="5"/>
      <c r="AM43" s="5"/>
      <c r="AN43" s="5"/>
      <c r="AO43" s="5"/>
      <c r="AP43" s="5"/>
      <c r="AQ43" s="27"/>
      <c r="AR43" s="13"/>
      <c r="AS43" s="27"/>
      <c r="AT43" s="7"/>
      <c r="AU43" s="5"/>
      <c r="AV43" s="5"/>
      <c r="AW43" s="5"/>
      <c r="AX43" s="5"/>
      <c r="AY43" s="4"/>
      <c r="AZ43" s="7"/>
      <c r="BA43" s="27"/>
      <c r="BB43" s="7"/>
      <c r="BC43" s="7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53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7"/>
      <c r="O44" s="7"/>
      <c r="P44" s="7"/>
      <c r="Q44" s="7"/>
      <c r="R44" s="7"/>
      <c r="S44" s="7"/>
      <c r="T44" s="7"/>
      <c r="U44" s="5"/>
      <c r="V44" s="5"/>
      <c r="W44" s="5"/>
      <c r="X44" s="5"/>
      <c r="Y44" s="5"/>
      <c r="Z44" s="5"/>
      <c r="AA44" s="5"/>
      <c r="AB44" s="5"/>
      <c r="AC44" s="5"/>
      <c r="AD44" s="5"/>
      <c r="AE44" s="4"/>
      <c r="AF44" s="7"/>
      <c r="AG44" s="7"/>
      <c r="AH44" s="5"/>
      <c r="AI44" s="27"/>
      <c r="AJ44" s="7"/>
      <c r="AK44" s="7"/>
      <c r="AL44" s="5"/>
      <c r="AM44" s="5"/>
      <c r="AN44" s="5"/>
      <c r="AO44" s="5"/>
      <c r="AP44" s="5"/>
      <c r="AQ44" s="27"/>
      <c r="AR44" s="13"/>
      <c r="AS44" s="27"/>
      <c r="AT44" s="7"/>
      <c r="AU44" s="5"/>
      <c r="AV44" s="5"/>
      <c r="AW44" s="5"/>
      <c r="AX44" s="5"/>
      <c r="AY44" s="4"/>
      <c r="AZ44" s="7"/>
      <c r="BA44" s="27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64.2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27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4"/>
      <c r="AF45" s="7"/>
      <c r="AG45" s="7"/>
      <c r="AH45" s="5"/>
      <c r="AI45" s="27"/>
      <c r="AJ45" s="7"/>
      <c r="AK45" s="7"/>
      <c r="AL45" s="5"/>
      <c r="AM45" s="5"/>
      <c r="AN45" s="5"/>
      <c r="AO45" s="5"/>
      <c r="AP45" s="5"/>
      <c r="AQ45" s="27"/>
      <c r="AR45" s="13"/>
      <c r="AS45" s="27"/>
      <c r="AT45" s="7"/>
      <c r="AU45" s="5"/>
      <c r="AV45" s="5"/>
      <c r="AW45" s="5"/>
      <c r="AX45" s="5"/>
      <c r="AY45" s="4"/>
      <c r="AZ45" s="7"/>
      <c r="BA45" s="27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389.2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13"/>
      <c r="O46" s="13"/>
      <c r="P46" s="13"/>
      <c r="Q46" s="13"/>
      <c r="R46" s="13"/>
      <c r="S46" s="13"/>
      <c r="T46" s="13"/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13"/>
      <c r="AG46" s="13"/>
      <c r="AH46" s="5"/>
      <c r="AI46" s="27"/>
      <c r="AJ46" s="13"/>
      <c r="AK46" s="13"/>
      <c r="AL46" s="5"/>
      <c r="AM46" s="5"/>
      <c r="AN46" s="5"/>
      <c r="AO46" s="5"/>
      <c r="AP46" s="5"/>
      <c r="AQ46" s="27"/>
      <c r="AR46" s="13"/>
      <c r="AS46" s="27"/>
      <c r="AT46" s="13"/>
      <c r="AU46" s="5"/>
      <c r="AV46" s="5"/>
      <c r="AW46" s="5"/>
      <c r="AX46" s="5"/>
      <c r="AY46" s="4"/>
      <c r="AZ46" s="7"/>
      <c r="BA46" s="27"/>
      <c r="BB46" s="13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21.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13"/>
      <c r="O47" s="13"/>
      <c r="P47" s="13"/>
      <c r="Q47" s="13"/>
      <c r="R47" s="13"/>
      <c r="S47" s="13"/>
      <c r="T47" s="13"/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7"/>
      <c r="AG47" s="7"/>
      <c r="AH47" s="5"/>
      <c r="AI47" s="27"/>
      <c r="AJ47" s="7"/>
      <c r="AK47" s="7"/>
      <c r="AL47" s="5"/>
      <c r="AM47" s="5"/>
      <c r="AN47" s="5"/>
      <c r="AO47" s="5"/>
      <c r="AP47" s="5"/>
      <c r="AQ47" s="27"/>
      <c r="AR47" s="7"/>
      <c r="AS47" s="27"/>
      <c r="AT47" s="7"/>
      <c r="AU47" s="5"/>
      <c r="AV47" s="5"/>
      <c r="AW47" s="5"/>
      <c r="AX47" s="5"/>
      <c r="AY47" s="4"/>
      <c r="AZ47" s="7"/>
      <c r="BA47" s="27"/>
      <c r="BB47" s="7"/>
      <c r="BC47" s="7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21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3"/>
      <c r="O48" s="13"/>
      <c r="P48" s="13"/>
      <c r="Q48" s="13"/>
      <c r="R48" s="13"/>
      <c r="S48" s="13"/>
      <c r="T48" s="13"/>
      <c r="U48" s="5"/>
      <c r="V48" s="5"/>
      <c r="W48" s="5"/>
      <c r="X48" s="5"/>
      <c r="Y48" s="5"/>
      <c r="Z48" s="5"/>
      <c r="AA48" s="5"/>
      <c r="AB48" s="5"/>
      <c r="AC48" s="5"/>
      <c r="AD48" s="5"/>
      <c r="AE48" s="4"/>
      <c r="AF48" s="7"/>
      <c r="AG48" s="7"/>
      <c r="AH48" s="5"/>
      <c r="AI48" s="27"/>
      <c r="AJ48" s="7"/>
      <c r="AK48" s="7"/>
      <c r="AL48" s="5"/>
      <c r="AM48" s="5"/>
      <c r="AN48" s="5"/>
      <c r="AO48" s="5"/>
      <c r="AP48" s="5"/>
      <c r="AQ48" s="27"/>
      <c r="AR48" s="7"/>
      <c r="AS48" s="27"/>
      <c r="AT48" s="7"/>
      <c r="AU48" s="5"/>
      <c r="AV48" s="5"/>
      <c r="AW48" s="5"/>
      <c r="AX48" s="5"/>
      <c r="AY48" s="4"/>
      <c r="AZ48" s="7"/>
      <c r="BA48" s="27"/>
      <c r="BB48" s="7"/>
      <c r="BC48" s="7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21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13"/>
      <c r="O49" s="13"/>
      <c r="P49" s="13"/>
      <c r="Q49" s="13"/>
      <c r="R49" s="13"/>
      <c r="S49" s="13"/>
      <c r="T49" s="13"/>
      <c r="U49" s="5"/>
      <c r="V49" s="5"/>
      <c r="W49" s="5"/>
      <c r="X49" s="5"/>
      <c r="Y49" s="5"/>
      <c r="Z49" s="5"/>
      <c r="AA49" s="5"/>
      <c r="AB49" s="5"/>
      <c r="AC49" s="5"/>
      <c r="AD49" s="5"/>
      <c r="AE49" s="4"/>
      <c r="AF49" s="7"/>
      <c r="AG49" s="7"/>
      <c r="AH49" s="5"/>
      <c r="AI49" s="27"/>
      <c r="AJ49" s="7"/>
      <c r="AK49" s="7"/>
      <c r="AL49" s="5"/>
      <c r="AM49" s="5"/>
      <c r="AN49" s="5"/>
      <c r="AO49" s="5"/>
      <c r="AP49" s="5"/>
      <c r="AQ49" s="27"/>
      <c r="AR49" s="7"/>
      <c r="AS49" s="27"/>
      <c r="AT49" s="7"/>
      <c r="AU49" s="5"/>
      <c r="AV49" s="5"/>
      <c r="AW49" s="5"/>
      <c r="AX49" s="5"/>
      <c r="AY49" s="4"/>
      <c r="AZ49" s="7"/>
      <c r="BA49" s="27"/>
      <c r="BB49" s="7"/>
      <c r="BC49" s="7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21.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13"/>
      <c r="O50" s="13"/>
      <c r="P50" s="13"/>
      <c r="Q50" s="13"/>
      <c r="R50" s="13"/>
      <c r="S50" s="13"/>
      <c r="T50" s="13"/>
      <c r="U50" s="5"/>
      <c r="V50" s="5"/>
      <c r="W50" s="5"/>
      <c r="X50" s="5"/>
      <c r="Y50" s="5"/>
      <c r="Z50" s="5"/>
      <c r="AA50" s="5"/>
      <c r="AB50" s="5"/>
      <c r="AC50" s="5"/>
      <c r="AD50" s="5"/>
      <c r="AE50" s="4"/>
      <c r="AF50" s="7"/>
      <c r="AG50" s="7"/>
      <c r="AH50" s="5"/>
      <c r="AI50" s="27"/>
      <c r="AJ50" s="7"/>
      <c r="AK50" s="7"/>
      <c r="AL50" s="5"/>
      <c r="AM50" s="5"/>
      <c r="AN50" s="5"/>
      <c r="AO50" s="5"/>
      <c r="AP50" s="5"/>
      <c r="AQ50" s="27"/>
      <c r="AR50" s="7"/>
      <c r="AS50" s="27"/>
      <c r="AT50" s="7"/>
      <c r="AU50" s="5"/>
      <c r="AV50" s="5"/>
      <c r="AW50" s="5"/>
      <c r="AX50" s="5"/>
      <c r="AY50" s="4"/>
      <c r="AZ50" s="7"/>
      <c r="BA50" s="27"/>
      <c r="BB50" s="7"/>
      <c r="BC50" s="7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21.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13"/>
      <c r="O51" s="13"/>
      <c r="P51" s="13"/>
      <c r="Q51" s="13"/>
      <c r="R51" s="13"/>
      <c r="S51" s="13"/>
      <c r="T51" s="13"/>
      <c r="U51" s="5"/>
      <c r="V51" s="5"/>
      <c r="W51" s="5"/>
      <c r="X51" s="5"/>
      <c r="Y51" s="5"/>
      <c r="Z51" s="5"/>
      <c r="AA51" s="5"/>
      <c r="AB51" s="5"/>
      <c r="AC51" s="5"/>
      <c r="AD51" s="5"/>
      <c r="AE51" s="4"/>
      <c r="AF51" s="7"/>
      <c r="AG51" s="7"/>
      <c r="AH51" s="5"/>
      <c r="AI51" s="27"/>
      <c r="AJ51" s="7"/>
      <c r="AK51" s="7"/>
      <c r="AL51" s="5"/>
      <c r="AM51" s="5"/>
      <c r="AN51" s="5"/>
      <c r="AO51" s="5"/>
      <c r="AP51" s="5"/>
      <c r="AQ51" s="27"/>
      <c r="AR51" s="7"/>
      <c r="AS51" s="27"/>
      <c r="AT51" s="7"/>
      <c r="AU51" s="5"/>
      <c r="AV51" s="5"/>
      <c r="AW51" s="5"/>
      <c r="AX51" s="5"/>
      <c r="AY51" s="4"/>
      <c r="AZ51" s="7"/>
      <c r="BA51" s="27"/>
      <c r="BB51" s="7"/>
      <c r="BC51" s="7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409.6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7"/>
      <c r="O52" s="4"/>
      <c r="P52" s="7"/>
      <c r="Q52" s="7"/>
      <c r="R52" s="7"/>
      <c r="S52" s="7"/>
      <c r="T52" s="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0"/>
      <c r="AJ52" s="5"/>
      <c r="AK52" s="5"/>
      <c r="AL52" s="5"/>
      <c r="AM52" s="5"/>
      <c r="AN52" s="5"/>
      <c r="AO52" s="5"/>
      <c r="AP52" s="5"/>
      <c r="AQ52" s="50"/>
      <c r="AR52" s="5"/>
      <c r="AS52" s="50"/>
      <c r="AT52" s="5"/>
      <c r="AU52" s="5"/>
      <c r="AV52" s="5"/>
      <c r="AW52" s="5"/>
      <c r="AX52" s="5"/>
      <c r="AY52" s="4"/>
      <c r="AZ52" s="7"/>
      <c r="BA52" s="27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409.6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27"/>
      <c r="N53" s="17"/>
      <c r="O53" s="17"/>
      <c r="P53" s="17"/>
      <c r="Q53" s="17"/>
      <c r="R53" s="17"/>
      <c r="S53" s="17"/>
      <c r="T53" s="17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0"/>
      <c r="AJ53" s="5"/>
      <c r="AK53" s="5"/>
      <c r="AL53" s="5"/>
      <c r="AM53" s="5"/>
      <c r="AN53" s="5"/>
      <c r="AO53" s="5"/>
      <c r="AP53" s="5"/>
      <c r="AQ53" s="50"/>
      <c r="AR53" s="5"/>
      <c r="AS53" s="50"/>
      <c r="AT53" s="5"/>
      <c r="AU53" s="5"/>
      <c r="AV53" s="5"/>
      <c r="AW53" s="5"/>
      <c r="AX53" s="5"/>
      <c r="AY53" s="4"/>
      <c r="AZ53" s="7"/>
      <c r="BA53" s="27"/>
      <c r="BB53" s="7"/>
      <c r="BC53" s="4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409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13"/>
      <c r="O54" s="13"/>
      <c r="P54" s="13"/>
      <c r="Q54" s="13"/>
      <c r="R54" s="13"/>
      <c r="S54" s="13"/>
      <c r="T54" s="13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0"/>
      <c r="AJ54" s="5"/>
      <c r="AK54" s="5"/>
      <c r="AL54" s="5"/>
      <c r="AM54" s="5"/>
      <c r="AN54" s="5"/>
      <c r="AO54" s="5"/>
      <c r="AP54" s="5"/>
      <c r="AQ54" s="50"/>
      <c r="AR54" s="5"/>
      <c r="AS54" s="50"/>
      <c r="AT54" s="5"/>
      <c r="AU54" s="5"/>
      <c r="AV54" s="5"/>
      <c r="AW54" s="5"/>
      <c r="AX54" s="5"/>
      <c r="AY54" s="4"/>
      <c r="AZ54" s="7"/>
      <c r="BA54" s="27"/>
      <c r="BB54" s="13"/>
      <c r="BC54" s="13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409.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4"/>
      <c r="O55" s="4"/>
      <c r="P55" s="4"/>
      <c r="Q55" s="4"/>
      <c r="R55" s="4"/>
      <c r="S55" s="4"/>
      <c r="T55" s="4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27"/>
      <c r="BB55" s="4"/>
      <c r="BC55" s="4"/>
      <c r="BD55" s="4"/>
      <c r="BE55" s="4"/>
      <c r="BF55" s="7"/>
      <c r="BG55" s="4"/>
      <c r="BH55" s="4"/>
      <c r="BI55" s="7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171.7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4"/>
      <c r="O56" s="4"/>
      <c r="P56" s="4"/>
      <c r="Q56" s="4"/>
      <c r="R56" s="4"/>
      <c r="S56" s="4"/>
      <c r="T56" s="4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27"/>
      <c r="BB56" s="27"/>
      <c r="BC56" s="4"/>
      <c r="BD56" s="4"/>
      <c r="BE56" s="4"/>
      <c r="BF56" s="7"/>
      <c r="BG56" s="4"/>
      <c r="BH56" s="4"/>
      <c r="BI56" s="7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251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27"/>
      <c r="N57" s="12"/>
      <c r="O57" s="2"/>
      <c r="P57" s="12"/>
      <c r="Q57" s="12"/>
      <c r="R57" s="12"/>
      <c r="S57" s="12"/>
      <c r="T57" s="12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27"/>
      <c r="AJ57" s="7"/>
      <c r="AK57" s="7"/>
      <c r="AL57" s="5"/>
      <c r="AM57" s="5"/>
      <c r="AN57" s="5"/>
      <c r="AO57" s="5"/>
      <c r="AP57" s="5"/>
      <c r="AQ57" s="27"/>
      <c r="AR57" s="7"/>
      <c r="AS57" s="27"/>
      <c r="AT57" s="7"/>
      <c r="AU57" s="5"/>
      <c r="AV57" s="5"/>
      <c r="AW57" s="5"/>
      <c r="AX57" s="5"/>
      <c r="AY57" s="4"/>
      <c r="AZ57" s="7"/>
      <c r="BA57" s="27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409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7"/>
      <c r="O58" s="4"/>
      <c r="P58" s="7"/>
      <c r="Q58" s="7"/>
      <c r="R58" s="7"/>
      <c r="S58" s="7"/>
      <c r="T58" s="7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27"/>
      <c r="AJ58" s="7"/>
      <c r="AK58" s="7"/>
      <c r="AL58" s="5"/>
      <c r="AM58" s="5"/>
      <c r="AN58" s="5"/>
      <c r="AO58" s="5"/>
      <c r="AP58" s="5"/>
      <c r="AQ58" s="27"/>
      <c r="AR58" s="7"/>
      <c r="AS58" s="27"/>
      <c r="AT58" s="7"/>
      <c r="AU58" s="5"/>
      <c r="AV58" s="5"/>
      <c r="AW58" s="5"/>
      <c r="AX58" s="5"/>
      <c r="AY58" s="4"/>
      <c r="AZ58" s="7"/>
      <c r="BA58" s="27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09.2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27"/>
      <c r="N59" s="12"/>
      <c r="O59" s="2"/>
      <c r="P59" s="12"/>
      <c r="Q59" s="12"/>
      <c r="R59" s="12"/>
      <c r="S59" s="12"/>
      <c r="T59" s="12"/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27"/>
      <c r="AJ59" s="7"/>
      <c r="AK59" s="7"/>
      <c r="AL59" s="5"/>
      <c r="AM59" s="5"/>
      <c r="AN59" s="5"/>
      <c r="AO59" s="5"/>
      <c r="AP59" s="5"/>
      <c r="AQ59" s="27"/>
      <c r="AR59" s="7"/>
      <c r="AS59" s="27"/>
      <c r="AT59" s="7"/>
      <c r="AU59" s="5"/>
      <c r="AV59" s="5"/>
      <c r="AW59" s="5"/>
      <c r="AX59" s="5"/>
      <c r="AY59" s="4"/>
      <c r="AZ59" s="7"/>
      <c r="BA59" s="27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98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27"/>
      <c r="N60" s="12"/>
      <c r="O60" s="2"/>
      <c r="P60" s="12"/>
      <c r="Q60" s="12"/>
      <c r="R60" s="12"/>
      <c r="S60" s="12"/>
      <c r="T60" s="12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0"/>
      <c r="AJ60" s="5"/>
      <c r="AK60" s="5"/>
      <c r="AL60" s="5"/>
      <c r="AM60" s="5"/>
      <c r="AN60" s="5"/>
      <c r="AO60" s="5"/>
      <c r="AP60" s="5"/>
      <c r="AQ60" s="50"/>
      <c r="AR60" s="5"/>
      <c r="AS60" s="50"/>
      <c r="AT60" s="5"/>
      <c r="AU60" s="5"/>
      <c r="AV60" s="5"/>
      <c r="AW60" s="5"/>
      <c r="AX60" s="5"/>
      <c r="AY60" s="4"/>
      <c r="AZ60" s="7"/>
      <c r="BA60" s="27"/>
      <c r="BB60" s="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408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27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0"/>
      <c r="AJ61" s="5"/>
      <c r="AK61" s="5"/>
      <c r="AL61" s="5"/>
      <c r="AM61" s="5"/>
      <c r="AN61" s="5"/>
      <c r="AO61" s="5"/>
      <c r="AP61" s="5"/>
      <c r="AQ61" s="50"/>
      <c r="AR61" s="5"/>
      <c r="AS61" s="50"/>
      <c r="AT61" s="5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54.2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27"/>
      <c r="N62" s="12"/>
      <c r="O62" s="2"/>
      <c r="P62" s="12"/>
      <c r="Q62" s="12"/>
      <c r="R62" s="12"/>
      <c r="S62" s="12"/>
      <c r="T62" s="12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0"/>
      <c r="AJ62" s="5"/>
      <c r="AK62" s="5"/>
      <c r="AL62" s="5"/>
      <c r="AM62" s="5"/>
      <c r="AN62" s="5"/>
      <c r="AO62" s="5"/>
      <c r="AP62" s="5"/>
      <c r="AQ62" s="50"/>
      <c r="AR62" s="5"/>
      <c r="AS62" s="50"/>
      <c r="AT62" s="5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61.7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13"/>
      <c r="O63" s="13"/>
      <c r="P63" s="13"/>
      <c r="Q63" s="13"/>
      <c r="R63" s="13"/>
      <c r="S63" s="13"/>
      <c r="T63" s="13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0"/>
      <c r="AJ63" s="5"/>
      <c r="AK63" s="5"/>
      <c r="AL63" s="5"/>
      <c r="AM63" s="5"/>
      <c r="AN63" s="5"/>
      <c r="AO63" s="5"/>
      <c r="AP63" s="5"/>
      <c r="AQ63" s="50"/>
      <c r="AR63" s="5"/>
      <c r="AS63" s="50"/>
      <c r="AT63" s="5"/>
      <c r="AU63" s="5"/>
      <c r="AV63" s="5"/>
      <c r="AW63" s="5"/>
      <c r="AX63" s="5"/>
      <c r="AY63" s="4"/>
      <c r="AZ63" s="7"/>
      <c r="BA63" s="27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49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0"/>
      <c r="AJ64" s="5"/>
      <c r="AK64" s="5"/>
      <c r="AL64" s="5"/>
      <c r="AM64" s="5"/>
      <c r="AN64" s="5"/>
      <c r="AO64" s="5"/>
      <c r="AP64" s="5"/>
      <c r="AQ64" s="50"/>
      <c r="AR64" s="5"/>
      <c r="AS64" s="50"/>
      <c r="AT64" s="5"/>
      <c r="AU64" s="5"/>
      <c r="AV64" s="5"/>
      <c r="AW64" s="5"/>
      <c r="AX64" s="5"/>
      <c r="AY64" s="4"/>
      <c r="AZ64" s="7"/>
      <c r="BA64" s="27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49.2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0"/>
      <c r="AJ65" s="5"/>
      <c r="AK65" s="5"/>
      <c r="AL65" s="5"/>
      <c r="AM65" s="5"/>
      <c r="AN65" s="5"/>
      <c r="AO65" s="5"/>
      <c r="AP65" s="5"/>
      <c r="AQ65" s="50"/>
      <c r="AR65" s="5"/>
      <c r="AS65" s="50"/>
      <c r="AT65" s="5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49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7"/>
      <c r="O66" s="7"/>
      <c r="P66" s="7"/>
      <c r="Q66" s="7"/>
      <c r="R66" s="7"/>
      <c r="S66" s="7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0"/>
      <c r="AJ66" s="5"/>
      <c r="AK66" s="5"/>
      <c r="AL66" s="5"/>
      <c r="AM66" s="5"/>
      <c r="AN66" s="5"/>
      <c r="AO66" s="5"/>
      <c r="AP66" s="5"/>
      <c r="AQ66" s="50"/>
      <c r="AR66" s="5"/>
      <c r="AS66" s="50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49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0"/>
      <c r="AJ67" s="5"/>
      <c r="AK67" s="5"/>
      <c r="AL67" s="5"/>
      <c r="AM67" s="5"/>
      <c r="AN67" s="5"/>
      <c r="AO67" s="5"/>
      <c r="AP67" s="5"/>
      <c r="AQ67" s="50"/>
      <c r="AR67" s="5"/>
      <c r="AS67" s="50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149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27"/>
      <c r="N68" s="12"/>
      <c r="O68" s="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0"/>
      <c r="AJ68" s="5"/>
      <c r="AK68" s="5"/>
      <c r="AL68" s="5"/>
      <c r="AM68" s="5"/>
      <c r="AN68" s="5"/>
      <c r="AO68" s="5"/>
      <c r="AP68" s="5"/>
      <c r="AQ68" s="50"/>
      <c r="AR68" s="5"/>
      <c r="AS68" s="50"/>
      <c r="AT68" s="5"/>
      <c r="AU68" s="5"/>
      <c r="AV68" s="5"/>
      <c r="AW68" s="5"/>
      <c r="AX68" s="5"/>
      <c r="AY68" s="4"/>
      <c r="AZ68" s="7"/>
      <c r="BA68" s="27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67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4"/>
      <c r="O69" s="4"/>
      <c r="P69" s="4"/>
      <c r="Q69" s="4"/>
      <c r="R69" s="4"/>
      <c r="S69" s="4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0"/>
      <c r="AJ69" s="5"/>
      <c r="AK69" s="5"/>
      <c r="AL69" s="5"/>
      <c r="AM69" s="5"/>
      <c r="AN69" s="5"/>
      <c r="AO69" s="5"/>
      <c r="AP69" s="5"/>
      <c r="AQ69" s="50"/>
      <c r="AR69" s="5"/>
      <c r="AS69" s="50"/>
      <c r="AT69" s="5"/>
      <c r="AU69" s="5"/>
      <c r="AV69" s="5"/>
      <c r="AW69" s="5"/>
      <c r="AX69" s="5"/>
      <c r="AY69" s="4"/>
      <c r="AZ69" s="7"/>
      <c r="BA69" s="27"/>
      <c r="BB69" s="7"/>
      <c r="BC69" s="7"/>
      <c r="BD69" s="5"/>
      <c r="BE69" s="5"/>
      <c r="BF69" s="5"/>
      <c r="BG69" s="4"/>
      <c r="BH69" s="7"/>
      <c r="BI69" s="7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54.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4"/>
      <c r="O70" s="4"/>
      <c r="P70" s="4"/>
      <c r="Q70" s="4"/>
      <c r="R70" s="4"/>
      <c r="S70" s="4"/>
      <c r="T70" s="4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0"/>
      <c r="AJ70" s="5"/>
      <c r="AK70" s="5"/>
      <c r="AL70" s="5"/>
      <c r="AM70" s="5"/>
      <c r="AN70" s="5"/>
      <c r="AO70" s="5"/>
      <c r="AP70" s="5"/>
      <c r="AQ70" s="50"/>
      <c r="AR70" s="5"/>
      <c r="AS70" s="50"/>
      <c r="AT70" s="5"/>
      <c r="AU70" s="5"/>
      <c r="AV70" s="5"/>
      <c r="AW70" s="5"/>
      <c r="AX70" s="5"/>
      <c r="AY70" s="4"/>
      <c r="AZ70" s="7"/>
      <c r="BA70" s="27"/>
      <c r="BB70" s="17"/>
      <c r="BC70" s="13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144.7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4"/>
      <c r="O71" s="4"/>
      <c r="P71" s="4"/>
      <c r="Q71" s="4"/>
      <c r="R71" s="4"/>
      <c r="S71" s="4"/>
      <c r="T71" s="4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0"/>
      <c r="AJ71" s="5"/>
      <c r="AK71" s="5"/>
      <c r="AL71" s="5"/>
      <c r="AM71" s="5"/>
      <c r="AN71" s="5"/>
      <c r="AO71" s="5"/>
      <c r="AP71" s="5"/>
      <c r="AQ71" s="50"/>
      <c r="AR71" s="5"/>
      <c r="AS71" s="50"/>
      <c r="AT71" s="5"/>
      <c r="AU71" s="5"/>
      <c r="AV71" s="5"/>
      <c r="AW71" s="5"/>
      <c r="AX71" s="5"/>
      <c r="AY71" s="4"/>
      <c r="AZ71" s="7"/>
      <c r="BA71" s="27"/>
      <c r="BB71" s="17"/>
      <c r="BC71" s="13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409.6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4"/>
      <c r="O72" s="4"/>
      <c r="P72" s="4"/>
      <c r="Q72" s="4"/>
      <c r="R72" s="4"/>
      <c r="S72" s="4"/>
      <c r="T72" s="4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0"/>
      <c r="AJ72" s="5"/>
      <c r="AK72" s="5"/>
      <c r="AL72" s="5"/>
      <c r="AM72" s="5"/>
      <c r="AN72" s="5"/>
      <c r="AO72" s="5"/>
      <c r="AP72" s="5"/>
      <c r="AQ72" s="50"/>
      <c r="AR72" s="5"/>
      <c r="AS72" s="50"/>
      <c r="AT72" s="5"/>
      <c r="AU72" s="5"/>
      <c r="AV72" s="5"/>
      <c r="AW72" s="5"/>
      <c r="AX72" s="5"/>
      <c r="AY72" s="4"/>
      <c r="AZ72" s="4"/>
      <c r="BA72" s="4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52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4"/>
      <c r="O73" s="4"/>
      <c r="P73" s="4"/>
      <c r="Q73" s="4"/>
      <c r="R73" s="4"/>
      <c r="S73" s="4"/>
      <c r="T73" s="4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0"/>
      <c r="AJ73" s="5"/>
      <c r="AK73" s="5"/>
      <c r="AL73" s="5"/>
      <c r="AM73" s="5"/>
      <c r="AN73" s="5"/>
      <c r="AO73" s="5"/>
      <c r="AP73" s="5"/>
      <c r="AQ73" s="50"/>
      <c r="AR73" s="5"/>
      <c r="AS73" s="50"/>
      <c r="AT73" s="5"/>
      <c r="AU73" s="5"/>
      <c r="AV73" s="5"/>
      <c r="AW73" s="5"/>
      <c r="AX73" s="5"/>
      <c r="AY73" s="4"/>
      <c r="AZ73" s="7"/>
      <c r="BA73" s="2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20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13"/>
      <c r="O74" s="13"/>
      <c r="P74" s="13"/>
      <c r="Q74" s="13"/>
      <c r="R74" s="13"/>
      <c r="S74" s="13"/>
      <c r="T74" s="13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0"/>
      <c r="AJ74" s="5"/>
      <c r="AK74" s="5"/>
      <c r="AL74" s="5"/>
      <c r="AM74" s="5"/>
      <c r="AN74" s="5"/>
      <c r="AO74" s="5"/>
      <c r="AP74" s="5"/>
      <c r="AQ74" s="50"/>
      <c r="AR74" s="5"/>
      <c r="AS74" s="50"/>
      <c r="AT74" s="5"/>
      <c r="AU74" s="5"/>
      <c r="AV74" s="5"/>
      <c r="AW74" s="5"/>
      <c r="AX74" s="5"/>
      <c r="AY74" s="4"/>
      <c r="AZ74" s="7"/>
      <c r="BA74" s="27"/>
      <c r="BB74" s="13"/>
      <c r="BC74" s="13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20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0"/>
      <c r="AJ75" s="5"/>
      <c r="AK75" s="5"/>
      <c r="AL75" s="5"/>
      <c r="AM75" s="5"/>
      <c r="AN75" s="5"/>
      <c r="AO75" s="5"/>
      <c r="AP75" s="5"/>
      <c r="AQ75" s="50"/>
      <c r="AR75" s="5"/>
      <c r="AS75" s="50"/>
      <c r="AT75" s="5"/>
      <c r="AU75" s="5"/>
      <c r="AV75" s="5"/>
      <c r="AW75" s="5"/>
      <c r="AX75" s="5"/>
      <c r="AY75" s="4"/>
      <c r="AZ75" s="7"/>
      <c r="BA75" s="27"/>
      <c r="BB75" s="4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220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4"/>
      <c r="O76" s="4"/>
      <c r="P76" s="4"/>
      <c r="Q76" s="4"/>
      <c r="R76" s="4"/>
      <c r="S76" s="4"/>
      <c r="T76" s="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0"/>
      <c r="AJ76" s="5"/>
      <c r="AK76" s="5"/>
      <c r="AL76" s="5"/>
      <c r="AM76" s="5"/>
      <c r="AN76" s="5"/>
      <c r="AO76" s="5"/>
      <c r="AP76" s="5"/>
      <c r="AQ76" s="50"/>
      <c r="AR76" s="5"/>
      <c r="AS76" s="50"/>
      <c r="AT76" s="5"/>
      <c r="AU76" s="5"/>
      <c r="AV76" s="5"/>
      <c r="AW76" s="5"/>
      <c r="AX76" s="5"/>
      <c r="AY76" s="4"/>
      <c r="AZ76" s="7"/>
      <c r="BA76" s="27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409.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13"/>
      <c r="O77" s="13"/>
      <c r="P77" s="13"/>
      <c r="Q77" s="13"/>
      <c r="R77" s="13"/>
      <c r="S77" s="13"/>
      <c r="T77" s="13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13"/>
      <c r="AG77" s="13"/>
      <c r="AH77" s="5"/>
      <c r="AI77" s="27"/>
      <c r="AJ77" s="13"/>
      <c r="AK77" s="13"/>
      <c r="AL77" s="5"/>
      <c r="AM77" s="5"/>
      <c r="AN77" s="5"/>
      <c r="AO77" s="5"/>
      <c r="AP77" s="5"/>
      <c r="AQ77" s="27"/>
      <c r="AR77" s="13"/>
      <c r="AS77" s="27"/>
      <c r="AT77" s="13"/>
      <c r="AU77" s="5"/>
      <c r="AV77" s="5"/>
      <c r="AW77" s="5"/>
      <c r="AX77" s="5"/>
      <c r="AY77" s="4"/>
      <c r="AZ77" s="7"/>
      <c r="BA77" s="27"/>
      <c r="BB77" s="13"/>
      <c r="BC77" s="13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44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13"/>
      <c r="AG78" s="13"/>
      <c r="AH78" s="5"/>
      <c r="AI78" s="27"/>
      <c r="AJ78" s="13"/>
      <c r="AK78" s="13"/>
      <c r="AL78" s="5"/>
      <c r="AM78" s="5"/>
      <c r="AN78" s="5"/>
      <c r="AO78" s="5"/>
      <c r="AP78" s="5"/>
      <c r="AQ78" s="27"/>
      <c r="AR78" s="13"/>
      <c r="AS78" s="27"/>
      <c r="AT78" s="13"/>
      <c r="AU78" s="5"/>
      <c r="AV78" s="5"/>
      <c r="AW78" s="5"/>
      <c r="AX78" s="5"/>
      <c r="AY78" s="4"/>
      <c r="AZ78" s="7"/>
      <c r="BA78" s="27"/>
      <c r="BB78" s="13"/>
      <c r="BC78" s="13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44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13"/>
      <c r="O79" s="13"/>
      <c r="P79" s="13"/>
      <c r="Q79" s="13"/>
      <c r="R79" s="13"/>
      <c r="S79" s="13"/>
      <c r="T79" s="13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13"/>
      <c r="AG79" s="13"/>
      <c r="AH79" s="5"/>
      <c r="AI79" s="27"/>
      <c r="AJ79" s="13"/>
      <c r="AK79" s="13"/>
      <c r="AL79" s="5"/>
      <c r="AM79" s="5"/>
      <c r="AN79" s="5"/>
      <c r="AO79" s="5"/>
      <c r="AP79" s="5"/>
      <c r="AQ79" s="27"/>
      <c r="AR79" s="13"/>
      <c r="AS79" s="27"/>
      <c r="AT79" s="13"/>
      <c r="AU79" s="5"/>
      <c r="AV79" s="5"/>
      <c r="AW79" s="5"/>
      <c r="AX79" s="5"/>
      <c r="AY79" s="4"/>
      <c r="AZ79" s="7"/>
      <c r="BA79" s="27"/>
      <c r="BB79" s="13"/>
      <c r="BC79" s="13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4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3"/>
      <c r="O80" s="13"/>
      <c r="P80" s="13"/>
      <c r="Q80" s="13"/>
      <c r="R80" s="13"/>
      <c r="S80" s="13"/>
      <c r="T80" s="13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13"/>
      <c r="AG80" s="13"/>
      <c r="AH80" s="5"/>
      <c r="AI80" s="27"/>
      <c r="AJ80" s="13"/>
      <c r="AK80" s="13"/>
      <c r="AL80" s="5"/>
      <c r="AM80" s="5"/>
      <c r="AN80" s="5"/>
      <c r="AO80" s="5"/>
      <c r="AP80" s="5"/>
      <c r="AQ80" s="27"/>
      <c r="AR80" s="13"/>
      <c r="AS80" s="27"/>
      <c r="AT80" s="13"/>
      <c r="AU80" s="5"/>
      <c r="AV80" s="5"/>
      <c r="AW80" s="5"/>
      <c r="AX80" s="5"/>
      <c r="AY80" s="4"/>
      <c r="AZ80" s="7"/>
      <c r="BA80" s="27"/>
      <c r="BB80" s="13"/>
      <c r="BC80" s="13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4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13"/>
      <c r="O81" s="13"/>
      <c r="P81" s="13"/>
      <c r="Q81" s="13"/>
      <c r="R81" s="13"/>
      <c r="S81" s="13"/>
      <c r="T81" s="13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13"/>
      <c r="AG81" s="13"/>
      <c r="AH81" s="5"/>
      <c r="AI81" s="27"/>
      <c r="AJ81" s="13"/>
      <c r="AK81" s="13"/>
      <c r="AL81" s="5"/>
      <c r="AM81" s="5"/>
      <c r="AN81" s="5"/>
      <c r="AO81" s="5"/>
      <c r="AP81" s="5"/>
      <c r="AQ81" s="27"/>
      <c r="AR81" s="13"/>
      <c r="AS81" s="27"/>
      <c r="AT81" s="13"/>
      <c r="AU81" s="5"/>
      <c r="AV81" s="5"/>
      <c r="AW81" s="5"/>
      <c r="AX81" s="5"/>
      <c r="AY81" s="4"/>
      <c r="AZ81" s="7"/>
      <c r="BA81" s="27"/>
      <c r="BB81" s="13"/>
      <c r="BC81" s="13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44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13"/>
      <c r="AG82" s="13"/>
      <c r="AH82" s="5"/>
      <c r="AI82" s="27"/>
      <c r="AJ82" s="13"/>
      <c r="AK82" s="13"/>
      <c r="AL82" s="5"/>
      <c r="AM82" s="5"/>
      <c r="AN82" s="5"/>
      <c r="AO82" s="5"/>
      <c r="AP82" s="5"/>
      <c r="AQ82" s="27"/>
      <c r="AR82" s="13"/>
      <c r="AS82" s="27"/>
      <c r="AT82" s="13"/>
      <c r="AU82" s="5"/>
      <c r="AV82" s="5"/>
      <c r="AW82" s="5"/>
      <c r="AX82" s="5"/>
      <c r="AY82" s="4"/>
      <c r="AZ82" s="7"/>
      <c r="BA82" s="27"/>
      <c r="BB82" s="13"/>
      <c r="BC82" s="13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9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0"/>
      <c r="AJ83" s="5"/>
      <c r="AK83" s="5"/>
      <c r="AL83" s="5"/>
      <c r="AM83" s="5"/>
      <c r="AN83" s="5"/>
      <c r="AO83" s="5"/>
      <c r="AP83" s="5"/>
      <c r="AQ83" s="50"/>
      <c r="AR83" s="5"/>
      <c r="AS83" s="50"/>
      <c r="AT83" s="5"/>
      <c r="AU83" s="5"/>
      <c r="AV83" s="5"/>
      <c r="AW83" s="5"/>
      <c r="AX83" s="5"/>
      <c r="AY83" s="4"/>
      <c r="AZ83" s="7"/>
      <c r="BA83" s="27"/>
      <c r="BB83" s="17"/>
      <c r="BC83" s="13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408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4"/>
      <c r="Q84" s="4"/>
      <c r="R84" s="4"/>
      <c r="S84" s="4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0"/>
      <c r="AJ84" s="5"/>
      <c r="AK84" s="5"/>
      <c r="AL84" s="5"/>
      <c r="AM84" s="5"/>
      <c r="AN84" s="5"/>
      <c r="AO84" s="5"/>
      <c r="AP84" s="5"/>
      <c r="AQ84" s="50"/>
      <c r="AR84" s="5"/>
      <c r="AS84" s="50"/>
      <c r="AT84" s="5"/>
      <c r="AU84" s="5"/>
      <c r="AV84" s="5"/>
      <c r="AW84" s="5"/>
      <c r="AX84" s="5"/>
      <c r="AY84" s="4"/>
      <c r="AZ84" s="7"/>
      <c r="BA84" s="27"/>
      <c r="BB84" s="4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46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0"/>
      <c r="AJ85" s="5"/>
      <c r="AK85" s="5"/>
      <c r="AL85" s="5"/>
      <c r="AM85" s="5"/>
      <c r="AN85" s="5"/>
      <c r="AO85" s="5"/>
      <c r="AP85" s="5"/>
      <c r="AQ85" s="50"/>
      <c r="AR85" s="5"/>
      <c r="AS85" s="50"/>
      <c r="AT85" s="5"/>
      <c r="AU85" s="5"/>
      <c r="AV85" s="5"/>
      <c r="AW85" s="5"/>
      <c r="AX85" s="5"/>
      <c r="AY85" s="4"/>
      <c r="AZ85" s="7"/>
      <c r="BA85" s="27"/>
      <c r="BB85" s="17"/>
      <c r="BC85" s="13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408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4"/>
      <c r="O86" s="4"/>
      <c r="P86" s="4"/>
      <c r="Q86" s="4"/>
      <c r="R86" s="4"/>
      <c r="S86" s="4"/>
      <c r="T86" s="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0"/>
      <c r="AJ86" s="5"/>
      <c r="AK86" s="5"/>
      <c r="AL86" s="5"/>
      <c r="AM86" s="5"/>
      <c r="AN86" s="5"/>
      <c r="AO86" s="5"/>
      <c r="AP86" s="5"/>
      <c r="AQ86" s="50"/>
      <c r="AR86" s="5"/>
      <c r="AS86" s="50"/>
      <c r="AT86" s="5"/>
      <c r="AU86" s="5"/>
      <c r="AV86" s="5"/>
      <c r="AW86" s="5"/>
      <c r="AX86" s="5"/>
      <c r="AY86" s="4"/>
      <c r="AZ86" s="7"/>
      <c r="BA86" s="27"/>
      <c r="BB86" s="4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56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4"/>
      <c r="O87" s="4"/>
      <c r="P87" s="4"/>
      <c r="Q87" s="4"/>
      <c r="R87" s="4"/>
      <c r="S87" s="4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0"/>
      <c r="AJ87" s="5"/>
      <c r="AK87" s="5"/>
      <c r="AL87" s="5"/>
      <c r="AM87" s="5"/>
      <c r="AN87" s="5"/>
      <c r="AO87" s="5"/>
      <c r="AP87" s="5"/>
      <c r="AQ87" s="50"/>
      <c r="AR87" s="5"/>
      <c r="AS87" s="50"/>
      <c r="AT87" s="5"/>
      <c r="AU87" s="5"/>
      <c r="AV87" s="5"/>
      <c r="AW87" s="5"/>
      <c r="AX87" s="5"/>
      <c r="AY87" s="4"/>
      <c r="AZ87" s="7"/>
      <c r="BA87" s="27"/>
      <c r="BB87" s="17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32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0"/>
      <c r="AJ88" s="5"/>
      <c r="AK88" s="5"/>
      <c r="AL88" s="5"/>
      <c r="AM88" s="5"/>
      <c r="AN88" s="5"/>
      <c r="AO88" s="5"/>
      <c r="AP88" s="5"/>
      <c r="AQ88" s="50"/>
      <c r="AR88" s="5"/>
      <c r="AS88" s="50"/>
      <c r="AT88" s="5"/>
      <c r="AU88" s="5"/>
      <c r="AV88" s="5"/>
      <c r="AW88" s="5"/>
      <c r="AX88" s="5"/>
      <c r="AY88" s="4"/>
      <c r="AZ88" s="7"/>
      <c r="BA88" s="27"/>
      <c r="BB88" s="13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32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0"/>
      <c r="AJ89" s="5"/>
      <c r="AK89" s="5"/>
      <c r="AL89" s="5"/>
      <c r="AM89" s="5"/>
      <c r="AN89" s="5"/>
      <c r="AO89" s="5"/>
      <c r="AP89" s="5"/>
      <c r="AQ89" s="50"/>
      <c r="AR89" s="5"/>
      <c r="AS89" s="50"/>
      <c r="AT89" s="5"/>
      <c r="AU89" s="5"/>
      <c r="AV89" s="5"/>
      <c r="AW89" s="5"/>
      <c r="AX89" s="5"/>
      <c r="AY89" s="4"/>
      <c r="AZ89" s="7"/>
      <c r="BA89" s="27"/>
      <c r="BB89" s="17"/>
      <c r="BC89" s="13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46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4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0"/>
      <c r="AJ90" s="5"/>
      <c r="AK90" s="5"/>
      <c r="AL90" s="5"/>
      <c r="AM90" s="5"/>
      <c r="AN90" s="5"/>
      <c r="AO90" s="5"/>
      <c r="AP90" s="5"/>
      <c r="AQ90" s="50"/>
      <c r="AR90" s="5"/>
      <c r="AS90" s="50"/>
      <c r="AT90" s="5"/>
      <c r="AU90" s="5"/>
      <c r="AV90" s="5"/>
      <c r="AW90" s="5"/>
      <c r="AX90" s="5"/>
      <c r="AY90" s="4"/>
      <c r="AZ90" s="7"/>
      <c r="BA90" s="27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84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7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0"/>
      <c r="AJ91" s="5"/>
      <c r="AK91" s="5"/>
      <c r="AL91" s="5"/>
      <c r="AM91" s="5"/>
      <c r="AN91" s="5"/>
      <c r="AO91" s="5"/>
      <c r="AP91" s="5"/>
      <c r="AQ91" s="50"/>
      <c r="AR91" s="5"/>
      <c r="AS91" s="50"/>
      <c r="AT91" s="5"/>
      <c r="AU91" s="5"/>
      <c r="AV91" s="5"/>
      <c r="AW91" s="5"/>
      <c r="AX91" s="5"/>
      <c r="AY91" s="4"/>
      <c r="AZ91" s="7"/>
      <c r="BA91" s="32"/>
      <c r="BB91" s="33"/>
      <c r="BC91" s="13"/>
      <c r="BD91" s="5"/>
      <c r="BE91" s="5"/>
      <c r="BF91" s="5"/>
      <c r="BG91" s="5"/>
      <c r="BH91" s="5"/>
      <c r="BI91" s="5"/>
      <c r="BJ91" s="5"/>
      <c r="BK91" s="51"/>
      <c r="BL91" s="8"/>
      <c r="BM91" s="5"/>
      <c r="BN91" s="5"/>
      <c r="BO91" s="7"/>
      <c r="BP91" s="7"/>
      <c r="BQ91" s="8"/>
      <c r="BR91" s="9"/>
    </row>
    <row r="92" spans="1:70" s="6" customFormat="1" ht="184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27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0"/>
      <c r="AJ92" s="5"/>
      <c r="AK92" s="5"/>
      <c r="AL92" s="5"/>
      <c r="AM92" s="5"/>
      <c r="AN92" s="5"/>
      <c r="AO92" s="5"/>
      <c r="AP92" s="5"/>
      <c r="AQ92" s="50"/>
      <c r="AR92" s="5"/>
      <c r="AS92" s="50"/>
      <c r="AT92" s="5"/>
      <c r="AU92" s="5"/>
      <c r="AV92" s="5"/>
      <c r="AW92" s="5"/>
      <c r="AX92" s="5"/>
      <c r="AY92" s="4"/>
      <c r="AZ92" s="7"/>
      <c r="BA92" s="32"/>
      <c r="BB92" s="33"/>
      <c r="BC92" s="13"/>
      <c r="BD92" s="5"/>
      <c r="BE92" s="5"/>
      <c r="BF92" s="5"/>
      <c r="BG92" s="5"/>
      <c r="BH92" s="5"/>
      <c r="BI92" s="5"/>
      <c r="BJ92" s="5"/>
      <c r="BK92" s="51"/>
      <c r="BL92" s="8"/>
      <c r="BM92" s="5"/>
      <c r="BN92" s="5"/>
      <c r="BO92" s="7"/>
      <c r="BP92" s="7"/>
      <c r="BQ92" s="8"/>
      <c r="BR92" s="9"/>
    </row>
    <row r="93" spans="1:70" s="6" customFormat="1" ht="184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4"/>
      <c r="O93" s="4"/>
      <c r="P93" s="4"/>
      <c r="Q93" s="4"/>
      <c r="R93" s="4"/>
      <c r="S93" s="4"/>
      <c r="T93" s="4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0"/>
      <c r="AJ93" s="5"/>
      <c r="AK93" s="5"/>
      <c r="AL93" s="5"/>
      <c r="AM93" s="5"/>
      <c r="AN93" s="5"/>
      <c r="AO93" s="5"/>
      <c r="AP93" s="5"/>
      <c r="AQ93" s="50"/>
      <c r="AR93" s="5"/>
      <c r="AS93" s="50"/>
      <c r="AT93" s="5"/>
      <c r="AU93" s="5"/>
      <c r="AV93" s="5"/>
      <c r="AW93" s="5"/>
      <c r="AX93" s="5"/>
      <c r="AY93" s="4"/>
      <c r="AZ93" s="7"/>
      <c r="BA93" s="27"/>
      <c r="BB93" s="4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84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4"/>
      <c r="O94" s="4"/>
      <c r="P94" s="4"/>
      <c r="Q94" s="4"/>
      <c r="R94" s="4"/>
      <c r="S94" s="4"/>
      <c r="T94" s="4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0"/>
      <c r="AJ94" s="5"/>
      <c r="AK94" s="5"/>
      <c r="AL94" s="5"/>
      <c r="AM94" s="5"/>
      <c r="AN94" s="5"/>
      <c r="AO94" s="5"/>
      <c r="AP94" s="5"/>
      <c r="AQ94" s="50"/>
      <c r="AR94" s="5"/>
      <c r="AS94" s="50"/>
      <c r="AT94" s="5"/>
      <c r="AU94" s="5"/>
      <c r="AV94" s="5"/>
      <c r="AW94" s="5"/>
      <c r="AX94" s="5"/>
      <c r="AY94" s="4"/>
      <c r="AZ94" s="7"/>
      <c r="BA94" s="32"/>
      <c r="BB94" s="33"/>
      <c r="BC94" s="4"/>
      <c r="BD94" s="5"/>
      <c r="BE94" s="5"/>
      <c r="BF94" s="5"/>
      <c r="BG94" s="5"/>
      <c r="BH94" s="5"/>
      <c r="BI94" s="5"/>
      <c r="BJ94" s="5"/>
      <c r="BK94" s="51"/>
      <c r="BL94" s="8"/>
      <c r="BM94" s="5"/>
      <c r="BN94" s="5"/>
      <c r="BO94" s="7"/>
      <c r="BP94" s="7"/>
      <c r="BQ94" s="8"/>
      <c r="BR94" s="9"/>
    </row>
    <row r="95" spans="1:70" s="6" customFormat="1" ht="189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7"/>
      <c r="O95" s="17"/>
      <c r="P95" s="17"/>
      <c r="Q95" s="17"/>
      <c r="R95" s="17"/>
      <c r="S95" s="17"/>
      <c r="T95" s="1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0"/>
      <c r="AJ95" s="5"/>
      <c r="AK95" s="5"/>
      <c r="AL95" s="5"/>
      <c r="AM95" s="5"/>
      <c r="AN95" s="5"/>
      <c r="AO95" s="5"/>
      <c r="AP95" s="5"/>
      <c r="AQ95" s="50"/>
      <c r="AR95" s="5"/>
      <c r="AS95" s="50"/>
      <c r="AT95" s="5"/>
      <c r="AU95" s="5"/>
      <c r="AV95" s="5"/>
      <c r="AW95" s="5"/>
      <c r="AX95" s="5"/>
      <c r="AY95" s="4"/>
      <c r="AZ95" s="7"/>
      <c r="BA95" s="32"/>
      <c r="BB95" s="33"/>
      <c r="BC95" s="4"/>
      <c r="BD95" s="5"/>
      <c r="BE95" s="5"/>
      <c r="BF95" s="5"/>
      <c r="BG95" s="5"/>
      <c r="BH95" s="5"/>
      <c r="BI95" s="5"/>
      <c r="BJ95" s="5"/>
      <c r="BK95" s="51"/>
      <c r="BL95" s="8"/>
      <c r="BM95" s="5"/>
      <c r="BN95" s="5"/>
      <c r="BO95" s="7"/>
      <c r="BP95" s="7"/>
      <c r="BQ95" s="8"/>
      <c r="BR95" s="9"/>
    </row>
    <row r="96" spans="1:70" s="6" customFormat="1" ht="184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0"/>
      <c r="AJ96" s="5"/>
      <c r="AK96" s="5"/>
      <c r="AL96" s="5"/>
      <c r="AM96" s="5"/>
      <c r="AN96" s="5"/>
      <c r="AO96" s="5"/>
      <c r="AP96" s="5"/>
      <c r="AQ96" s="50"/>
      <c r="AR96" s="5"/>
      <c r="AS96" s="50"/>
      <c r="AT96" s="5"/>
      <c r="AU96" s="5"/>
      <c r="AV96" s="5"/>
      <c r="AW96" s="5"/>
      <c r="AX96" s="5"/>
      <c r="AY96" s="4"/>
      <c r="AZ96" s="7"/>
      <c r="BA96" s="27"/>
      <c r="BB96" s="4"/>
      <c r="BC96" s="4"/>
      <c r="BD96" s="5"/>
      <c r="BE96" s="5"/>
      <c r="BF96" s="5"/>
      <c r="BG96" s="4"/>
      <c r="BH96" s="7"/>
      <c r="BI96" s="7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84.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4"/>
      <c r="O97" s="4"/>
      <c r="P97" s="4"/>
      <c r="Q97" s="4"/>
      <c r="R97" s="4"/>
      <c r="S97" s="4"/>
      <c r="T97" s="4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0"/>
      <c r="AJ97" s="5"/>
      <c r="AK97" s="5"/>
      <c r="AL97" s="5"/>
      <c r="AM97" s="5"/>
      <c r="AN97" s="5"/>
      <c r="AO97" s="5"/>
      <c r="AP97" s="5"/>
      <c r="AQ97" s="50"/>
      <c r="AR97" s="5"/>
      <c r="AS97" s="50"/>
      <c r="AT97" s="5"/>
      <c r="AU97" s="5"/>
      <c r="AV97" s="5"/>
      <c r="AW97" s="5"/>
      <c r="AX97" s="5"/>
      <c r="AY97" s="4"/>
      <c r="AZ97" s="7"/>
      <c r="BA97" s="34"/>
      <c r="BB97" s="33"/>
      <c r="BC97" s="4"/>
      <c r="BD97" s="5"/>
      <c r="BE97" s="5"/>
      <c r="BF97" s="5"/>
      <c r="BG97" s="4"/>
      <c r="BH97" s="7"/>
      <c r="BI97" s="7"/>
      <c r="BJ97" s="5"/>
      <c r="BK97" s="51"/>
      <c r="BL97" s="8"/>
      <c r="BM97" s="5"/>
      <c r="BN97" s="5"/>
      <c r="BO97" s="7"/>
      <c r="BP97" s="7"/>
      <c r="BQ97" s="8"/>
      <c r="BR97" s="9"/>
    </row>
    <row r="98" spans="1:70" s="6" customFormat="1" ht="184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0"/>
      <c r="AJ98" s="5"/>
      <c r="AK98" s="5"/>
      <c r="AL98" s="5"/>
      <c r="AM98" s="5"/>
      <c r="AN98" s="5"/>
      <c r="AO98" s="5"/>
      <c r="AP98" s="5"/>
      <c r="AQ98" s="50"/>
      <c r="AR98" s="5"/>
      <c r="AS98" s="50"/>
      <c r="AT98" s="5"/>
      <c r="AU98" s="5"/>
      <c r="AV98" s="5"/>
      <c r="AW98" s="5"/>
      <c r="AX98" s="5"/>
      <c r="AY98" s="4"/>
      <c r="AZ98" s="7"/>
      <c r="BA98" s="27"/>
      <c r="BB98" s="13"/>
      <c r="BC98" s="13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84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0"/>
      <c r="AJ99" s="5"/>
      <c r="AK99" s="5"/>
      <c r="AL99" s="5"/>
      <c r="AM99" s="5"/>
      <c r="AN99" s="5"/>
      <c r="AO99" s="5"/>
      <c r="AP99" s="5"/>
      <c r="AQ99" s="50"/>
      <c r="AR99" s="5"/>
      <c r="AS99" s="50"/>
      <c r="AT99" s="5"/>
      <c r="AU99" s="5"/>
      <c r="AV99" s="5"/>
      <c r="AW99" s="5"/>
      <c r="AX99" s="5"/>
      <c r="AY99" s="4"/>
      <c r="AZ99" s="7"/>
      <c r="BA99" s="27"/>
      <c r="BB99" s="7"/>
      <c r="BC99" s="4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8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0"/>
      <c r="AJ100" s="5"/>
      <c r="AK100" s="5"/>
      <c r="AL100" s="5"/>
      <c r="AM100" s="5"/>
      <c r="AN100" s="5"/>
      <c r="AO100" s="5"/>
      <c r="AP100" s="5"/>
      <c r="AQ100" s="50"/>
      <c r="AR100" s="5"/>
      <c r="AS100" s="50"/>
      <c r="AT100" s="5"/>
      <c r="AU100" s="5"/>
      <c r="AV100" s="5"/>
      <c r="AW100" s="5"/>
      <c r="AX100" s="5"/>
      <c r="AY100" s="4"/>
      <c r="AZ100" s="7"/>
      <c r="BA100" s="27"/>
      <c r="BB100" s="13"/>
      <c r="BC100" s="13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84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3"/>
      <c r="O101" s="13"/>
      <c r="P101" s="13"/>
      <c r="Q101" s="13"/>
      <c r="R101" s="13"/>
      <c r="S101" s="13"/>
      <c r="T101" s="13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0"/>
      <c r="AJ101" s="5"/>
      <c r="AK101" s="5"/>
      <c r="AL101" s="5"/>
      <c r="AM101" s="5"/>
      <c r="AN101" s="5"/>
      <c r="AO101" s="5"/>
      <c r="AP101" s="5"/>
      <c r="AQ101" s="50"/>
      <c r="AR101" s="5"/>
      <c r="AS101" s="50"/>
      <c r="AT101" s="5"/>
      <c r="AU101" s="5"/>
      <c r="AV101" s="5"/>
      <c r="AW101" s="5"/>
      <c r="AX101" s="5"/>
      <c r="AY101" s="4"/>
      <c r="AZ101" s="7"/>
      <c r="BA101" s="27"/>
      <c r="BB101" s="7"/>
      <c r="BC101" s="4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212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7"/>
      <c r="O102" s="7"/>
      <c r="P102" s="7"/>
      <c r="Q102" s="7"/>
      <c r="R102" s="7"/>
      <c r="S102" s="7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7"/>
      <c r="BB102" s="7"/>
      <c r="BC102" s="7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409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7"/>
      <c r="O103" s="4"/>
      <c r="P103" s="7"/>
      <c r="Q103" s="7"/>
      <c r="R103" s="7"/>
      <c r="S103" s="7"/>
      <c r="T103" s="7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7"/>
      <c r="BB103" s="7"/>
      <c r="BC103" s="7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86.7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27"/>
      <c r="N104" s="12"/>
      <c r="O104" s="2"/>
      <c r="P104" s="12"/>
      <c r="Q104" s="12"/>
      <c r="R104" s="12"/>
      <c r="S104" s="12"/>
      <c r="T104" s="1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0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222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27"/>
      <c r="BB105" s="7"/>
      <c r="BC105" s="7"/>
      <c r="BD105" s="5"/>
      <c r="BE105" s="5"/>
      <c r="BF105" s="5"/>
      <c r="BG105" s="5"/>
      <c r="BH105" s="5"/>
      <c r="BI105" s="4"/>
      <c r="BJ105" s="7"/>
      <c r="BK105" s="7"/>
      <c r="BL105" s="8"/>
      <c r="BM105" s="5"/>
      <c r="BN105" s="5"/>
      <c r="BO105" s="7"/>
      <c r="BP105" s="7"/>
      <c r="BQ105" s="8"/>
      <c r="BR105" s="9"/>
    </row>
    <row r="106" spans="1:70" s="6" customFormat="1" ht="222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7"/>
      <c r="Q106" s="7"/>
      <c r="R106" s="7"/>
      <c r="S106" s="7"/>
      <c r="T106" s="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0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222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4"/>
      <c r="O107" s="4"/>
      <c r="P107" s="7"/>
      <c r="Q107" s="7"/>
      <c r="R107" s="7"/>
      <c r="S107" s="7"/>
      <c r="T107" s="7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0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257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7"/>
      <c r="O108" s="4"/>
      <c r="P108" s="7"/>
      <c r="Q108" s="7"/>
      <c r="R108" s="7"/>
      <c r="S108" s="7"/>
      <c r="T108" s="7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27"/>
      <c r="BB108" s="7"/>
      <c r="BC108" s="7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82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27"/>
      <c r="N109" s="12"/>
      <c r="O109" s="2"/>
      <c r="P109" s="12"/>
      <c r="Q109" s="12"/>
      <c r="R109" s="12"/>
      <c r="S109" s="12"/>
      <c r="T109" s="12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0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229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0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409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7"/>
      <c r="O111" s="4"/>
      <c r="P111" s="7"/>
      <c r="Q111" s="7"/>
      <c r="R111" s="7"/>
      <c r="S111" s="7"/>
      <c r="T111" s="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7"/>
      <c r="AG111" s="7"/>
      <c r="AH111" s="7"/>
      <c r="AI111" s="27"/>
      <c r="AJ111" s="7"/>
      <c r="AK111" s="7"/>
      <c r="AL111" s="5"/>
      <c r="AM111" s="5"/>
      <c r="AN111" s="5"/>
      <c r="AO111" s="5"/>
      <c r="AP111" s="5"/>
      <c r="AQ111" s="27"/>
      <c r="AR111" s="7"/>
      <c r="AS111" s="27"/>
      <c r="AT111" s="7"/>
      <c r="AU111" s="5"/>
      <c r="AV111" s="5"/>
      <c r="AW111" s="5"/>
      <c r="AX111" s="5"/>
      <c r="AY111" s="4"/>
      <c r="AZ111" s="7"/>
      <c r="BA111" s="27"/>
      <c r="BB111" s="7"/>
      <c r="BC111" s="7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4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12"/>
      <c r="O112" s="2"/>
      <c r="P112" s="12"/>
      <c r="Q112" s="12"/>
      <c r="R112" s="12"/>
      <c r="S112" s="12"/>
      <c r="T112" s="12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4"/>
      <c r="AH112" s="7"/>
      <c r="AI112" s="7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4"/>
      <c r="AZ112" s="7"/>
      <c r="BA112" s="27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41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27"/>
      <c r="N113" s="12"/>
      <c r="O113" s="2"/>
      <c r="P113" s="12"/>
      <c r="Q113" s="12"/>
      <c r="R113" s="12"/>
      <c r="S113" s="12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4"/>
      <c r="AH113" s="7"/>
      <c r="AI113" s="7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4"/>
      <c r="AZ113" s="7"/>
      <c r="BA113" s="27"/>
      <c r="BB113" s="7"/>
      <c r="BC113" s="7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41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27"/>
      <c r="N114" s="7"/>
      <c r="O114" s="7"/>
      <c r="P114" s="7"/>
      <c r="Q114" s="7"/>
      <c r="R114" s="7"/>
      <c r="S114" s="7"/>
      <c r="T114" s="1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4"/>
      <c r="AH114" s="7"/>
      <c r="AI114" s="7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4"/>
      <c r="AZ114" s="7"/>
      <c r="BA114" s="27"/>
      <c r="BB114" s="7"/>
      <c r="BC114" s="7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41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27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4"/>
      <c r="AH115" s="7"/>
      <c r="AI115" s="7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4"/>
      <c r="AZ115" s="7"/>
      <c r="BA115" s="27"/>
      <c r="BB115" s="7"/>
      <c r="BC115" s="7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141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27"/>
      <c r="N116" s="12"/>
      <c r="O116" s="2"/>
      <c r="P116" s="12"/>
      <c r="Q116" s="12"/>
      <c r="R116" s="12"/>
      <c r="S116" s="12"/>
      <c r="T116" s="12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4"/>
      <c r="AH116" s="7"/>
      <c r="AI116" s="7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4"/>
      <c r="AZ116" s="7"/>
      <c r="BA116" s="27"/>
      <c r="BB116" s="7"/>
      <c r="BC116" s="7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01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4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27"/>
      <c r="BB117" s="7"/>
      <c r="BC117" s="7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01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27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0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201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7"/>
      <c r="O119" s="4"/>
      <c r="P119" s="7"/>
      <c r="Q119" s="7"/>
      <c r="R119" s="7"/>
      <c r="S119" s="7"/>
      <c r="T119" s="7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27"/>
      <c r="BB119" s="7"/>
      <c r="BC119" s="7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201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27"/>
      <c r="N120" s="12"/>
      <c r="O120" s="2"/>
      <c r="P120" s="12"/>
      <c r="Q120" s="12"/>
      <c r="R120" s="12"/>
      <c r="S120" s="12"/>
      <c r="T120" s="12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0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409.6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4"/>
      <c r="P121" s="4"/>
      <c r="Q121" s="4"/>
      <c r="R121" s="4"/>
      <c r="S121" s="4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0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201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4"/>
      <c r="P122" s="4"/>
      <c r="Q122" s="4"/>
      <c r="R122" s="4"/>
      <c r="S122" s="4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0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20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7"/>
      <c r="O123" s="4"/>
      <c r="P123" s="7"/>
      <c r="Q123" s="7"/>
      <c r="R123" s="7"/>
      <c r="S123" s="7"/>
      <c r="T123" s="7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4"/>
      <c r="AH123" s="7"/>
      <c r="AI123" s="7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4"/>
      <c r="AZ123" s="7"/>
      <c r="BA123" s="27"/>
      <c r="BB123" s="7"/>
      <c r="BC123" s="7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20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7"/>
      <c r="O124" s="4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0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20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7"/>
      <c r="O125" s="4"/>
      <c r="P125" s="4"/>
      <c r="Q125" s="4"/>
      <c r="R125" s="4"/>
      <c r="S125" s="4"/>
      <c r="T125" s="7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0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201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27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0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259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13"/>
      <c r="O127" s="13"/>
      <c r="P127" s="13"/>
      <c r="Q127" s="13"/>
      <c r="R127" s="13"/>
      <c r="S127" s="13"/>
      <c r="T127" s="13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27"/>
      <c r="BB127" s="13"/>
      <c r="BC127" s="13"/>
      <c r="BD127" s="5"/>
      <c r="BE127" s="5"/>
      <c r="BF127" s="5"/>
      <c r="BG127" s="4"/>
      <c r="BH127" s="17"/>
      <c r="BI127" s="13"/>
      <c r="BJ127" s="5"/>
      <c r="BK127" s="51"/>
      <c r="BL127" s="8"/>
      <c r="BM127" s="5"/>
      <c r="BN127" s="5"/>
      <c r="BO127" s="7"/>
      <c r="BP127" s="7"/>
      <c r="BQ127" s="8"/>
      <c r="BR127" s="9"/>
    </row>
    <row r="128" spans="1:70" s="6" customFormat="1" ht="244.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13"/>
      <c r="Q128" s="13"/>
      <c r="R128" s="13"/>
      <c r="S128" s="13"/>
      <c r="T128" s="13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27"/>
      <c r="BB128" s="35"/>
      <c r="BC128" s="13"/>
      <c r="BD128" s="5"/>
      <c r="BE128" s="5"/>
      <c r="BF128" s="5"/>
      <c r="BG128" s="4"/>
      <c r="BH128" s="17"/>
      <c r="BI128" s="13"/>
      <c r="BJ128" s="5"/>
      <c r="BK128" s="51"/>
      <c r="BL128" s="8"/>
      <c r="BM128" s="5"/>
      <c r="BN128" s="5"/>
      <c r="BO128" s="7"/>
      <c r="BP128" s="7"/>
      <c r="BQ128" s="8"/>
      <c r="BR128" s="9"/>
    </row>
    <row r="129" spans="1:70" s="6" customFormat="1" ht="219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7"/>
      <c r="O129" s="17"/>
      <c r="P129" s="17"/>
      <c r="Q129" s="17"/>
      <c r="R129" s="17"/>
      <c r="S129" s="17"/>
      <c r="T129" s="1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34"/>
      <c r="BB129" s="36"/>
      <c r="BC129" s="37"/>
      <c r="BD129" s="5"/>
      <c r="BE129" s="5"/>
      <c r="BF129" s="5"/>
      <c r="BG129" s="5"/>
      <c r="BH129" s="5"/>
      <c r="BI129" s="5"/>
      <c r="BJ129" s="5"/>
      <c r="BK129" s="51"/>
      <c r="BL129" s="8"/>
      <c r="BM129" s="5"/>
      <c r="BN129" s="5"/>
      <c r="BO129" s="7"/>
      <c r="BP129" s="7"/>
      <c r="BQ129" s="8"/>
      <c r="BR129" s="9"/>
    </row>
    <row r="130" spans="1:70" s="6" customFormat="1" ht="219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27"/>
      <c r="BB130" s="13"/>
      <c r="BC130" s="13"/>
      <c r="BD130" s="5"/>
      <c r="BE130" s="5"/>
      <c r="BF130" s="5"/>
      <c r="BG130" s="5"/>
      <c r="BH130" s="5"/>
      <c r="BI130" s="5"/>
      <c r="BJ130" s="5"/>
      <c r="BK130" s="51"/>
      <c r="BL130" s="8"/>
      <c r="BM130" s="5"/>
      <c r="BN130" s="5"/>
      <c r="BO130" s="7"/>
      <c r="BP130" s="7"/>
      <c r="BQ130" s="8"/>
      <c r="BR130" s="9"/>
    </row>
    <row r="131" spans="1:70" s="6" customFormat="1" ht="219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13"/>
      <c r="O131" s="13"/>
      <c r="P131" s="13"/>
      <c r="Q131" s="13"/>
      <c r="R131" s="13"/>
      <c r="S131" s="13"/>
      <c r="T131" s="13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34"/>
      <c r="BB131" s="36"/>
      <c r="BC131" s="37"/>
      <c r="BD131" s="5"/>
      <c r="BE131" s="5"/>
      <c r="BF131" s="5"/>
      <c r="BG131" s="5"/>
      <c r="BH131" s="5"/>
      <c r="BI131" s="5"/>
      <c r="BJ131" s="5"/>
      <c r="BK131" s="51"/>
      <c r="BL131" s="8"/>
      <c r="BM131" s="5"/>
      <c r="BN131" s="5"/>
      <c r="BO131" s="7"/>
      <c r="BP131" s="7"/>
      <c r="BQ131" s="8"/>
      <c r="BR131" s="9"/>
    </row>
    <row r="132" spans="1:70" s="6" customFormat="1" ht="409.6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13"/>
      <c r="O132" s="13"/>
      <c r="P132" s="13"/>
      <c r="Q132" s="13"/>
      <c r="R132" s="13"/>
      <c r="S132" s="13"/>
      <c r="T132" s="13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27"/>
      <c r="BB132" s="13"/>
      <c r="BC132" s="4"/>
      <c r="BD132" s="5"/>
      <c r="BE132" s="5"/>
      <c r="BF132" s="5"/>
      <c r="BG132" s="5"/>
      <c r="BH132" s="5"/>
      <c r="BI132" s="5"/>
      <c r="BJ132" s="5"/>
      <c r="BK132" s="51"/>
      <c r="BL132" s="8"/>
      <c r="BM132" s="5"/>
      <c r="BN132" s="5"/>
      <c r="BO132" s="7"/>
      <c r="BP132" s="7"/>
      <c r="BQ132" s="8"/>
      <c r="BR132" s="9"/>
    </row>
    <row r="133" spans="1:70" s="6" customFormat="1" ht="409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13"/>
      <c r="O133" s="13"/>
      <c r="P133" s="13"/>
      <c r="Q133" s="13"/>
      <c r="R133" s="13"/>
      <c r="S133" s="13"/>
      <c r="T133" s="13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4"/>
      <c r="AF133" s="13"/>
      <c r="AG133" s="13"/>
      <c r="AH133" s="5"/>
      <c r="AI133" s="27"/>
      <c r="AJ133" s="13"/>
      <c r="AK133" s="13"/>
      <c r="AL133" s="5"/>
      <c r="AM133" s="5"/>
      <c r="AN133" s="5"/>
      <c r="AO133" s="5"/>
      <c r="AP133" s="5"/>
      <c r="AQ133" s="27"/>
      <c r="AR133" s="13"/>
      <c r="AS133" s="27"/>
      <c r="AT133" s="13"/>
      <c r="AU133" s="5"/>
      <c r="AV133" s="5"/>
      <c r="AW133" s="5"/>
      <c r="AX133" s="5"/>
      <c r="AY133" s="5"/>
      <c r="AZ133" s="5"/>
      <c r="BA133" s="27"/>
      <c r="BB133" s="13"/>
      <c r="BC133" s="13"/>
      <c r="BD133" s="5"/>
      <c r="BE133" s="5"/>
      <c r="BF133" s="5"/>
      <c r="BG133" s="5"/>
      <c r="BH133" s="5"/>
      <c r="BI133" s="5"/>
      <c r="BJ133" s="5"/>
      <c r="BK133" s="51"/>
      <c r="BL133" s="8"/>
      <c r="BM133" s="5"/>
      <c r="BN133" s="5"/>
      <c r="BO133" s="7"/>
      <c r="BP133" s="7"/>
      <c r="BQ133" s="8"/>
      <c r="BR133" s="9"/>
    </row>
    <row r="134" spans="1:70" s="6" customFormat="1" ht="137.2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13"/>
      <c r="O134" s="13"/>
      <c r="P134" s="13"/>
      <c r="Q134" s="13"/>
      <c r="R134" s="13"/>
      <c r="S134" s="13"/>
      <c r="T134" s="13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34"/>
      <c r="BB134" s="36"/>
      <c r="BC134" s="37"/>
      <c r="BD134" s="5"/>
      <c r="BE134" s="5"/>
      <c r="BF134" s="5"/>
      <c r="BG134" s="5"/>
      <c r="BH134" s="5"/>
      <c r="BI134" s="5"/>
      <c r="BJ134" s="5"/>
      <c r="BK134" s="51"/>
      <c r="BL134" s="8"/>
      <c r="BM134" s="5"/>
      <c r="BN134" s="5"/>
      <c r="BO134" s="7"/>
      <c r="BP134" s="7"/>
      <c r="BQ134" s="8"/>
      <c r="BR134" s="9"/>
    </row>
    <row r="135" spans="1:70" s="6" customFormat="1" ht="13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3"/>
      <c r="O135" s="13"/>
      <c r="P135" s="13"/>
      <c r="Q135" s="13"/>
      <c r="R135" s="13"/>
      <c r="S135" s="13"/>
      <c r="T135" s="13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4"/>
      <c r="BB135" s="36"/>
      <c r="BC135" s="37"/>
      <c r="BD135" s="5"/>
      <c r="BE135" s="5"/>
      <c r="BF135" s="5"/>
      <c r="BG135" s="5"/>
      <c r="BH135" s="5"/>
      <c r="BI135" s="5"/>
      <c r="BJ135" s="5"/>
      <c r="BK135" s="51"/>
      <c r="BL135" s="8"/>
      <c r="BM135" s="5"/>
      <c r="BN135" s="5"/>
      <c r="BO135" s="7"/>
      <c r="BP135" s="7"/>
      <c r="BQ135" s="8"/>
      <c r="BR135" s="9"/>
    </row>
    <row r="136" spans="1:70" s="6" customFormat="1" ht="137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34"/>
      <c r="BB136" s="36"/>
      <c r="BC136" s="37"/>
      <c r="BD136" s="5"/>
      <c r="BE136" s="5"/>
      <c r="BF136" s="5"/>
      <c r="BG136" s="5"/>
      <c r="BH136" s="5"/>
      <c r="BI136" s="5"/>
      <c r="BJ136" s="5"/>
      <c r="BK136" s="51"/>
      <c r="BL136" s="8"/>
      <c r="BM136" s="5"/>
      <c r="BN136" s="5"/>
      <c r="BO136" s="7"/>
      <c r="BP136" s="7"/>
      <c r="BQ136" s="8"/>
      <c r="BR136" s="9"/>
    </row>
    <row r="137" spans="1:70" s="6" customFormat="1" ht="137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3"/>
      <c r="O137" s="13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34"/>
      <c r="BB137" s="36"/>
      <c r="BC137" s="37"/>
      <c r="BD137" s="5"/>
      <c r="BE137" s="5"/>
      <c r="BF137" s="5"/>
      <c r="BG137" s="5"/>
      <c r="BH137" s="5"/>
      <c r="BI137" s="5"/>
      <c r="BJ137" s="5"/>
      <c r="BK137" s="51"/>
      <c r="BL137" s="8"/>
      <c r="BM137" s="5"/>
      <c r="BN137" s="5"/>
      <c r="BO137" s="7"/>
      <c r="BP137" s="7"/>
      <c r="BQ137" s="8"/>
      <c r="BR137" s="9"/>
    </row>
    <row r="138" spans="1:70" s="6" customFormat="1" ht="137.2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34"/>
      <c r="BB138" s="36"/>
      <c r="BC138" s="37"/>
      <c r="BD138" s="5"/>
      <c r="BE138" s="5"/>
      <c r="BF138" s="5"/>
      <c r="BG138" s="5"/>
      <c r="BH138" s="5"/>
      <c r="BI138" s="5"/>
      <c r="BJ138" s="5"/>
      <c r="BK138" s="51"/>
      <c r="BL138" s="8"/>
      <c r="BM138" s="5"/>
      <c r="BN138" s="5"/>
      <c r="BO138" s="7"/>
      <c r="BP138" s="7"/>
      <c r="BQ138" s="8"/>
      <c r="BR138" s="9"/>
    </row>
    <row r="139" spans="1:70" s="6" customFormat="1" ht="29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4"/>
      <c r="AZ139" s="5"/>
      <c r="BA139" s="27"/>
      <c r="BB139" s="13"/>
      <c r="BC139" s="4"/>
      <c r="BD139" s="7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291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4"/>
      <c r="AZ140" s="5"/>
      <c r="BA140" s="27"/>
      <c r="BB140" s="28"/>
      <c r="BC140" s="4"/>
      <c r="BD140" s="7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97.2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7"/>
      <c r="P141" s="7"/>
      <c r="Q141" s="7"/>
      <c r="R141" s="7"/>
      <c r="S141" s="7"/>
      <c r="T141" s="4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27"/>
      <c r="BB141" s="4"/>
      <c r="BC141" s="4"/>
      <c r="BD141" s="5"/>
      <c r="BE141" s="5"/>
      <c r="BF141" s="5"/>
      <c r="BG141" s="5"/>
      <c r="BH141" s="5"/>
      <c r="BI141" s="5"/>
      <c r="BJ141" s="5"/>
      <c r="BK141" s="51"/>
      <c r="BL141" s="8"/>
      <c r="BM141" s="5"/>
      <c r="BN141" s="5"/>
      <c r="BO141" s="7"/>
      <c r="BP141" s="7"/>
      <c r="BQ141" s="8"/>
      <c r="BR141" s="9"/>
    </row>
    <row r="142" spans="1:70" s="6" customFormat="1" ht="197.2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7"/>
      <c r="P142" s="7"/>
      <c r="Q142" s="7"/>
      <c r="R142" s="7"/>
      <c r="S142" s="7"/>
      <c r="T142" s="4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32"/>
      <c r="BB142" s="37"/>
      <c r="BC142" s="37"/>
      <c r="BD142" s="5"/>
      <c r="BE142" s="5"/>
      <c r="BF142" s="5"/>
      <c r="BG142" s="5"/>
      <c r="BH142" s="5"/>
      <c r="BI142" s="5"/>
      <c r="BJ142" s="5"/>
      <c r="BK142" s="51"/>
      <c r="BL142" s="8"/>
      <c r="BM142" s="5"/>
      <c r="BN142" s="5"/>
      <c r="BO142" s="7"/>
      <c r="BP142" s="7"/>
      <c r="BQ142" s="8"/>
      <c r="BR142" s="9"/>
    </row>
    <row r="143" spans="1:70" s="6" customFormat="1" ht="279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38"/>
      <c r="O143" s="38"/>
      <c r="P143" s="38"/>
      <c r="Q143" s="38"/>
      <c r="R143" s="38"/>
      <c r="S143" s="38"/>
      <c r="T143" s="38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27"/>
      <c r="BB143" s="17"/>
      <c r="BC143" s="1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71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27"/>
      <c r="BB144" s="7"/>
      <c r="BC144" s="7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2" s="6" customFormat="1" ht="129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7"/>
      <c r="P145" s="7"/>
      <c r="Q145" s="7"/>
      <c r="R145" s="7"/>
      <c r="S145" s="7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39"/>
      <c r="BB145" s="13"/>
      <c r="BC145" s="13"/>
      <c r="BD145" s="5"/>
      <c r="BE145" s="5"/>
      <c r="BF145" s="5"/>
      <c r="BG145" s="5"/>
      <c r="BH145" s="5"/>
      <c r="BI145" s="5"/>
      <c r="BJ145" s="5"/>
      <c r="BK145" s="51"/>
      <c r="BL145" s="8"/>
      <c r="BM145" s="5"/>
      <c r="BN145" s="5"/>
      <c r="BO145" s="7"/>
      <c r="BP145" s="7"/>
      <c r="BQ145" s="8"/>
      <c r="BR145" s="9"/>
    </row>
    <row r="146" spans="1:72" s="6" customFormat="1" ht="187.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13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27"/>
      <c r="BB146" s="7"/>
      <c r="BC146" s="7"/>
      <c r="BD146" s="5"/>
      <c r="BE146" s="5"/>
      <c r="BF146" s="5"/>
      <c r="BG146" s="5"/>
      <c r="BH146" s="5"/>
      <c r="BI146" s="5"/>
      <c r="BJ146" s="7"/>
      <c r="BK146" s="7"/>
      <c r="BL146" s="8"/>
      <c r="BM146" s="5"/>
      <c r="BN146" s="5"/>
      <c r="BO146" s="5"/>
      <c r="BP146" s="5"/>
      <c r="BQ146" s="7"/>
      <c r="BR146" s="8"/>
      <c r="BS146" s="9"/>
      <c r="BT146" s="14"/>
    </row>
    <row r="147" spans="1:72" s="6" customFormat="1" ht="187.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27"/>
      <c r="N147" s="12"/>
      <c r="O147" s="2"/>
      <c r="P147" s="12"/>
      <c r="Q147" s="12"/>
      <c r="R147" s="12"/>
      <c r="S147" s="12"/>
      <c r="T147" s="12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7"/>
      <c r="BK147" s="7"/>
      <c r="BL147" s="8"/>
      <c r="BM147" s="9"/>
      <c r="BN147" s="5"/>
      <c r="BO147" s="5"/>
      <c r="BP147" s="5"/>
      <c r="BQ147" s="7"/>
      <c r="BR147" s="8"/>
      <c r="BS147" s="9"/>
      <c r="BT147" s="14"/>
    </row>
    <row r="148" spans="1:72" s="6" customFormat="1" ht="409.6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7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7"/>
      <c r="AS148" s="5"/>
      <c r="AT148" s="7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7"/>
      <c r="BK148" s="7"/>
      <c r="BL148" s="8"/>
      <c r="BM148" s="9"/>
      <c r="BN148" s="5"/>
      <c r="BO148" s="5"/>
      <c r="BP148" s="5"/>
      <c r="BQ148" s="7"/>
      <c r="BR148" s="8"/>
      <c r="BS148" s="9"/>
      <c r="BT148" s="14"/>
    </row>
    <row r="149" spans="1:72" s="6" customFormat="1" ht="409.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7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27"/>
      <c r="BB149" s="7"/>
      <c r="BC149" s="7"/>
      <c r="BD149" s="5"/>
      <c r="BE149" s="5"/>
      <c r="BF149" s="5"/>
      <c r="BG149" s="5"/>
      <c r="BH149" s="5"/>
      <c r="BI149" s="5"/>
      <c r="BJ149" s="7"/>
      <c r="BK149" s="7"/>
      <c r="BL149" s="8"/>
      <c r="BM149" s="9"/>
      <c r="BN149" s="5"/>
      <c r="BO149" s="5"/>
      <c r="BP149" s="5"/>
      <c r="BQ149" s="7"/>
      <c r="BR149" s="8"/>
      <c r="BS149" s="9"/>
      <c r="BT149" s="14"/>
    </row>
    <row r="150" spans="1:72" s="6" customFormat="1" ht="194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27"/>
      <c r="N150" s="12"/>
      <c r="O150" s="2"/>
      <c r="P150" s="12"/>
      <c r="Q150" s="12"/>
      <c r="R150" s="12"/>
      <c r="S150" s="12"/>
      <c r="T150" s="12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7"/>
      <c r="BK150" s="7"/>
      <c r="BL150" s="8"/>
      <c r="BM150" s="9"/>
      <c r="BN150" s="15"/>
      <c r="BO150" s="15"/>
      <c r="BP150" s="15"/>
      <c r="BQ150" s="16"/>
      <c r="BR150" s="10"/>
      <c r="BS150" s="15"/>
      <c r="BT150" s="14"/>
    </row>
    <row r="151" spans="1:72" s="6" customFormat="1" ht="219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7"/>
      <c r="BL151" s="8"/>
      <c r="BM151" s="9"/>
      <c r="BN151" s="15"/>
      <c r="BO151" s="15"/>
      <c r="BP151" s="15"/>
      <c r="BQ151" s="16"/>
      <c r="BR151" s="10"/>
      <c r="BS151" s="15"/>
      <c r="BT151" s="14"/>
    </row>
    <row r="152" spans="1:72" s="6" customFormat="1" ht="198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2"/>
      <c r="L152" s="4"/>
      <c r="M152" s="5"/>
      <c r="N152" s="28"/>
      <c r="O152" s="28"/>
      <c r="P152" s="28"/>
      <c r="Q152" s="28"/>
      <c r="R152" s="28"/>
      <c r="S152" s="28"/>
      <c r="T152" s="28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7"/>
      <c r="BK152" s="13"/>
      <c r="BL152" s="8"/>
      <c r="BM152" s="9"/>
      <c r="BN152" s="5"/>
      <c r="BO152" s="5"/>
      <c r="BP152" s="5"/>
      <c r="BQ152" s="7"/>
      <c r="BR152" s="8"/>
      <c r="BS152" s="9"/>
      <c r="BT152" s="14"/>
    </row>
    <row r="153" spans="1:72" s="6" customFormat="1" ht="198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2"/>
      <c r="L153" s="4"/>
      <c r="M153" s="5"/>
      <c r="N153" s="7"/>
      <c r="O153" s="7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7"/>
      <c r="BK153" s="13"/>
      <c r="BL153" s="8"/>
      <c r="BM153" s="9"/>
      <c r="BN153" s="5"/>
      <c r="BO153" s="5"/>
      <c r="BP153" s="5"/>
      <c r="BQ153" s="7"/>
      <c r="BR153" s="8"/>
      <c r="BS153" s="9"/>
      <c r="BT153" s="14"/>
    </row>
    <row r="154" spans="1:72" s="6" customFormat="1" ht="198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2"/>
      <c r="L154" s="4"/>
      <c r="M154" s="5"/>
      <c r="N154" s="12"/>
      <c r="O154" s="2"/>
      <c r="P154" s="12"/>
      <c r="Q154" s="12"/>
      <c r="R154" s="12"/>
      <c r="S154" s="12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7"/>
      <c r="BK154" s="13"/>
      <c r="BL154" s="8"/>
      <c r="BM154" s="9"/>
      <c r="BN154" s="5"/>
      <c r="BO154" s="5"/>
      <c r="BP154" s="5"/>
      <c r="BQ154" s="7"/>
      <c r="BR154" s="8"/>
      <c r="BS154" s="9"/>
      <c r="BT154" s="14"/>
    </row>
    <row r="155" spans="1:72" s="6" customFormat="1" ht="146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2"/>
      <c r="L155" s="4"/>
      <c r="M155" s="5"/>
      <c r="N155" s="12"/>
      <c r="O155" s="2"/>
      <c r="P155" s="12"/>
      <c r="Q155" s="12"/>
      <c r="R155" s="12"/>
      <c r="S155" s="12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7"/>
      <c r="BK155" s="13"/>
      <c r="BL155" s="8"/>
      <c r="BM155" s="9"/>
      <c r="BN155" s="5"/>
      <c r="BO155" s="5"/>
      <c r="BP155" s="5"/>
      <c r="BQ155" s="7"/>
      <c r="BR155" s="8"/>
      <c r="BS155" s="9"/>
      <c r="BT155" s="14"/>
    </row>
    <row r="156" spans="1:72" s="6" customFormat="1" ht="227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2"/>
      <c r="L156" s="4"/>
      <c r="M156" s="5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7"/>
      <c r="BK156" s="13"/>
      <c r="BL156" s="8"/>
      <c r="BM156" s="9"/>
      <c r="BN156" s="5"/>
      <c r="BO156" s="5"/>
      <c r="BP156" s="5"/>
      <c r="BQ156" s="7"/>
      <c r="BR156" s="8"/>
      <c r="BS156" s="9"/>
      <c r="BT156" s="14"/>
    </row>
    <row r="157" spans="1:72" s="6" customFormat="1" ht="154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2"/>
      <c r="L157" s="4"/>
      <c r="M157" s="5"/>
      <c r="N157" s="12"/>
      <c r="O157" s="1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7"/>
      <c r="BK157" s="13"/>
      <c r="BL157" s="8"/>
      <c r="BM157" s="9"/>
      <c r="BN157" s="5"/>
      <c r="BO157" s="5"/>
      <c r="BP157" s="5"/>
      <c r="BQ157" s="7"/>
      <c r="BR157" s="8"/>
      <c r="BS157" s="9"/>
      <c r="BT157" s="14"/>
    </row>
    <row r="158" spans="1:72" s="6" customFormat="1" ht="154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2"/>
      <c r="L158" s="4"/>
      <c r="M158" s="5"/>
      <c r="N158" s="12"/>
      <c r="O158" s="2"/>
      <c r="P158" s="12"/>
      <c r="Q158" s="12"/>
      <c r="R158" s="12"/>
      <c r="S158" s="12"/>
      <c r="T158" s="12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7"/>
      <c r="BK158" s="13"/>
      <c r="BL158" s="8"/>
      <c r="BM158" s="9"/>
      <c r="BN158" s="15"/>
      <c r="BO158" s="15"/>
      <c r="BP158" s="15"/>
      <c r="BQ158" s="16"/>
      <c r="BR158" s="10"/>
      <c r="BS158" s="15"/>
      <c r="BT158" s="14"/>
    </row>
    <row r="159" spans="1:72" s="6" customFormat="1" ht="182.2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2"/>
      <c r="L159" s="4"/>
      <c r="M159" s="5"/>
      <c r="N159" s="7"/>
      <c r="O159" s="7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7"/>
      <c r="BJ159" s="5"/>
      <c r="BK159" s="7"/>
      <c r="BL159" s="8"/>
      <c r="BM159" s="9"/>
      <c r="BN159" s="15"/>
      <c r="BO159" s="15"/>
      <c r="BP159" s="15"/>
      <c r="BQ159" s="16"/>
      <c r="BR159" s="10"/>
      <c r="BS159" s="15"/>
      <c r="BT159" s="14"/>
    </row>
    <row r="160" spans="1:72" s="6" customFormat="1" ht="182.2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2"/>
      <c r="L160" s="4"/>
      <c r="M160" s="5"/>
      <c r="N160" s="7"/>
      <c r="O160" s="7"/>
      <c r="P160" s="7"/>
      <c r="Q160" s="7"/>
      <c r="R160" s="7"/>
      <c r="S160" s="7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7"/>
      <c r="BL160" s="8"/>
      <c r="BM160" s="9"/>
      <c r="BN160" s="15"/>
      <c r="BO160" s="15"/>
      <c r="BP160" s="15"/>
      <c r="BQ160" s="16"/>
      <c r="BR160" s="10"/>
      <c r="BS160" s="15"/>
      <c r="BT160" s="14"/>
    </row>
    <row r="161" spans="1:70" s="6" customFormat="1" ht="312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2"/>
      <c r="L161" s="4"/>
      <c r="M161" s="5"/>
      <c r="N161" s="12"/>
      <c r="O161" s="12"/>
      <c r="P161" s="12"/>
      <c r="Q161" s="12"/>
      <c r="R161" s="12"/>
      <c r="S161" s="12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0"/>
      <c r="BB161" s="5"/>
      <c r="BC161" s="5"/>
      <c r="BD161" s="7"/>
      <c r="BE161" s="5"/>
      <c r="BF161" s="5"/>
      <c r="BG161" s="5"/>
      <c r="BH161" s="5"/>
      <c r="BI161" s="7"/>
      <c r="BJ161" s="5"/>
      <c r="BK161" s="13"/>
      <c r="BL161" s="8"/>
      <c r="BM161" s="9"/>
      <c r="BN161" s="10"/>
    </row>
    <row r="162" spans="1:70" s="6" customFormat="1" ht="174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4"/>
      <c r="M162" s="5"/>
      <c r="N162" s="12"/>
      <c r="O162" s="2"/>
      <c r="P162" s="12"/>
      <c r="Q162" s="12"/>
      <c r="R162" s="12"/>
      <c r="S162" s="12"/>
      <c r="T162" s="12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7"/>
      <c r="BE162" s="5"/>
      <c r="BF162" s="5"/>
      <c r="BG162" s="5"/>
      <c r="BH162" s="5"/>
      <c r="BI162" s="7"/>
      <c r="BJ162" s="5"/>
      <c r="BK162" s="13"/>
      <c r="BL162" s="8"/>
      <c r="BM162" s="9"/>
      <c r="BN162" s="10"/>
    </row>
    <row r="163" spans="1:70" s="6" customFormat="1" ht="167.2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7"/>
      <c r="O163" s="7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0"/>
      <c r="BB163" s="5"/>
      <c r="BC163" s="5"/>
      <c r="BD163" s="7"/>
      <c r="BE163" s="5"/>
      <c r="BF163" s="5"/>
      <c r="BG163" s="5"/>
      <c r="BH163" s="5"/>
      <c r="BI163" s="7"/>
      <c r="BJ163" s="5"/>
      <c r="BK163" s="13"/>
      <c r="BL163" s="8"/>
      <c r="BM163" s="9"/>
      <c r="BN163" s="10"/>
    </row>
    <row r="164" spans="1:70" s="6" customFormat="1" ht="167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7"/>
      <c r="O164" s="7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7"/>
      <c r="BE164" s="5"/>
      <c r="BF164" s="5"/>
      <c r="BG164" s="5"/>
      <c r="BH164" s="5"/>
      <c r="BI164" s="7"/>
      <c r="BJ164" s="5"/>
      <c r="BK164" s="13"/>
      <c r="BL164" s="8"/>
      <c r="BM164" s="9"/>
      <c r="BN164" s="10"/>
    </row>
    <row r="165" spans="1:70" s="6" customFormat="1" ht="167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7"/>
      <c r="O165" s="7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7"/>
      <c r="BE165" s="5"/>
      <c r="BF165" s="5"/>
      <c r="BG165" s="5"/>
      <c r="BH165" s="5"/>
      <c r="BI165" s="7"/>
      <c r="BJ165" s="5"/>
      <c r="BK165" s="13"/>
      <c r="BL165" s="8"/>
      <c r="BM165" s="9"/>
      <c r="BN165" s="10"/>
    </row>
    <row r="166" spans="1:70" s="6" customFormat="1" ht="372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2"/>
      <c r="O166" s="2"/>
      <c r="P166" s="2"/>
      <c r="Q166" s="2"/>
      <c r="R166" s="2"/>
      <c r="S166" s="2"/>
      <c r="T166" s="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5"/>
      <c r="BP166" s="5"/>
    </row>
    <row r="167" spans="1:70" s="6" customFormat="1" ht="257.2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2"/>
      <c r="O167" s="2"/>
      <c r="P167" s="11"/>
      <c r="Q167" s="11"/>
      <c r="R167" s="11"/>
      <c r="S167" s="11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5"/>
      <c r="BP167" s="5"/>
    </row>
    <row r="168" spans="1:70" s="6" customFormat="1" ht="254.2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2"/>
      <c r="O168" s="2"/>
      <c r="P168" s="11"/>
      <c r="Q168" s="11"/>
      <c r="R168" s="11"/>
      <c r="S168" s="11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5"/>
      <c r="BP168" s="5"/>
    </row>
    <row r="169" spans="1:70" s="6" customFormat="1" ht="319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4"/>
      <c r="M169" s="5"/>
      <c r="N169" s="7"/>
      <c r="O169" s="7"/>
      <c r="P169" s="7"/>
      <c r="Q169" s="7"/>
      <c r="R169" s="7"/>
      <c r="S169" s="7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5"/>
      <c r="BP169" s="5"/>
    </row>
    <row r="170" spans="1:70" s="6" customFormat="1" ht="409.6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2"/>
      <c r="M170" s="2"/>
      <c r="N170" s="12"/>
      <c r="O170" s="2"/>
      <c r="P170" s="12"/>
      <c r="Q170" s="12"/>
      <c r="R170" s="12"/>
      <c r="S170" s="12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5"/>
      <c r="BP170" s="5"/>
    </row>
    <row r="171" spans="1:70" s="6" customFormat="1" ht="141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5"/>
      <c r="N171" s="7"/>
      <c r="O171" s="7"/>
      <c r="P171" s="7"/>
      <c r="Q171" s="7"/>
      <c r="R171" s="7"/>
      <c r="S171" s="7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5"/>
      <c r="BP171" s="5"/>
    </row>
    <row r="172" spans="1:70" s="6" customFormat="1" ht="141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2"/>
      <c r="N172" s="7"/>
      <c r="O172" s="7"/>
      <c r="P172" s="7"/>
      <c r="Q172" s="7"/>
      <c r="R172" s="7"/>
      <c r="S172" s="7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5"/>
      <c r="BP172" s="5"/>
    </row>
    <row r="173" spans="1:70" s="6" customFormat="1" ht="292.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11"/>
      <c r="O173" s="2"/>
      <c r="P173" s="11"/>
      <c r="Q173" s="11"/>
      <c r="R173" s="11"/>
      <c r="S173" s="11"/>
      <c r="T173" s="11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5"/>
      <c r="BP173" s="8"/>
      <c r="BQ173" s="9"/>
      <c r="BR173" s="10"/>
    </row>
    <row r="174" spans="1:70" s="6" customFormat="1" ht="177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2"/>
      <c r="O174" s="2"/>
      <c r="P174" s="11"/>
      <c r="Q174" s="11"/>
      <c r="R174" s="11"/>
      <c r="S174" s="11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8"/>
      <c r="BQ174" s="9"/>
      <c r="BR174" s="10"/>
    </row>
  </sheetData>
  <autoFilter ref="A2:BM146"/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73"/>
  <sheetViews>
    <sheetView view="pageBreakPreview" zoomScale="30" zoomScaleNormal="70" zoomScaleSheetLayoutView="30" workbookViewId="0">
      <pane ySplit="2" topLeftCell="A3" activePane="bottomLeft" state="frozen"/>
      <selection pane="bottomLeft" activeCell="F4" sqref="F4"/>
    </sheetView>
  </sheetViews>
  <sheetFormatPr defaultColWidth="9.140625" defaultRowHeight="34.5" x14ac:dyDescent="0.45"/>
  <cols>
    <col min="1" max="1" width="34" style="40" customWidth="1"/>
    <col min="2" max="2" width="28.140625" style="40" customWidth="1"/>
    <col min="3" max="3" width="23" style="40" customWidth="1"/>
    <col min="4" max="4" width="36.85546875" style="40" hidden="1" customWidth="1"/>
    <col min="5" max="5" width="16.42578125" style="40" customWidth="1"/>
    <col min="6" max="6" width="41.28515625" style="40" customWidth="1"/>
    <col min="7" max="7" width="19.85546875" style="40" customWidth="1"/>
    <col min="8" max="8" width="67.7109375" style="40" customWidth="1"/>
    <col min="9" max="9" width="194.5703125" style="40" customWidth="1"/>
    <col min="10" max="10" width="126" style="40" customWidth="1"/>
    <col min="11" max="11" width="23" style="40" customWidth="1"/>
    <col min="12" max="12" width="42.5703125" style="40" customWidth="1"/>
    <col min="13" max="13" width="44.85546875" style="40" customWidth="1"/>
    <col min="14" max="14" width="41" style="40" customWidth="1"/>
    <col min="15" max="15" width="2.140625" style="40" customWidth="1"/>
    <col min="16" max="16" width="36.5703125" style="40" customWidth="1"/>
    <col min="17" max="17" width="33.28515625" style="40" customWidth="1"/>
    <col min="18" max="18" width="23.140625" style="40" customWidth="1"/>
    <col min="19" max="19" width="29.85546875" style="40" customWidth="1"/>
    <col min="20" max="20" width="33.7109375" style="40" customWidth="1"/>
    <col min="21" max="21" width="12.42578125" style="40" hidden="1" customWidth="1"/>
    <col min="22" max="22" width="9.140625" style="40" hidden="1" customWidth="1"/>
    <col min="23" max="24" width="10.140625" style="40" hidden="1" customWidth="1"/>
    <col min="25" max="27" width="17" style="40" hidden="1" customWidth="1"/>
    <col min="28" max="28" width="24.85546875" style="40" hidden="1" customWidth="1"/>
    <col min="29" max="29" width="25.7109375" style="40" hidden="1" customWidth="1"/>
    <col min="30" max="30" width="19.7109375" style="40" hidden="1" customWidth="1"/>
    <col min="31" max="31" width="21" style="40" hidden="1" customWidth="1"/>
    <col min="32" max="32" width="20.140625" style="40" hidden="1" customWidth="1"/>
    <col min="33" max="33" width="37.7109375" style="40" hidden="1" customWidth="1"/>
    <col min="34" max="34" width="21" style="40" hidden="1" customWidth="1"/>
    <col min="35" max="35" width="13.42578125" style="40" hidden="1" customWidth="1"/>
    <col min="36" max="36" width="23" style="40" hidden="1" customWidth="1"/>
    <col min="37" max="37" width="26" style="40" hidden="1" customWidth="1"/>
    <col min="38" max="38" width="19.7109375" style="40" hidden="1" customWidth="1"/>
    <col min="39" max="39" width="12.7109375" style="40" hidden="1" customWidth="1"/>
    <col min="40" max="40" width="9.140625" style="40" hidden="1" customWidth="1"/>
    <col min="41" max="41" width="9.5703125" style="40" hidden="1" customWidth="1"/>
    <col min="42" max="42" width="9.140625" style="40" hidden="1" customWidth="1"/>
    <col min="43" max="43" width="27.140625" style="40" hidden="1" customWidth="1"/>
    <col min="44" max="44" width="22" style="40" hidden="1" customWidth="1"/>
    <col min="45" max="45" width="21.42578125" style="40" hidden="1" customWidth="1"/>
    <col min="46" max="46" width="23.42578125" style="40" hidden="1" customWidth="1"/>
    <col min="47" max="50" width="9.140625" style="40" hidden="1" customWidth="1"/>
    <col min="51" max="51" width="53.42578125" style="40" customWidth="1"/>
    <col min="52" max="52" width="24.28515625" style="40" customWidth="1"/>
    <col min="53" max="53" width="44.28515625" style="40" customWidth="1"/>
    <col min="54" max="54" width="21.85546875" style="40" customWidth="1"/>
    <col min="55" max="55" width="23.140625" style="40" hidden="1" customWidth="1"/>
    <col min="56" max="56" width="18.140625" style="40" hidden="1" customWidth="1"/>
    <col min="57" max="57" width="22.5703125" style="40" hidden="1" customWidth="1"/>
    <col min="58" max="58" width="24.140625" style="40" hidden="1" customWidth="1"/>
    <col min="59" max="59" width="33.85546875" style="40" customWidth="1"/>
    <col min="60" max="60" width="18.5703125" style="40" customWidth="1"/>
    <col min="61" max="61" width="32.5703125" style="40" hidden="1" customWidth="1"/>
    <col min="62" max="62" width="33" style="40" hidden="1" customWidth="1"/>
    <col min="63" max="63" width="31.5703125" style="42" customWidth="1"/>
    <col min="64" max="64" width="37.28515625" style="43" customWidth="1"/>
    <col min="65" max="65" width="57.42578125" style="40" customWidth="1"/>
    <col min="66" max="66" width="17.7109375" style="44" customWidth="1"/>
    <col min="67" max="67" width="9.140625" style="40"/>
    <col min="68" max="68" width="16.42578125" style="40" bestFit="1" customWidth="1"/>
    <col min="69" max="16384" width="9.140625" style="40"/>
  </cols>
  <sheetData>
    <row r="1" spans="1:70" ht="45" x14ac:dyDescent="0.6">
      <c r="C1" s="41"/>
      <c r="F1" s="94" t="s">
        <v>227</v>
      </c>
    </row>
    <row r="2" spans="1:70" s="6" customFormat="1" ht="188.4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5" t="s">
        <v>32</v>
      </c>
      <c r="M2" s="45" t="s">
        <v>33</v>
      </c>
      <c r="N2" s="45" t="s">
        <v>34</v>
      </c>
      <c r="O2" s="45"/>
      <c r="P2" s="45" t="s">
        <v>35</v>
      </c>
      <c r="Q2" s="45" t="s">
        <v>36</v>
      </c>
      <c r="R2" s="45" t="s">
        <v>37</v>
      </c>
      <c r="S2" s="45" t="s">
        <v>38</v>
      </c>
      <c r="T2" s="4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225</v>
      </c>
      <c r="BF2" s="4"/>
      <c r="BG2" s="4" t="s">
        <v>201</v>
      </c>
      <c r="BH2" s="4"/>
      <c r="BI2" s="4" t="s">
        <v>30</v>
      </c>
      <c r="BJ2" s="4"/>
      <c r="BK2" s="13" t="s">
        <v>21</v>
      </c>
      <c r="BL2" s="8" t="s">
        <v>20</v>
      </c>
      <c r="BM2" s="46" t="s">
        <v>18</v>
      </c>
      <c r="BN2" s="47"/>
    </row>
    <row r="3" spans="1:70" s="78" customFormat="1" ht="291.75" customHeight="1" x14ac:dyDescent="0.25">
      <c r="A3" s="68" t="s">
        <v>41</v>
      </c>
      <c r="B3" s="69" t="s">
        <v>64</v>
      </c>
      <c r="C3" s="70">
        <v>466.1</v>
      </c>
      <c r="D3" s="70"/>
      <c r="E3" s="71">
        <v>12</v>
      </c>
      <c r="F3" s="69" t="s">
        <v>87</v>
      </c>
      <c r="G3" s="69" t="s">
        <v>110</v>
      </c>
      <c r="H3" s="69" t="s">
        <v>119</v>
      </c>
      <c r="I3" s="69" t="s">
        <v>142</v>
      </c>
      <c r="J3" s="69" t="s">
        <v>160</v>
      </c>
      <c r="K3" s="71" t="s">
        <v>188</v>
      </c>
      <c r="L3" s="71"/>
      <c r="M3" s="71"/>
      <c r="N3" s="71">
        <f>N4</f>
        <v>99.09</v>
      </c>
      <c r="O3" s="71"/>
      <c r="P3" s="71">
        <f t="shared" ref="P3:T3" si="0">P4</f>
        <v>7.9272</v>
      </c>
      <c r="Q3" s="71">
        <f t="shared" si="0"/>
        <v>85.217399999999998</v>
      </c>
      <c r="R3" s="71">
        <f t="shared" si="0"/>
        <v>0</v>
      </c>
      <c r="S3" s="71">
        <f t="shared" si="0"/>
        <v>5.9454000000000002</v>
      </c>
      <c r="T3" s="71">
        <f t="shared" si="0"/>
        <v>99.09</v>
      </c>
      <c r="U3" s="53"/>
      <c r="V3" s="53"/>
      <c r="W3" s="53"/>
      <c r="X3" s="53"/>
      <c r="Y3" s="53"/>
      <c r="Z3" s="53"/>
      <c r="AA3" s="53"/>
      <c r="AB3" s="53"/>
      <c r="AC3" s="72"/>
      <c r="AD3" s="73"/>
      <c r="AE3" s="71"/>
      <c r="AF3" s="53"/>
      <c r="AG3" s="53"/>
      <c r="AH3" s="53"/>
      <c r="AI3" s="72"/>
      <c r="AJ3" s="73"/>
      <c r="AK3" s="71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72">
        <v>0.09</v>
      </c>
      <c r="BB3" s="71">
        <f>T4</f>
        <v>99.09</v>
      </c>
      <c r="BC3" s="71"/>
      <c r="BD3" s="53"/>
      <c r="BE3" s="71"/>
      <c r="BF3" s="74"/>
      <c r="BG3" s="74"/>
      <c r="BH3" s="53"/>
      <c r="BI3" s="53"/>
      <c r="BJ3" s="53"/>
      <c r="BK3" s="75">
        <f>BB3</f>
        <v>99.09</v>
      </c>
      <c r="BL3" s="76">
        <v>42578</v>
      </c>
      <c r="BM3" s="53"/>
      <c r="BN3" s="53"/>
      <c r="BO3" s="74"/>
      <c r="BP3" s="74"/>
      <c r="BQ3" s="76"/>
      <c r="BR3" s="77"/>
    </row>
    <row r="4" spans="1:70" s="6" customFormat="1" ht="106.1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27">
        <v>0.09</v>
      </c>
      <c r="N4" s="4">
        <f>1101*M4</f>
        <v>99.09</v>
      </c>
      <c r="O4" s="4"/>
      <c r="P4" s="4">
        <f>0.08*N4</f>
        <v>7.9272</v>
      </c>
      <c r="Q4" s="4">
        <f>0.86*N4</f>
        <v>85.217399999999998</v>
      </c>
      <c r="R4" s="4">
        <v>0</v>
      </c>
      <c r="S4" s="4">
        <f>0.06*N4</f>
        <v>5.9454000000000002</v>
      </c>
      <c r="T4" s="4">
        <f>P4+Q4+R4+S4</f>
        <v>99.09</v>
      </c>
      <c r="U4" s="5"/>
      <c r="V4" s="5"/>
      <c r="W4" s="5"/>
      <c r="X4" s="5"/>
      <c r="Y4" s="5"/>
      <c r="Z4" s="5"/>
      <c r="AA4" s="5"/>
      <c r="AB4" s="5"/>
      <c r="AC4" s="27"/>
      <c r="AD4" s="17"/>
      <c r="AE4" s="4"/>
      <c r="AF4" s="5"/>
      <c r="AG4" s="5"/>
      <c r="AH4" s="5"/>
      <c r="AI4" s="27"/>
      <c r="AJ4" s="17"/>
      <c r="AK4" s="4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0"/>
      <c r="BB4" s="50"/>
      <c r="BC4" s="5"/>
      <c r="BD4" s="5"/>
      <c r="BE4" s="4"/>
      <c r="BF4" s="7"/>
      <c r="BG4" s="7"/>
      <c r="BH4" s="5"/>
      <c r="BI4" s="5"/>
      <c r="BJ4" s="5"/>
      <c r="BK4" s="28"/>
      <c r="BL4" s="8"/>
      <c r="BM4" s="5"/>
      <c r="BN4" s="5"/>
      <c r="BO4" s="7"/>
      <c r="BP4" s="7"/>
      <c r="BQ4" s="8"/>
      <c r="BR4" s="9"/>
    </row>
    <row r="5" spans="1:70" s="78" customFormat="1" ht="267" customHeight="1" x14ac:dyDescent="0.25">
      <c r="A5" s="68" t="s">
        <v>42</v>
      </c>
      <c r="B5" s="69" t="s">
        <v>65</v>
      </c>
      <c r="C5" s="70">
        <v>466.1</v>
      </c>
      <c r="D5" s="70"/>
      <c r="E5" s="71">
        <v>10</v>
      </c>
      <c r="F5" s="69" t="s">
        <v>88</v>
      </c>
      <c r="G5" s="69" t="s">
        <v>111</v>
      </c>
      <c r="H5" s="69" t="s">
        <v>120</v>
      </c>
      <c r="I5" s="69" t="s">
        <v>144</v>
      </c>
      <c r="J5" s="69" t="s">
        <v>161</v>
      </c>
      <c r="K5" s="71" t="s">
        <v>189</v>
      </c>
      <c r="L5" s="71"/>
      <c r="M5" s="71"/>
      <c r="N5" s="71">
        <v>55.050000000000004</v>
      </c>
      <c r="O5" s="71"/>
      <c r="P5" s="71">
        <v>4.4040000000000008</v>
      </c>
      <c r="Q5" s="71">
        <v>47.343000000000004</v>
      </c>
      <c r="R5" s="71">
        <v>0</v>
      </c>
      <c r="S5" s="71">
        <v>3.3029999999999999</v>
      </c>
      <c r="T5" s="71">
        <v>55.050000000000004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72">
        <v>0.05</v>
      </c>
      <c r="BB5" s="71">
        <f>T6</f>
        <v>55.050000000000004</v>
      </c>
      <c r="BC5" s="71"/>
      <c r="BD5" s="53"/>
      <c r="BE5" s="71"/>
      <c r="BF5" s="74"/>
      <c r="BG5" s="74"/>
      <c r="BH5" s="53"/>
      <c r="BI5" s="53"/>
      <c r="BJ5" s="53"/>
      <c r="BK5" s="75">
        <f>BB5</f>
        <v>55.050000000000004</v>
      </c>
      <c r="BL5" s="76">
        <v>42583</v>
      </c>
      <c r="BM5" s="53"/>
      <c r="BN5" s="53"/>
      <c r="BO5" s="74"/>
      <c r="BP5" s="74"/>
      <c r="BQ5" s="76"/>
      <c r="BR5" s="77"/>
    </row>
    <row r="6" spans="1:70" s="6" customFormat="1" ht="102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v>0.05</v>
      </c>
      <c r="N6" s="4">
        <f>M6*1101</f>
        <v>55.050000000000004</v>
      </c>
      <c r="O6" s="4"/>
      <c r="P6" s="4">
        <f>0.08*N6</f>
        <v>4.4040000000000008</v>
      </c>
      <c r="Q6" s="4">
        <f>0.86*N6</f>
        <v>47.343000000000004</v>
      </c>
      <c r="R6" s="4">
        <v>0</v>
      </c>
      <c r="S6" s="4">
        <f>0.06*N6</f>
        <v>3.3029999999999999</v>
      </c>
      <c r="T6" s="4">
        <f>P6+Q6+R6+S6</f>
        <v>55.050000000000004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0"/>
      <c r="BB6" s="50"/>
      <c r="BC6" s="5"/>
      <c r="BD6" s="5"/>
      <c r="BE6" s="4"/>
      <c r="BF6" s="7"/>
      <c r="BG6" s="7"/>
      <c r="BH6" s="5"/>
      <c r="BI6" s="5"/>
      <c r="BJ6" s="5"/>
      <c r="BK6" s="28"/>
      <c r="BL6" s="8"/>
      <c r="BM6" s="5"/>
      <c r="BN6" s="5"/>
      <c r="BO6" s="7"/>
      <c r="BP6" s="7"/>
      <c r="BQ6" s="8"/>
      <c r="BR6" s="9"/>
    </row>
    <row r="7" spans="1:70" s="78" customFormat="1" ht="253.5" customHeight="1" x14ac:dyDescent="0.25">
      <c r="A7" s="68" t="s">
        <v>47</v>
      </c>
      <c r="B7" s="69" t="s">
        <v>70</v>
      </c>
      <c r="C7" s="70">
        <v>466.1</v>
      </c>
      <c r="D7" s="70"/>
      <c r="E7" s="71">
        <v>12</v>
      </c>
      <c r="F7" s="69" t="s">
        <v>93</v>
      </c>
      <c r="G7" s="69" t="s">
        <v>112</v>
      </c>
      <c r="H7" s="69" t="s">
        <v>125</v>
      </c>
      <c r="I7" s="69" t="s">
        <v>149</v>
      </c>
      <c r="J7" s="69" t="s">
        <v>165</v>
      </c>
      <c r="K7" s="71" t="s">
        <v>217</v>
      </c>
      <c r="L7" s="71"/>
      <c r="M7" s="71"/>
      <c r="N7" s="71">
        <f>N8</f>
        <v>38.535000000000004</v>
      </c>
      <c r="O7" s="71"/>
      <c r="P7" s="74">
        <f t="shared" ref="P7:T7" si="1">P8</f>
        <v>3.0828000000000002</v>
      </c>
      <c r="Q7" s="74">
        <f t="shared" si="1"/>
        <v>33.140100000000004</v>
      </c>
      <c r="R7" s="74">
        <f t="shared" si="1"/>
        <v>0</v>
      </c>
      <c r="S7" s="74">
        <f t="shared" si="1"/>
        <v>2.3121</v>
      </c>
      <c r="T7" s="74">
        <f t="shared" si="1"/>
        <v>38.535000000000004</v>
      </c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72">
        <v>3.5000000000000003E-2</v>
      </c>
      <c r="BB7" s="71">
        <f>T8</f>
        <v>38.535000000000004</v>
      </c>
      <c r="BC7" s="74"/>
      <c r="BD7" s="71"/>
      <c r="BE7" s="71"/>
      <c r="BF7" s="74"/>
      <c r="BG7" s="71"/>
      <c r="BH7" s="71"/>
      <c r="BI7" s="74"/>
      <c r="BJ7" s="53"/>
      <c r="BK7" s="74">
        <f>BB7</f>
        <v>38.535000000000004</v>
      </c>
      <c r="BL7" s="76">
        <v>42583</v>
      </c>
      <c r="BM7" s="53"/>
      <c r="BN7" s="53"/>
      <c r="BO7" s="74"/>
      <c r="BP7" s="74"/>
      <c r="BQ7" s="76"/>
      <c r="BR7" s="77"/>
    </row>
    <row r="8" spans="1:70" s="6" customFormat="1" ht="176.2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16</v>
      </c>
      <c r="M8" s="27">
        <v>3.5000000000000003E-2</v>
      </c>
      <c r="N8" s="4">
        <f>1101*M8</f>
        <v>38.535000000000004</v>
      </c>
      <c r="O8" s="4"/>
      <c r="P8" s="4">
        <f>0.08*N8</f>
        <v>3.0828000000000002</v>
      </c>
      <c r="Q8" s="4">
        <f>0.86*N8</f>
        <v>33.140100000000004</v>
      </c>
      <c r="R8" s="4"/>
      <c r="S8" s="4">
        <f>0.06*N8</f>
        <v>2.3121</v>
      </c>
      <c r="T8" s="4">
        <f>P8+Q8+R8+S8</f>
        <v>38.535000000000004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28"/>
      <c r="BC8" s="7"/>
      <c r="BD8" s="4"/>
      <c r="BE8" s="4"/>
      <c r="BF8" s="7"/>
      <c r="BG8" s="4"/>
      <c r="BH8" s="4"/>
      <c r="BI8" s="7"/>
      <c r="BJ8" s="5"/>
      <c r="BK8" s="7"/>
      <c r="BL8" s="8"/>
      <c r="BM8" s="5"/>
      <c r="BN8" s="5"/>
      <c r="BO8" s="7"/>
      <c r="BP8" s="7"/>
      <c r="BQ8" s="8"/>
      <c r="BR8" s="9"/>
    </row>
    <row r="9" spans="1:70" s="78" customFormat="1" ht="308.45" customHeight="1" x14ac:dyDescent="0.25">
      <c r="A9" s="68" t="s">
        <v>54</v>
      </c>
      <c r="B9" s="69" t="s">
        <v>77</v>
      </c>
      <c r="C9" s="70">
        <v>466.1</v>
      </c>
      <c r="D9" s="70"/>
      <c r="E9" s="71">
        <v>14.5</v>
      </c>
      <c r="F9" s="69" t="s">
        <v>100</v>
      </c>
      <c r="G9" s="69" t="s">
        <v>112</v>
      </c>
      <c r="H9" s="69" t="s">
        <v>132</v>
      </c>
      <c r="I9" s="69" t="s">
        <v>143</v>
      </c>
      <c r="J9" s="69" t="s">
        <v>172</v>
      </c>
      <c r="K9" s="71" t="s">
        <v>200</v>
      </c>
      <c r="L9" s="71"/>
      <c r="M9" s="71"/>
      <c r="N9" s="74">
        <f>N10</f>
        <v>55.521599999999999</v>
      </c>
      <c r="O9" s="71"/>
      <c r="P9" s="74">
        <f t="shared" ref="P9:T9" si="2">P10</f>
        <v>4.1135999999999999</v>
      </c>
      <c r="Q9" s="74">
        <f t="shared" si="2"/>
        <v>51.407999999999994</v>
      </c>
      <c r="R9" s="74">
        <f t="shared" si="2"/>
        <v>0</v>
      </c>
      <c r="S9" s="74">
        <f t="shared" si="2"/>
        <v>0</v>
      </c>
      <c r="T9" s="74">
        <f t="shared" si="2"/>
        <v>55.521599999999992</v>
      </c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72"/>
      <c r="BB9" s="71"/>
      <c r="BC9" s="71"/>
      <c r="BD9" s="71"/>
      <c r="BE9" s="71"/>
      <c r="BF9" s="74"/>
      <c r="BG9" s="71" t="s">
        <v>202</v>
      </c>
      <c r="BH9" s="74">
        <f>T10</f>
        <v>55.521599999999992</v>
      </c>
      <c r="BI9" s="74"/>
      <c r="BJ9" s="53"/>
      <c r="BK9" s="74">
        <f>BH9</f>
        <v>55.521599999999992</v>
      </c>
      <c r="BL9" s="76">
        <v>42577</v>
      </c>
      <c r="BM9" s="53"/>
      <c r="BN9" s="53"/>
      <c r="BO9" s="74"/>
      <c r="BP9" s="74"/>
      <c r="BQ9" s="76"/>
      <c r="BR9" s="77"/>
    </row>
    <row r="10" spans="1:70" s="6" customFormat="1" ht="172.1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201</v>
      </c>
      <c r="M10" s="4" t="s">
        <v>202</v>
      </c>
      <c r="N10" s="12">
        <f>0.24*231.34</f>
        <v>55.521599999999999</v>
      </c>
      <c r="O10" s="12"/>
      <c r="P10" s="12">
        <f>17.14*0.24</f>
        <v>4.1135999999999999</v>
      </c>
      <c r="Q10" s="12">
        <f>214.2*0.24</f>
        <v>51.407999999999994</v>
      </c>
      <c r="R10" s="12">
        <v>0</v>
      </c>
      <c r="S10" s="12">
        <v>0</v>
      </c>
      <c r="T10" s="12">
        <f>SUM(P10:Q10)</f>
        <v>55.521599999999992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7"/>
      <c r="BB10" s="4"/>
      <c r="BC10" s="4"/>
      <c r="BD10" s="4"/>
      <c r="BE10" s="4"/>
      <c r="BF10" s="7"/>
      <c r="BG10" s="4"/>
      <c r="BH10" s="4"/>
      <c r="BI10" s="7"/>
      <c r="BJ10" s="5"/>
      <c r="BK10" s="7"/>
      <c r="BL10" s="8"/>
      <c r="BM10" s="5"/>
      <c r="BN10" s="5"/>
      <c r="BO10" s="7"/>
      <c r="BP10" s="7"/>
      <c r="BQ10" s="8"/>
      <c r="BR10" s="9"/>
    </row>
    <row r="11" spans="1:70" s="78" customFormat="1" ht="379.5" customHeight="1" x14ac:dyDescent="0.25">
      <c r="A11" s="68" t="s">
        <v>62</v>
      </c>
      <c r="B11" s="69" t="s">
        <v>85</v>
      </c>
      <c r="C11" s="70">
        <v>466.1</v>
      </c>
      <c r="D11" s="70"/>
      <c r="E11" s="71">
        <v>12</v>
      </c>
      <c r="F11" s="69" t="s">
        <v>108</v>
      </c>
      <c r="G11" s="69" t="s">
        <v>117</v>
      </c>
      <c r="H11" s="69" t="s">
        <v>140</v>
      </c>
      <c r="I11" s="69" t="s">
        <v>143</v>
      </c>
      <c r="J11" s="69" t="s">
        <v>180</v>
      </c>
      <c r="K11" s="71" t="s">
        <v>204</v>
      </c>
      <c r="L11" s="71"/>
      <c r="M11" s="71"/>
      <c r="N11" s="74">
        <f>N12</f>
        <v>18.507200000000001</v>
      </c>
      <c r="O11" s="71"/>
      <c r="P11" s="74">
        <f t="shared" ref="P11:T11" si="3">P12</f>
        <v>1.3712</v>
      </c>
      <c r="Q11" s="74">
        <f t="shared" si="3"/>
        <v>17.135999999999999</v>
      </c>
      <c r="R11" s="74">
        <f t="shared" si="3"/>
        <v>0</v>
      </c>
      <c r="S11" s="74">
        <f t="shared" si="3"/>
        <v>0</v>
      </c>
      <c r="T11" s="74">
        <f t="shared" si="3"/>
        <v>18.507199999999997</v>
      </c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72"/>
      <c r="BB11" s="75"/>
      <c r="BC11" s="74"/>
      <c r="BD11" s="71"/>
      <c r="BE11" s="71"/>
      <c r="BF11" s="74"/>
      <c r="BG11" s="71">
        <v>0.08</v>
      </c>
      <c r="BH11" s="74">
        <f>T12</f>
        <v>18.507199999999997</v>
      </c>
      <c r="BI11" s="91"/>
      <c r="BJ11" s="53"/>
      <c r="BK11" s="74">
        <f>BH11</f>
        <v>18.507199999999997</v>
      </c>
      <c r="BL11" s="76">
        <v>42563</v>
      </c>
      <c r="BM11" s="53"/>
      <c r="BN11" s="53"/>
      <c r="BO11" s="74"/>
      <c r="BP11" s="74"/>
      <c r="BQ11" s="76"/>
      <c r="BR11" s="77"/>
    </row>
    <row r="12" spans="1:70" s="6" customFormat="1" ht="192.6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201</v>
      </c>
      <c r="M12" s="4">
        <v>0.08</v>
      </c>
      <c r="N12" s="12">
        <f>M12*231.34</f>
        <v>18.507200000000001</v>
      </c>
      <c r="O12" s="12"/>
      <c r="P12" s="12">
        <f>M12*17.14</f>
        <v>1.3712</v>
      </c>
      <c r="Q12" s="12">
        <f>M12*214.2</f>
        <v>17.135999999999999</v>
      </c>
      <c r="R12" s="12">
        <v>0</v>
      </c>
      <c r="S12" s="12">
        <v>0</v>
      </c>
      <c r="T12" s="12">
        <f>SUM(P12:S12)</f>
        <v>18.507199999999997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0"/>
      <c r="AJ12" s="5"/>
      <c r="AK12" s="5"/>
      <c r="AL12" s="5"/>
      <c r="AM12" s="5"/>
      <c r="AN12" s="5"/>
      <c r="AO12" s="5"/>
      <c r="AP12" s="5"/>
      <c r="AQ12" s="50"/>
      <c r="AR12" s="5"/>
      <c r="AS12" s="50"/>
      <c r="AT12" s="5"/>
      <c r="AU12" s="5"/>
      <c r="AV12" s="5"/>
      <c r="AW12" s="5"/>
      <c r="AX12" s="5"/>
      <c r="AY12" s="5"/>
      <c r="AZ12" s="5"/>
      <c r="BA12" s="27"/>
      <c r="BB12" s="28"/>
      <c r="BC12" s="7"/>
      <c r="BD12" s="4"/>
      <c r="BE12" s="4"/>
      <c r="BF12" s="7"/>
      <c r="BG12" s="4"/>
      <c r="BH12" s="4"/>
      <c r="BI12" s="7"/>
      <c r="BJ12" s="5"/>
      <c r="BK12" s="7"/>
      <c r="BL12" s="8"/>
      <c r="BM12" s="5"/>
      <c r="BN12" s="5"/>
      <c r="BO12" s="7"/>
      <c r="BP12" s="7"/>
      <c r="BQ12" s="8"/>
      <c r="BR12" s="9"/>
    </row>
    <row r="13" spans="1:70" s="78" customFormat="1" ht="244.5" customHeight="1" x14ac:dyDescent="0.25">
      <c r="A13" s="68" t="s">
        <v>63</v>
      </c>
      <c r="B13" s="69" t="s">
        <v>86</v>
      </c>
      <c r="C13" s="70">
        <v>466.1</v>
      </c>
      <c r="D13" s="70">
        <v>466.1</v>
      </c>
      <c r="E13" s="71">
        <v>15</v>
      </c>
      <c r="F13" s="69" t="s">
        <v>109</v>
      </c>
      <c r="G13" s="69" t="s">
        <v>118</v>
      </c>
      <c r="H13" s="69" t="s">
        <v>141</v>
      </c>
      <c r="I13" s="69" t="s">
        <v>159</v>
      </c>
      <c r="J13" s="69" t="s">
        <v>181</v>
      </c>
      <c r="K13" s="71" t="s">
        <v>205</v>
      </c>
      <c r="L13" s="71"/>
      <c r="M13" s="71"/>
      <c r="N13" s="74">
        <f>N14+N15</f>
        <v>135.65</v>
      </c>
      <c r="O13" s="74"/>
      <c r="P13" s="74">
        <f t="shared" ref="P13:T13" si="4">P14+P15</f>
        <v>10.829600000000001</v>
      </c>
      <c r="Q13" s="74">
        <f t="shared" si="4"/>
        <v>114.2032</v>
      </c>
      <c r="R13" s="74">
        <f t="shared" si="4"/>
        <v>2.7</v>
      </c>
      <c r="S13" s="74">
        <f t="shared" si="4"/>
        <v>7.9272</v>
      </c>
      <c r="T13" s="74">
        <f t="shared" si="4"/>
        <v>135.65</v>
      </c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92"/>
      <c r="AJ13" s="53"/>
      <c r="AK13" s="53"/>
      <c r="AL13" s="53"/>
      <c r="AM13" s="53"/>
      <c r="AN13" s="53"/>
      <c r="AO13" s="53"/>
      <c r="AP13" s="53"/>
      <c r="AQ13" s="92"/>
      <c r="AR13" s="53"/>
      <c r="AS13" s="92"/>
      <c r="AT13" s="53"/>
      <c r="AU13" s="53"/>
      <c r="AV13" s="53"/>
      <c r="AW13" s="53"/>
      <c r="AX13" s="53"/>
      <c r="AY13" s="71" t="s">
        <v>196</v>
      </c>
      <c r="AZ13" s="71">
        <f>T14</f>
        <v>3.53</v>
      </c>
      <c r="BA13" s="72">
        <v>0.12</v>
      </c>
      <c r="BB13" s="71">
        <f>T15</f>
        <v>132.12</v>
      </c>
      <c r="BC13" s="71"/>
      <c r="BD13" s="53"/>
      <c r="BE13" s="53"/>
      <c r="BF13" s="53"/>
      <c r="BG13" s="53"/>
      <c r="BH13" s="53"/>
      <c r="BI13" s="53"/>
      <c r="BJ13" s="53"/>
      <c r="BK13" s="74">
        <f>AZ13+BB13</f>
        <v>135.65</v>
      </c>
      <c r="BL13" s="76">
        <v>42573</v>
      </c>
      <c r="BM13" s="53"/>
      <c r="BN13" s="53"/>
      <c r="BO13" s="74"/>
      <c r="BP13" s="74"/>
      <c r="BQ13" s="76"/>
      <c r="BR13" s="77"/>
    </row>
    <row r="14" spans="1:70" s="6" customFormat="1" ht="180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15</v>
      </c>
      <c r="M14" s="4" t="s">
        <v>196</v>
      </c>
      <c r="N14" s="7">
        <v>3.53</v>
      </c>
      <c r="O14" s="7"/>
      <c r="P14" s="7">
        <v>0.26</v>
      </c>
      <c r="Q14" s="7">
        <v>0.57999999999999996</v>
      </c>
      <c r="R14" s="7">
        <v>2.7</v>
      </c>
      <c r="S14" s="7">
        <v>0</v>
      </c>
      <c r="T14" s="7">
        <v>3.53</v>
      </c>
      <c r="U14" s="5"/>
      <c r="V14" s="5"/>
      <c r="W14" s="5"/>
      <c r="X14" s="5"/>
      <c r="Y14" s="5"/>
      <c r="Z14" s="5"/>
      <c r="AA14" s="5"/>
      <c r="AB14" s="5"/>
      <c r="AC14" s="4"/>
      <c r="AD14" s="7"/>
      <c r="AE14" s="7"/>
      <c r="AF14" s="13"/>
      <c r="AG14" s="13"/>
      <c r="AH14" s="5"/>
      <c r="AI14" s="27"/>
      <c r="AJ14" s="7"/>
      <c r="AK14" s="7"/>
      <c r="AL14" s="5"/>
      <c r="AM14" s="5"/>
      <c r="AN14" s="5"/>
      <c r="AO14" s="5"/>
      <c r="AP14" s="5"/>
      <c r="AQ14" s="27"/>
      <c r="AR14" s="7"/>
      <c r="AS14" s="27"/>
      <c r="AT14" s="7"/>
      <c r="AU14" s="5"/>
      <c r="AV14" s="5"/>
      <c r="AW14" s="5"/>
      <c r="AX14" s="5"/>
      <c r="AY14" s="4"/>
      <c r="AZ14" s="7"/>
      <c r="BA14" s="27"/>
      <c r="BB14" s="7"/>
      <c r="BC14" s="7"/>
      <c r="BD14" s="5"/>
      <c r="BE14" s="5"/>
      <c r="BF14" s="5"/>
      <c r="BG14" s="5"/>
      <c r="BH14" s="5"/>
      <c r="BI14" s="5"/>
      <c r="BJ14" s="5"/>
      <c r="BK14" s="7"/>
      <c r="BL14" s="8"/>
      <c r="BM14" s="5"/>
      <c r="BN14" s="5"/>
      <c r="BO14" s="7"/>
      <c r="BP14" s="7"/>
      <c r="BQ14" s="8"/>
      <c r="BR14" s="9"/>
    </row>
    <row r="15" spans="1:70" s="6" customFormat="1" ht="126.7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16</v>
      </c>
      <c r="M15" s="27">
        <v>0.12</v>
      </c>
      <c r="N15" s="7">
        <f>1101*M15</f>
        <v>132.12</v>
      </c>
      <c r="O15" s="7"/>
      <c r="P15" s="7">
        <f>0.08*N15</f>
        <v>10.569600000000001</v>
      </c>
      <c r="Q15" s="7">
        <f>0.86*N15</f>
        <v>113.6232</v>
      </c>
      <c r="R15" s="7">
        <v>0</v>
      </c>
      <c r="S15" s="7">
        <f>0.06*N15</f>
        <v>7.9272</v>
      </c>
      <c r="T15" s="7">
        <f>P15+Q15+R15+S15</f>
        <v>132.12</v>
      </c>
      <c r="U15" s="5"/>
      <c r="V15" s="5"/>
      <c r="W15" s="5"/>
      <c r="X15" s="5"/>
      <c r="Y15" s="5"/>
      <c r="Z15" s="5"/>
      <c r="AA15" s="5"/>
      <c r="AB15" s="5"/>
      <c r="AC15" s="50"/>
      <c r="AD15" s="5"/>
      <c r="AE15" s="4"/>
      <c r="AF15" s="13"/>
      <c r="AG15" s="13"/>
      <c r="AH15" s="5"/>
      <c r="AI15" s="27"/>
      <c r="AJ15" s="13"/>
      <c r="AK15" s="13"/>
      <c r="AL15" s="5"/>
      <c r="AM15" s="5"/>
      <c r="AN15" s="5"/>
      <c r="AO15" s="5"/>
      <c r="AP15" s="5"/>
      <c r="AQ15" s="27"/>
      <c r="AR15" s="13"/>
      <c r="AS15" s="27"/>
      <c r="AT15" s="13"/>
      <c r="AU15" s="5"/>
      <c r="AV15" s="5"/>
      <c r="AW15" s="5"/>
      <c r="AX15" s="5"/>
      <c r="AY15" s="4"/>
      <c r="AZ15" s="7"/>
      <c r="BA15" s="27"/>
      <c r="BB15" s="13"/>
      <c r="BC15" s="13"/>
      <c r="BD15" s="5"/>
      <c r="BE15" s="5"/>
      <c r="BF15" s="5"/>
      <c r="BG15" s="5"/>
      <c r="BH15" s="5"/>
      <c r="BI15" s="5"/>
      <c r="BJ15" s="5"/>
      <c r="BK15" s="7"/>
      <c r="BL15" s="8"/>
      <c r="BM15" s="5"/>
      <c r="BN15" s="5"/>
      <c r="BO15" s="7"/>
      <c r="BP15" s="7"/>
      <c r="BQ15" s="8"/>
      <c r="BR15" s="9"/>
    </row>
    <row r="16" spans="1:70" s="78" customFormat="1" ht="336.75" customHeight="1" x14ac:dyDescent="0.25">
      <c r="A16" s="68" t="s">
        <v>222</v>
      </c>
      <c r="B16" s="69">
        <v>41206604</v>
      </c>
      <c r="C16" s="70">
        <v>466.1</v>
      </c>
      <c r="D16" s="70"/>
      <c r="E16" s="71">
        <v>15</v>
      </c>
      <c r="F16" s="69" t="s">
        <v>219</v>
      </c>
      <c r="G16" s="69" t="s">
        <v>117</v>
      </c>
      <c r="H16" s="69" t="s">
        <v>221</v>
      </c>
      <c r="I16" s="69" t="s">
        <v>143</v>
      </c>
      <c r="J16" s="69" t="s">
        <v>220</v>
      </c>
      <c r="K16" s="71" t="s">
        <v>223</v>
      </c>
      <c r="L16" s="71"/>
      <c r="M16" s="71"/>
      <c r="N16" s="74">
        <f>N17</f>
        <v>37.014400000000002</v>
      </c>
      <c r="O16" s="71"/>
      <c r="P16" s="74">
        <f t="shared" ref="P16:T16" si="5">P17</f>
        <v>2.7423999999999999</v>
      </c>
      <c r="Q16" s="74">
        <f t="shared" si="5"/>
        <v>34.271999999999998</v>
      </c>
      <c r="R16" s="74">
        <f t="shared" si="5"/>
        <v>0</v>
      </c>
      <c r="S16" s="74">
        <f t="shared" si="5"/>
        <v>0</v>
      </c>
      <c r="T16" s="74">
        <f t="shared" si="5"/>
        <v>37.014399999999995</v>
      </c>
      <c r="U16" s="53"/>
      <c r="V16" s="53"/>
      <c r="W16" s="53"/>
      <c r="X16" s="53"/>
      <c r="Y16" s="53"/>
      <c r="Z16" s="53"/>
      <c r="AA16" s="53"/>
      <c r="AB16" s="53"/>
      <c r="AC16" s="72"/>
      <c r="AD16" s="73"/>
      <c r="AE16" s="73"/>
      <c r="AF16" s="53"/>
      <c r="AG16" s="53"/>
      <c r="AH16" s="53"/>
      <c r="AI16" s="72"/>
      <c r="AJ16" s="73"/>
      <c r="AK16" s="73"/>
      <c r="AL16" s="53"/>
      <c r="AM16" s="53"/>
      <c r="AN16" s="53"/>
      <c r="AO16" s="53"/>
      <c r="AP16" s="53"/>
      <c r="AQ16" s="72"/>
      <c r="AR16" s="93"/>
      <c r="AS16" s="72"/>
      <c r="AT16" s="74"/>
      <c r="AU16" s="53"/>
      <c r="AV16" s="53"/>
      <c r="AW16" s="53"/>
      <c r="AX16" s="53"/>
      <c r="AY16" s="71"/>
      <c r="AZ16" s="74"/>
      <c r="BA16" s="72"/>
      <c r="BB16" s="74"/>
      <c r="BC16" s="71"/>
      <c r="BD16" s="53"/>
      <c r="BE16" s="53"/>
      <c r="BF16" s="53"/>
      <c r="BG16" s="71">
        <v>0.16</v>
      </c>
      <c r="BH16" s="74">
        <f>T17</f>
        <v>37.014399999999995</v>
      </c>
      <c r="BI16" s="74"/>
      <c r="BJ16" s="53"/>
      <c r="BK16" s="74">
        <f>BH16</f>
        <v>37.014399999999995</v>
      </c>
      <c r="BL16" s="76">
        <v>42562</v>
      </c>
      <c r="BM16" s="53"/>
      <c r="BN16" s="53"/>
      <c r="BO16" s="74"/>
      <c r="BP16" s="74"/>
      <c r="BQ16" s="76"/>
      <c r="BR16" s="77"/>
    </row>
    <row r="17" spans="1:70" s="6" customFormat="1" ht="229.9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201</v>
      </c>
      <c r="M17" s="4">
        <v>0.16</v>
      </c>
      <c r="N17" s="12">
        <f>M17*231.34</f>
        <v>37.014400000000002</v>
      </c>
      <c r="O17" s="12"/>
      <c r="P17" s="12">
        <f>M17*17.14</f>
        <v>2.7423999999999999</v>
      </c>
      <c r="Q17" s="12">
        <f>M17*214.2</f>
        <v>34.271999999999998</v>
      </c>
      <c r="R17" s="12">
        <v>0</v>
      </c>
      <c r="S17" s="12">
        <v>0</v>
      </c>
      <c r="T17" s="12">
        <f>SUM(P17:S17)</f>
        <v>37.014399999999995</v>
      </c>
      <c r="U17" s="5"/>
      <c r="V17" s="5"/>
      <c r="W17" s="5"/>
      <c r="X17" s="5"/>
      <c r="Y17" s="5"/>
      <c r="Z17" s="5"/>
      <c r="AA17" s="5"/>
      <c r="AB17" s="5"/>
      <c r="AC17" s="27"/>
      <c r="AD17" s="17"/>
      <c r="AE17" s="17"/>
      <c r="AF17" s="5"/>
      <c r="AG17" s="5"/>
      <c r="AH17" s="5"/>
      <c r="AI17" s="27"/>
      <c r="AJ17" s="17"/>
      <c r="AK17" s="17"/>
      <c r="AL17" s="5"/>
      <c r="AM17" s="5"/>
      <c r="AN17" s="5"/>
      <c r="AO17" s="5"/>
      <c r="AP17" s="5"/>
      <c r="AQ17" s="27"/>
      <c r="AR17" s="13"/>
      <c r="AS17" s="27"/>
      <c r="AT17" s="7"/>
      <c r="AU17" s="5"/>
      <c r="AV17" s="5"/>
      <c r="AW17" s="5"/>
      <c r="AX17" s="5"/>
      <c r="AY17" s="4"/>
      <c r="AZ17" s="7"/>
      <c r="BA17" s="27"/>
      <c r="BB17" s="7"/>
      <c r="BC17" s="4"/>
      <c r="BD17" s="5"/>
      <c r="BE17" s="5"/>
      <c r="BF17" s="5"/>
      <c r="BG17" s="5"/>
      <c r="BH17" s="5"/>
      <c r="BI17" s="5"/>
      <c r="BJ17" s="5"/>
      <c r="BK17" s="7"/>
      <c r="BL17" s="8"/>
      <c r="BM17" s="5"/>
      <c r="BN17" s="5"/>
      <c r="BO17" s="7"/>
      <c r="BP17" s="7"/>
      <c r="BQ17" s="8"/>
      <c r="BR17" s="9"/>
    </row>
    <row r="18" spans="1:70" s="66" customFormat="1" ht="105" customHeight="1" x14ac:dyDescent="0.25">
      <c r="A18" s="55"/>
      <c r="B18" s="56"/>
      <c r="C18" s="57"/>
      <c r="D18" s="57"/>
      <c r="E18" s="58"/>
      <c r="F18" s="56"/>
      <c r="G18" s="56"/>
      <c r="H18" s="56"/>
      <c r="I18" s="56"/>
      <c r="J18" s="56"/>
      <c r="K18" s="58"/>
      <c r="L18" s="58" t="s">
        <v>226</v>
      </c>
      <c r="M18" s="58"/>
      <c r="N18" s="62">
        <f>N3+N5+N7+N9+N11+N13+N16</f>
        <v>439.3682</v>
      </c>
      <c r="O18" s="62">
        <f t="shared" ref="O18:BK18" si="6">O3+O5+O7+O9+O11+O13+O16</f>
        <v>0</v>
      </c>
      <c r="P18" s="62">
        <f t="shared" si="6"/>
        <v>34.470799999999997</v>
      </c>
      <c r="Q18" s="62">
        <f t="shared" si="6"/>
        <v>382.71969999999999</v>
      </c>
      <c r="R18" s="62">
        <f t="shared" si="6"/>
        <v>2.7</v>
      </c>
      <c r="S18" s="62">
        <f t="shared" si="6"/>
        <v>19.4877</v>
      </c>
      <c r="T18" s="62">
        <f t="shared" si="6"/>
        <v>439.3682</v>
      </c>
      <c r="U18" s="62">
        <f t="shared" si="6"/>
        <v>0</v>
      </c>
      <c r="V18" s="62">
        <f t="shared" si="6"/>
        <v>0</v>
      </c>
      <c r="W18" s="62">
        <f t="shared" si="6"/>
        <v>0</v>
      </c>
      <c r="X18" s="62">
        <f t="shared" si="6"/>
        <v>0</v>
      </c>
      <c r="Y18" s="62">
        <f t="shared" si="6"/>
        <v>0</v>
      </c>
      <c r="Z18" s="62">
        <f t="shared" si="6"/>
        <v>0</v>
      </c>
      <c r="AA18" s="62">
        <f t="shared" si="6"/>
        <v>0</v>
      </c>
      <c r="AB18" s="62">
        <f t="shared" si="6"/>
        <v>0</v>
      </c>
      <c r="AC18" s="62">
        <f t="shared" si="6"/>
        <v>0</v>
      </c>
      <c r="AD18" s="62">
        <f t="shared" si="6"/>
        <v>0</v>
      </c>
      <c r="AE18" s="62"/>
      <c r="AF18" s="62"/>
      <c r="AG18" s="62"/>
      <c r="AH18" s="62"/>
      <c r="AI18" s="62"/>
      <c r="AJ18" s="62"/>
      <c r="AK18" s="62">
        <f t="shared" si="6"/>
        <v>0</v>
      </c>
      <c r="AL18" s="62">
        <f t="shared" si="6"/>
        <v>0</v>
      </c>
      <c r="AM18" s="62">
        <f t="shared" si="6"/>
        <v>0</v>
      </c>
      <c r="AN18" s="62">
        <f t="shared" si="6"/>
        <v>0</v>
      </c>
      <c r="AO18" s="62">
        <f t="shared" si="6"/>
        <v>0</v>
      </c>
      <c r="AP18" s="62">
        <f t="shared" si="6"/>
        <v>0</v>
      </c>
      <c r="AQ18" s="62"/>
      <c r="AR18" s="62"/>
      <c r="AS18" s="62"/>
      <c r="AT18" s="62"/>
      <c r="AU18" s="62">
        <f t="shared" si="6"/>
        <v>0</v>
      </c>
      <c r="AV18" s="62">
        <f t="shared" si="6"/>
        <v>0</v>
      </c>
      <c r="AW18" s="62">
        <f t="shared" si="6"/>
        <v>0</v>
      </c>
      <c r="AX18" s="62">
        <f t="shared" si="6"/>
        <v>0</v>
      </c>
      <c r="AY18" s="62"/>
      <c r="AZ18" s="62">
        <f t="shared" si="6"/>
        <v>3.53</v>
      </c>
      <c r="BA18" s="62"/>
      <c r="BB18" s="62">
        <f t="shared" si="6"/>
        <v>324.79500000000002</v>
      </c>
      <c r="BC18" s="62">
        <f t="shared" si="6"/>
        <v>0</v>
      </c>
      <c r="BD18" s="62">
        <f t="shared" si="6"/>
        <v>0</v>
      </c>
      <c r="BE18" s="62">
        <f t="shared" si="6"/>
        <v>0</v>
      </c>
      <c r="BF18" s="62">
        <f t="shared" si="6"/>
        <v>0</v>
      </c>
      <c r="BG18" s="62"/>
      <c r="BH18" s="62">
        <f t="shared" si="6"/>
        <v>111.04319999999998</v>
      </c>
      <c r="BI18" s="62">
        <f t="shared" si="6"/>
        <v>0</v>
      </c>
      <c r="BJ18" s="62">
        <f t="shared" si="6"/>
        <v>0</v>
      </c>
      <c r="BK18" s="62">
        <f t="shared" si="6"/>
        <v>439.3682</v>
      </c>
      <c r="BL18" s="64"/>
      <c r="BM18" s="59"/>
      <c r="BN18" s="59"/>
      <c r="BO18" s="62"/>
      <c r="BP18" s="62"/>
      <c r="BQ18" s="64"/>
      <c r="BR18" s="65"/>
    </row>
    <row r="19" spans="1:70" s="6" customFormat="1" ht="163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4"/>
      <c r="N19" s="13"/>
      <c r="O19" s="13"/>
      <c r="P19" s="13"/>
      <c r="Q19" s="13"/>
      <c r="R19" s="13"/>
      <c r="S19" s="13"/>
      <c r="T19" s="13"/>
      <c r="U19" s="5"/>
      <c r="V19" s="5"/>
      <c r="W19" s="5"/>
      <c r="X19" s="5"/>
      <c r="Y19" s="5"/>
      <c r="Z19" s="5"/>
      <c r="AA19" s="5"/>
      <c r="AB19" s="5"/>
      <c r="AC19" s="27"/>
      <c r="AD19" s="17"/>
      <c r="AE19" s="4"/>
      <c r="AF19" s="5"/>
      <c r="AG19" s="5"/>
      <c r="AH19" s="5"/>
      <c r="AI19" s="27"/>
      <c r="AJ19" s="17"/>
      <c r="AK19" s="4"/>
      <c r="AL19" s="5"/>
      <c r="AM19" s="5"/>
      <c r="AN19" s="5"/>
      <c r="AO19" s="5"/>
      <c r="AP19" s="5"/>
      <c r="AQ19" s="27"/>
      <c r="AR19" s="7"/>
      <c r="AS19" s="27"/>
      <c r="AT19" s="7"/>
      <c r="AU19" s="5"/>
      <c r="AV19" s="5"/>
      <c r="AW19" s="5"/>
      <c r="AX19" s="5"/>
      <c r="AY19" s="4"/>
      <c r="AZ19" s="7"/>
      <c r="BA19" s="27"/>
      <c r="BB19" s="7"/>
      <c r="BC19" s="4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258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27"/>
      <c r="N20" s="17"/>
      <c r="O20" s="17"/>
      <c r="P20" s="17"/>
      <c r="Q20" s="17"/>
      <c r="R20" s="17"/>
      <c r="S20" s="17"/>
      <c r="T20" s="17"/>
      <c r="U20" s="5"/>
      <c r="V20" s="5"/>
      <c r="W20" s="5"/>
      <c r="X20" s="5"/>
      <c r="Y20" s="5"/>
      <c r="Z20" s="5"/>
      <c r="AA20" s="5"/>
      <c r="AB20" s="5"/>
      <c r="AC20" s="27"/>
      <c r="AD20" s="17"/>
      <c r="AE20" s="4"/>
      <c r="AF20" s="5"/>
      <c r="AG20" s="5"/>
      <c r="AH20" s="5"/>
      <c r="AI20" s="27"/>
      <c r="AJ20" s="17"/>
      <c r="AK20" s="4"/>
      <c r="AL20" s="5"/>
      <c r="AM20" s="5"/>
      <c r="AN20" s="5"/>
      <c r="AO20" s="5"/>
      <c r="AP20" s="5"/>
      <c r="AQ20" s="27"/>
      <c r="AR20" s="7"/>
      <c r="AS20" s="27"/>
      <c r="AT20" s="7"/>
      <c r="AU20" s="5"/>
      <c r="AV20" s="5"/>
      <c r="AW20" s="5"/>
      <c r="AX20" s="5"/>
      <c r="AY20" s="4"/>
      <c r="AZ20" s="7"/>
      <c r="BA20" s="27"/>
      <c r="BB20" s="7"/>
      <c r="BC20" s="4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201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27"/>
      <c r="N21" s="13"/>
      <c r="O21" s="13"/>
      <c r="P21" s="13"/>
      <c r="Q21" s="13"/>
      <c r="R21" s="13"/>
      <c r="S21" s="13"/>
      <c r="T21" s="13"/>
      <c r="U21" s="5"/>
      <c r="V21" s="5"/>
      <c r="W21" s="5"/>
      <c r="X21" s="5"/>
      <c r="Y21" s="5"/>
      <c r="Z21" s="5"/>
      <c r="AA21" s="5"/>
      <c r="AB21" s="5"/>
      <c r="AC21" s="27"/>
      <c r="AD21" s="17"/>
      <c r="AE21" s="4"/>
      <c r="AF21" s="5"/>
      <c r="AG21" s="5"/>
      <c r="AH21" s="5"/>
      <c r="AI21" s="27"/>
      <c r="AJ21" s="17"/>
      <c r="AK21" s="4"/>
      <c r="AL21" s="5"/>
      <c r="AM21" s="5"/>
      <c r="AN21" s="5"/>
      <c r="AO21" s="5"/>
      <c r="AP21" s="5"/>
      <c r="AQ21" s="27"/>
      <c r="AR21" s="7"/>
      <c r="AS21" s="27"/>
      <c r="AT21" s="7"/>
      <c r="AU21" s="5"/>
      <c r="AV21" s="5"/>
      <c r="AW21" s="5"/>
      <c r="AX21" s="5"/>
      <c r="AY21" s="4"/>
      <c r="AZ21" s="7"/>
      <c r="BA21" s="27"/>
      <c r="BB21" s="7"/>
      <c r="BC21" s="4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91.2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4"/>
      <c r="N22" s="7"/>
      <c r="O22" s="4"/>
      <c r="P22" s="7"/>
      <c r="Q22" s="7"/>
      <c r="R22" s="7"/>
      <c r="S22" s="7"/>
      <c r="T22" s="7"/>
      <c r="U22" s="5"/>
      <c r="V22" s="5"/>
      <c r="W22" s="5"/>
      <c r="X22" s="5"/>
      <c r="Y22" s="5"/>
      <c r="Z22" s="5"/>
      <c r="AA22" s="5"/>
      <c r="AB22" s="5"/>
      <c r="AC22" s="27"/>
      <c r="AD22" s="17"/>
      <c r="AE22" s="4"/>
      <c r="AF22" s="5"/>
      <c r="AG22" s="5"/>
      <c r="AH22" s="5"/>
      <c r="AI22" s="27"/>
      <c r="AJ22" s="17"/>
      <c r="AK22" s="4"/>
      <c r="AL22" s="5"/>
      <c r="AM22" s="5"/>
      <c r="AN22" s="5"/>
      <c r="AO22" s="5"/>
      <c r="AP22" s="5"/>
      <c r="AQ22" s="27"/>
      <c r="AR22" s="7"/>
      <c r="AS22" s="27"/>
      <c r="AT22" s="7"/>
      <c r="AU22" s="5"/>
      <c r="AV22" s="5"/>
      <c r="AW22" s="5"/>
      <c r="AX22" s="5"/>
      <c r="AY22" s="4"/>
      <c r="AZ22" s="7"/>
      <c r="BA22" s="27"/>
      <c r="BB22" s="7"/>
      <c r="BC22" s="7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91.2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27"/>
      <c r="N23" s="12"/>
      <c r="O23" s="2"/>
      <c r="P23" s="12"/>
      <c r="Q23" s="12"/>
      <c r="R23" s="12"/>
      <c r="S23" s="12"/>
      <c r="T23" s="12"/>
      <c r="U23" s="5"/>
      <c r="V23" s="5"/>
      <c r="W23" s="5"/>
      <c r="X23" s="5"/>
      <c r="Y23" s="5"/>
      <c r="Z23" s="5"/>
      <c r="AA23" s="5"/>
      <c r="AB23" s="5"/>
      <c r="AC23" s="27"/>
      <c r="AD23" s="17"/>
      <c r="AE23" s="4"/>
      <c r="AF23" s="5"/>
      <c r="AG23" s="5"/>
      <c r="AH23" s="5"/>
      <c r="AI23" s="27"/>
      <c r="AJ23" s="17"/>
      <c r="AK23" s="4"/>
      <c r="AL23" s="5"/>
      <c r="AM23" s="5"/>
      <c r="AN23" s="5"/>
      <c r="AO23" s="5"/>
      <c r="AP23" s="5"/>
      <c r="AQ23" s="27"/>
      <c r="AR23" s="7"/>
      <c r="AS23" s="27"/>
      <c r="AT23" s="7"/>
      <c r="AU23" s="5"/>
      <c r="AV23" s="5"/>
      <c r="AW23" s="5"/>
      <c r="AX23" s="5"/>
      <c r="AY23" s="4"/>
      <c r="AZ23" s="7"/>
      <c r="BA23" s="27"/>
      <c r="BB23" s="7"/>
      <c r="BC23" s="4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247.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27"/>
      <c r="N24" s="7"/>
      <c r="O24" s="7"/>
      <c r="P24" s="7"/>
      <c r="Q24" s="7"/>
      <c r="R24" s="7"/>
      <c r="S24" s="7"/>
      <c r="T24" s="12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0"/>
      <c r="AJ24" s="5"/>
      <c r="AK24" s="5"/>
      <c r="AL24" s="5"/>
      <c r="AM24" s="5"/>
      <c r="AN24" s="5"/>
      <c r="AO24" s="5"/>
      <c r="AP24" s="5"/>
      <c r="AQ24" s="50"/>
      <c r="AR24" s="5"/>
      <c r="AS24" s="50"/>
      <c r="AT24" s="5"/>
      <c r="AU24" s="5"/>
      <c r="AV24" s="5"/>
      <c r="AW24" s="5"/>
      <c r="AX24" s="5"/>
      <c r="AY24" s="4"/>
      <c r="AZ24" s="7"/>
      <c r="BA24" s="2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271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27"/>
      <c r="N25" s="12"/>
      <c r="O25" s="2"/>
      <c r="P25" s="12"/>
      <c r="Q25" s="12"/>
      <c r="R25" s="12"/>
      <c r="S25" s="12"/>
      <c r="T25" s="12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0"/>
      <c r="AJ25" s="5"/>
      <c r="AK25" s="5"/>
      <c r="AL25" s="5"/>
      <c r="AM25" s="5"/>
      <c r="AN25" s="5"/>
      <c r="AO25" s="5"/>
      <c r="AP25" s="5"/>
      <c r="AQ25" s="50"/>
      <c r="AR25" s="5"/>
      <c r="AS25" s="50"/>
      <c r="AT25" s="5"/>
      <c r="AU25" s="5"/>
      <c r="AV25" s="5"/>
      <c r="AW25" s="5"/>
      <c r="AX25" s="5"/>
      <c r="AY25" s="4"/>
      <c r="AZ25" s="7"/>
      <c r="BA25" s="2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261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27"/>
      <c r="N26" s="12"/>
      <c r="O26" s="2"/>
      <c r="P26" s="12"/>
      <c r="Q26" s="12"/>
      <c r="R26" s="12"/>
      <c r="S26" s="12"/>
      <c r="T26" s="12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0"/>
      <c r="AJ26" s="5"/>
      <c r="AK26" s="5"/>
      <c r="AL26" s="5"/>
      <c r="AM26" s="5"/>
      <c r="AN26" s="5"/>
      <c r="AO26" s="5"/>
      <c r="AP26" s="5"/>
      <c r="AQ26" s="50"/>
      <c r="AR26" s="5"/>
      <c r="AS26" s="50"/>
      <c r="AT26" s="5"/>
      <c r="AU26" s="5"/>
      <c r="AV26" s="5"/>
      <c r="AW26" s="5"/>
      <c r="AX26" s="5"/>
      <c r="AY26" s="4"/>
      <c r="AZ26" s="7"/>
      <c r="BA26" s="2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204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4"/>
      <c r="N27" s="4"/>
      <c r="O27" s="4"/>
      <c r="P27" s="4"/>
      <c r="Q27" s="4"/>
      <c r="R27" s="4"/>
      <c r="S27" s="4"/>
      <c r="T27" s="4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0"/>
      <c r="AJ27" s="5"/>
      <c r="AK27" s="5"/>
      <c r="AL27" s="5"/>
      <c r="AM27" s="5"/>
      <c r="AN27" s="5"/>
      <c r="AO27" s="5"/>
      <c r="AP27" s="5"/>
      <c r="AQ27" s="50"/>
      <c r="AR27" s="5"/>
      <c r="AS27" s="50"/>
      <c r="AT27" s="5"/>
      <c r="AU27" s="5"/>
      <c r="AV27" s="5"/>
      <c r="AW27" s="5"/>
      <c r="AX27" s="5"/>
      <c r="AY27" s="4"/>
      <c r="AZ27" s="7"/>
      <c r="BA27" s="27"/>
      <c r="BB27" s="4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20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27"/>
      <c r="N28" s="4"/>
      <c r="O28" s="4"/>
      <c r="P28" s="4"/>
      <c r="Q28" s="4"/>
      <c r="R28" s="4"/>
      <c r="S28" s="4"/>
      <c r="T28" s="4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0"/>
      <c r="AJ28" s="5"/>
      <c r="AK28" s="5"/>
      <c r="AL28" s="5"/>
      <c r="AM28" s="5"/>
      <c r="AN28" s="5"/>
      <c r="AO28" s="5"/>
      <c r="AP28" s="5"/>
      <c r="AQ28" s="50"/>
      <c r="AR28" s="5"/>
      <c r="AS28" s="50"/>
      <c r="AT28" s="5"/>
      <c r="AU28" s="5"/>
      <c r="AV28" s="5"/>
      <c r="AW28" s="5"/>
      <c r="AX28" s="5"/>
      <c r="AY28" s="4"/>
      <c r="AZ28" s="7"/>
      <c r="BA28" s="2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204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27"/>
      <c r="N29" s="12"/>
      <c r="O29" s="2"/>
      <c r="P29" s="12"/>
      <c r="Q29" s="12"/>
      <c r="R29" s="12"/>
      <c r="S29" s="12"/>
      <c r="T29" s="12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0"/>
      <c r="AJ29" s="5"/>
      <c r="AK29" s="5"/>
      <c r="AL29" s="5"/>
      <c r="AM29" s="5"/>
      <c r="AN29" s="5"/>
      <c r="AO29" s="5"/>
      <c r="AP29" s="5"/>
      <c r="AQ29" s="50"/>
      <c r="AR29" s="5"/>
      <c r="AS29" s="50"/>
      <c r="AT29" s="5"/>
      <c r="AU29" s="5"/>
      <c r="AV29" s="5"/>
      <c r="AW29" s="5"/>
      <c r="AX29" s="5"/>
      <c r="AY29" s="4"/>
      <c r="AZ29" s="7"/>
      <c r="BA29" s="27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283.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4"/>
      <c r="N30" s="7"/>
      <c r="O30" s="4"/>
      <c r="P30" s="7"/>
      <c r="Q30" s="7"/>
      <c r="R30" s="7"/>
      <c r="S30" s="7"/>
      <c r="T30" s="7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0"/>
      <c r="AJ30" s="5"/>
      <c r="AK30" s="5"/>
      <c r="AL30" s="5"/>
      <c r="AM30" s="5"/>
      <c r="AN30" s="5"/>
      <c r="AO30" s="5"/>
      <c r="AP30" s="5"/>
      <c r="AQ30" s="50"/>
      <c r="AR30" s="5"/>
      <c r="AS30" s="50"/>
      <c r="AT30" s="5"/>
      <c r="AU30" s="5"/>
      <c r="AV30" s="5"/>
      <c r="AW30" s="5"/>
      <c r="AX30" s="5"/>
      <c r="AY30" s="4"/>
      <c r="AZ30" s="7"/>
      <c r="BA30" s="2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409.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4"/>
      <c r="N31" s="7"/>
      <c r="O31" s="4"/>
      <c r="P31" s="7"/>
      <c r="Q31" s="7"/>
      <c r="R31" s="7"/>
      <c r="S31" s="7"/>
      <c r="T31" s="7"/>
      <c r="U31" s="5"/>
      <c r="V31" s="5"/>
      <c r="W31" s="5"/>
      <c r="X31" s="5"/>
      <c r="Y31" s="5"/>
      <c r="Z31" s="5"/>
      <c r="AA31" s="5"/>
      <c r="AB31" s="5"/>
      <c r="AC31" s="5"/>
      <c r="AD31" s="5"/>
      <c r="AE31" s="4"/>
      <c r="AF31" s="7"/>
      <c r="AG31" s="7"/>
      <c r="AH31" s="5"/>
      <c r="AI31" s="27"/>
      <c r="AJ31" s="7"/>
      <c r="AK31" s="7"/>
      <c r="AL31" s="5"/>
      <c r="AM31" s="5"/>
      <c r="AN31" s="5"/>
      <c r="AO31" s="5"/>
      <c r="AP31" s="5"/>
      <c r="AQ31" s="27"/>
      <c r="AR31" s="7"/>
      <c r="AS31" s="27"/>
      <c r="AT31" s="7"/>
      <c r="AU31" s="5"/>
      <c r="AV31" s="5"/>
      <c r="AW31" s="5"/>
      <c r="AX31" s="5"/>
      <c r="AY31" s="4"/>
      <c r="AZ31" s="7"/>
      <c r="BA31" s="27"/>
      <c r="BB31" s="7"/>
      <c r="BC31" s="7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14.7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4"/>
      <c r="N32" s="12"/>
      <c r="O32" s="2"/>
      <c r="P32" s="12"/>
      <c r="Q32" s="12"/>
      <c r="R32" s="12"/>
      <c r="S32" s="12"/>
      <c r="T32" s="12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0"/>
      <c r="AJ32" s="5"/>
      <c r="AK32" s="5"/>
      <c r="AL32" s="5"/>
      <c r="AM32" s="5"/>
      <c r="AN32" s="5"/>
      <c r="AO32" s="5"/>
      <c r="AP32" s="5"/>
      <c r="AQ32" s="50"/>
      <c r="AR32" s="5"/>
      <c r="AS32" s="50"/>
      <c r="AT32" s="5"/>
      <c r="AU32" s="5"/>
      <c r="AV32" s="5"/>
      <c r="AW32" s="5"/>
      <c r="AX32" s="5"/>
      <c r="AY32" s="4"/>
      <c r="AZ32" s="7"/>
      <c r="BA32" s="2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14.7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27"/>
      <c r="N33" s="12"/>
      <c r="O33" s="2"/>
      <c r="P33" s="12"/>
      <c r="Q33" s="12"/>
      <c r="R33" s="12"/>
      <c r="S33" s="12"/>
      <c r="T33" s="12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0"/>
      <c r="AJ33" s="5"/>
      <c r="AK33" s="5"/>
      <c r="AL33" s="5"/>
      <c r="AM33" s="5"/>
      <c r="AN33" s="5"/>
      <c r="AO33" s="5"/>
      <c r="AP33" s="5"/>
      <c r="AQ33" s="50"/>
      <c r="AR33" s="5"/>
      <c r="AS33" s="50"/>
      <c r="AT33" s="5"/>
      <c r="AU33" s="5"/>
      <c r="AV33" s="5"/>
      <c r="AW33" s="5"/>
      <c r="AX33" s="5"/>
      <c r="AY33" s="4"/>
      <c r="AZ33" s="7"/>
      <c r="BA33" s="27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14.7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27"/>
      <c r="N34" s="12"/>
      <c r="O34" s="2"/>
      <c r="P34" s="12"/>
      <c r="Q34" s="12"/>
      <c r="R34" s="12"/>
      <c r="S34" s="12"/>
      <c r="T34" s="12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0"/>
      <c r="AJ34" s="5"/>
      <c r="AK34" s="5"/>
      <c r="AL34" s="5"/>
      <c r="AM34" s="5"/>
      <c r="AN34" s="5"/>
      <c r="AO34" s="5"/>
      <c r="AP34" s="5"/>
      <c r="AQ34" s="50"/>
      <c r="AR34" s="5"/>
      <c r="AS34" s="50"/>
      <c r="AT34" s="5"/>
      <c r="AU34" s="5"/>
      <c r="AV34" s="5"/>
      <c r="AW34" s="5"/>
      <c r="AX34" s="5"/>
      <c r="AY34" s="4"/>
      <c r="AZ34" s="7"/>
      <c r="BA34" s="2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14.7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27"/>
      <c r="N35" s="12"/>
      <c r="O35" s="2"/>
      <c r="P35" s="12"/>
      <c r="Q35" s="12"/>
      <c r="R35" s="12"/>
      <c r="S35" s="12"/>
      <c r="T35" s="12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0"/>
      <c r="AJ35" s="5"/>
      <c r="AK35" s="5"/>
      <c r="AL35" s="5"/>
      <c r="AM35" s="5"/>
      <c r="AN35" s="5"/>
      <c r="AO35" s="5"/>
      <c r="AP35" s="5"/>
      <c r="AQ35" s="50"/>
      <c r="AR35" s="5"/>
      <c r="AS35" s="50"/>
      <c r="AT35" s="5"/>
      <c r="AU35" s="5"/>
      <c r="AV35" s="5"/>
      <c r="AW35" s="5"/>
      <c r="AX35" s="5"/>
      <c r="AY35" s="4"/>
      <c r="AZ35" s="7"/>
      <c r="BA35" s="27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14.7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27"/>
      <c r="N36" s="12"/>
      <c r="O36" s="2"/>
      <c r="P36" s="12"/>
      <c r="Q36" s="12"/>
      <c r="R36" s="12"/>
      <c r="S36" s="12"/>
      <c r="T36" s="1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0"/>
      <c r="AJ36" s="5"/>
      <c r="AK36" s="5"/>
      <c r="AL36" s="5"/>
      <c r="AM36" s="5"/>
      <c r="AN36" s="5"/>
      <c r="AO36" s="5"/>
      <c r="AP36" s="5"/>
      <c r="AQ36" s="50"/>
      <c r="AR36" s="5"/>
      <c r="AS36" s="50"/>
      <c r="AT36" s="5"/>
      <c r="AU36" s="5"/>
      <c r="AV36" s="5"/>
      <c r="AW36" s="5"/>
      <c r="AX36" s="5"/>
      <c r="AY36" s="4"/>
      <c r="AZ36" s="7"/>
      <c r="BA36" s="27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04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7"/>
      <c r="O37" s="4"/>
      <c r="P37" s="7"/>
      <c r="Q37" s="7"/>
      <c r="R37" s="7"/>
      <c r="S37" s="7"/>
      <c r="T37" s="7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0"/>
      <c r="AJ37" s="5"/>
      <c r="AK37" s="5"/>
      <c r="AL37" s="5"/>
      <c r="AM37" s="5"/>
      <c r="AN37" s="5"/>
      <c r="AO37" s="5"/>
      <c r="AP37" s="5"/>
      <c r="AQ37" s="50"/>
      <c r="AR37" s="5"/>
      <c r="AS37" s="50"/>
      <c r="AT37" s="5"/>
      <c r="AU37" s="5"/>
      <c r="AV37" s="5"/>
      <c r="AW37" s="5"/>
      <c r="AX37" s="5"/>
      <c r="AY37" s="4"/>
      <c r="AZ37" s="7"/>
      <c r="BA37" s="27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04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27"/>
      <c r="N38" s="12"/>
      <c r="O38" s="2"/>
      <c r="P38" s="12"/>
      <c r="Q38" s="12"/>
      <c r="R38" s="12"/>
      <c r="S38" s="12"/>
      <c r="T38" s="12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0"/>
      <c r="AJ38" s="5"/>
      <c r="AK38" s="5"/>
      <c r="AL38" s="5"/>
      <c r="AM38" s="5"/>
      <c r="AN38" s="5"/>
      <c r="AO38" s="5"/>
      <c r="AP38" s="5"/>
      <c r="AQ38" s="50"/>
      <c r="AR38" s="5"/>
      <c r="AS38" s="50"/>
      <c r="AT38" s="5"/>
      <c r="AU38" s="5"/>
      <c r="AV38" s="5"/>
      <c r="AW38" s="5"/>
      <c r="AX38" s="5"/>
      <c r="AY38" s="4"/>
      <c r="AZ38" s="7"/>
      <c r="BA38" s="27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216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4"/>
      <c r="O39" s="4"/>
      <c r="P39" s="4"/>
      <c r="Q39" s="4"/>
      <c r="R39" s="4"/>
      <c r="S39" s="4"/>
      <c r="T39" s="4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4"/>
      <c r="AH39" s="17"/>
      <c r="AI39" s="50"/>
      <c r="AJ39" s="5"/>
      <c r="AK39" s="5"/>
      <c r="AL39" s="5"/>
      <c r="AM39" s="5"/>
      <c r="AN39" s="5"/>
      <c r="AO39" s="5"/>
      <c r="AP39" s="5"/>
      <c r="AQ39" s="50"/>
      <c r="AR39" s="5"/>
      <c r="AS39" s="50"/>
      <c r="AT39" s="5"/>
      <c r="AU39" s="5"/>
      <c r="AV39" s="5"/>
      <c r="AW39" s="5"/>
      <c r="AX39" s="5"/>
      <c r="AY39" s="4"/>
      <c r="AZ39" s="17"/>
      <c r="BA39" s="27"/>
      <c r="BB39" s="17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58.2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17"/>
      <c r="O40" s="17"/>
      <c r="P40" s="17"/>
      <c r="Q40" s="17"/>
      <c r="R40" s="17"/>
      <c r="S40" s="17"/>
      <c r="T40" s="17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0"/>
      <c r="AJ40" s="5"/>
      <c r="AK40" s="5"/>
      <c r="AL40" s="5"/>
      <c r="AM40" s="5"/>
      <c r="AN40" s="5"/>
      <c r="AO40" s="5"/>
      <c r="AP40" s="5"/>
      <c r="AQ40" s="50"/>
      <c r="AR40" s="5"/>
      <c r="AS40" s="50"/>
      <c r="AT40" s="5"/>
      <c r="AU40" s="5"/>
      <c r="AV40" s="5"/>
      <c r="AW40" s="5"/>
      <c r="AX40" s="5"/>
      <c r="AY40" s="4"/>
      <c r="AZ40" s="7"/>
      <c r="BA40" s="27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41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17"/>
      <c r="O41" s="17"/>
      <c r="P41" s="17"/>
      <c r="Q41" s="17"/>
      <c r="R41" s="17"/>
      <c r="S41" s="17"/>
      <c r="T41" s="1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0"/>
      <c r="AJ41" s="5"/>
      <c r="AK41" s="5"/>
      <c r="AL41" s="5"/>
      <c r="AM41" s="5"/>
      <c r="AN41" s="5"/>
      <c r="AO41" s="5"/>
      <c r="AP41" s="5"/>
      <c r="AQ41" s="50"/>
      <c r="AR41" s="5"/>
      <c r="AS41" s="50"/>
      <c r="AT41" s="5"/>
      <c r="AU41" s="5"/>
      <c r="AV41" s="5"/>
      <c r="AW41" s="5"/>
      <c r="AX41" s="5"/>
      <c r="AY41" s="4"/>
      <c r="AZ41" s="7"/>
      <c r="BA41" s="27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256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7"/>
      <c r="O42" s="4"/>
      <c r="P42" s="7"/>
      <c r="Q42" s="7"/>
      <c r="R42" s="7"/>
      <c r="S42" s="7"/>
      <c r="T42" s="7"/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7"/>
      <c r="AG42" s="7"/>
      <c r="AH42" s="5"/>
      <c r="AI42" s="27"/>
      <c r="AJ42" s="7"/>
      <c r="AK42" s="7"/>
      <c r="AL42" s="5"/>
      <c r="AM42" s="5"/>
      <c r="AN42" s="5"/>
      <c r="AO42" s="5"/>
      <c r="AP42" s="5"/>
      <c r="AQ42" s="27"/>
      <c r="AR42" s="13"/>
      <c r="AS42" s="27"/>
      <c r="AT42" s="7"/>
      <c r="AU42" s="5"/>
      <c r="AV42" s="5"/>
      <c r="AW42" s="5"/>
      <c r="AX42" s="5"/>
      <c r="AY42" s="4"/>
      <c r="AZ42" s="7"/>
      <c r="BA42" s="27"/>
      <c r="BB42" s="7"/>
      <c r="BC42" s="7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53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7"/>
      <c r="O43" s="7"/>
      <c r="P43" s="7"/>
      <c r="Q43" s="7"/>
      <c r="R43" s="7"/>
      <c r="S43" s="7"/>
      <c r="T43" s="7"/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7"/>
      <c r="AG43" s="7"/>
      <c r="AH43" s="5"/>
      <c r="AI43" s="27"/>
      <c r="AJ43" s="7"/>
      <c r="AK43" s="7"/>
      <c r="AL43" s="5"/>
      <c r="AM43" s="5"/>
      <c r="AN43" s="5"/>
      <c r="AO43" s="5"/>
      <c r="AP43" s="5"/>
      <c r="AQ43" s="27"/>
      <c r="AR43" s="13"/>
      <c r="AS43" s="27"/>
      <c r="AT43" s="7"/>
      <c r="AU43" s="5"/>
      <c r="AV43" s="5"/>
      <c r="AW43" s="5"/>
      <c r="AX43" s="5"/>
      <c r="AY43" s="4"/>
      <c r="AZ43" s="7"/>
      <c r="BA43" s="27"/>
      <c r="BB43" s="7"/>
      <c r="BC43" s="4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64.2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27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4"/>
      <c r="AF44" s="7"/>
      <c r="AG44" s="7"/>
      <c r="AH44" s="5"/>
      <c r="AI44" s="27"/>
      <c r="AJ44" s="7"/>
      <c r="AK44" s="7"/>
      <c r="AL44" s="5"/>
      <c r="AM44" s="5"/>
      <c r="AN44" s="5"/>
      <c r="AO44" s="5"/>
      <c r="AP44" s="5"/>
      <c r="AQ44" s="27"/>
      <c r="AR44" s="13"/>
      <c r="AS44" s="27"/>
      <c r="AT44" s="7"/>
      <c r="AU44" s="5"/>
      <c r="AV44" s="5"/>
      <c r="AW44" s="5"/>
      <c r="AX44" s="5"/>
      <c r="AY44" s="4"/>
      <c r="AZ44" s="7"/>
      <c r="BA44" s="27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389.2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4"/>
      <c r="N45" s="13"/>
      <c r="O45" s="13"/>
      <c r="P45" s="13"/>
      <c r="Q45" s="13"/>
      <c r="R45" s="13"/>
      <c r="S45" s="13"/>
      <c r="T45" s="13"/>
      <c r="U45" s="5"/>
      <c r="V45" s="5"/>
      <c r="W45" s="5"/>
      <c r="X45" s="5"/>
      <c r="Y45" s="5"/>
      <c r="Z45" s="5"/>
      <c r="AA45" s="5"/>
      <c r="AB45" s="5"/>
      <c r="AC45" s="5"/>
      <c r="AD45" s="5"/>
      <c r="AE45" s="4"/>
      <c r="AF45" s="13"/>
      <c r="AG45" s="13"/>
      <c r="AH45" s="5"/>
      <c r="AI45" s="27"/>
      <c r="AJ45" s="13"/>
      <c r="AK45" s="13"/>
      <c r="AL45" s="5"/>
      <c r="AM45" s="5"/>
      <c r="AN45" s="5"/>
      <c r="AO45" s="5"/>
      <c r="AP45" s="5"/>
      <c r="AQ45" s="27"/>
      <c r="AR45" s="13"/>
      <c r="AS45" s="27"/>
      <c r="AT45" s="13"/>
      <c r="AU45" s="5"/>
      <c r="AV45" s="5"/>
      <c r="AW45" s="5"/>
      <c r="AX45" s="5"/>
      <c r="AY45" s="4"/>
      <c r="AZ45" s="7"/>
      <c r="BA45" s="27"/>
      <c r="BB45" s="13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21.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13"/>
      <c r="O46" s="13"/>
      <c r="P46" s="13"/>
      <c r="Q46" s="13"/>
      <c r="R46" s="13"/>
      <c r="S46" s="13"/>
      <c r="T46" s="13"/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7"/>
      <c r="AG46" s="7"/>
      <c r="AH46" s="5"/>
      <c r="AI46" s="27"/>
      <c r="AJ46" s="7"/>
      <c r="AK46" s="7"/>
      <c r="AL46" s="5"/>
      <c r="AM46" s="5"/>
      <c r="AN46" s="5"/>
      <c r="AO46" s="5"/>
      <c r="AP46" s="5"/>
      <c r="AQ46" s="27"/>
      <c r="AR46" s="7"/>
      <c r="AS46" s="27"/>
      <c r="AT46" s="7"/>
      <c r="AU46" s="5"/>
      <c r="AV46" s="5"/>
      <c r="AW46" s="5"/>
      <c r="AX46" s="5"/>
      <c r="AY46" s="4"/>
      <c r="AZ46" s="7"/>
      <c r="BA46" s="27"/>
      <c r="BB46" s="7"/>
      <c r="BC46" s="7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21.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13"/>
      <c r="O47" s="13"/>
      <c r="P47" s="13"/>
      <c r="Q47" s="13"/>
      <c r="R47" s="13"/>
      <c r="S47" s="13"/>
      <c r="T47" s="13"/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7"/>
      <c r="AG47" s="7"/>
      <c r="AH47" s="5"/>
      <c r="AI47" s="27"/>
      <c r="AJ47" s="7"/>
      <c r="AK47" s="7"/>
      <c r="AL47" s="5"/>
      <c r="AM47" s="5"/>
      <c r="AN47" s="5"/>
      <c r="AO47" s="5"/>
      <c r="AP47" s="5"/>
      <c r="AQ47" s="27"/>
      <c r="AR47" s="7"/>
      <c r="AS47" s="27"/>
      <c r="AT47" s="7"/>
      <c r="AU47" s="5"/>
      <c r="AV47" s="5"/>
      <c r="AW47" s="5"/>
      <c r="AX47" s="5"/>
      <c r="AY47" s="4"/>
      <c r="AZ47" s="7"/>
      <c r="BA47" s="27"/>
      <c r="BB47" s="7"/>
      <c r="BC47" s="7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21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3"/>
      <c r="O48" s="13"/>
      <c r="P48" s="13"/>
      <c r="Q48" s="13"/>
      <c r="R48" s="13"/>
      <c r="S48" s="13"/>
      <c r="T48" s="13"/>
      <c r="U48" s="5"/>
      <c r="V48" s="5"/>
      <c r="W48" s="5"/>
      <c r="X48" s="5"/>
      <c r="Y48" s="5"/>
      <c r="Z48" s="5"/>
      <c r="AA48" s="5"/>
      <c r="AB48" s="5"/>
      <c r="AC48" s="5"/>
      <c r="AD48" s="5"/>
      <c r="AE48" s="4"/>
      <c r="AF48" s="7"/>
      <c r="AG48" s="7"/>
      <c r="AH48" s="5"/>
      <c r="AI48" s="27"/>
      <c r="AJ48" s="7"/>
      <c r="AK48" s="7"/>
      <c r="AL48" s="5"/>
      <c r="AM48" s="5"/>
      <c r="AN48" s="5"/>
      <c r="AO48" s="5"/>
      <c r="AP48" s="5"/>
      <c r="AQ48" s="27"/>
      <c r="AR48" s="7"/>
      <c r="AS48" s="27"/>
      <c r="AT48" s="7"/>
      <c r="AU48" s="5"/>
      <c r="AV48" s="5"/>
      <c r="AW48" s="5"/>
      <c r="AX48" s="5"/>
      <c r="AY48" s="4"/>
      <c r="AZ48" s="7"/>
      <c r="BA48" s="27"/>
      <c r="BB48" s="7"/>
      <c r="BC48" s="7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21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13"/>
      <c r="O49" s="13"/>
      <c r="P49" s="13"/>
      <c r="Q49" s="13"/>
      <c r="R49" s="13"/>
      <c r="S49" s="13"/>
      <c r="T49" s="13"/>
      <c r="U49" s="5"/>
      <c r="V49" s="5"/>
      <c r="W49" s="5"/>
      <c r="X49" s="5"/>
      <c r="Y49" s="5"/>
      <c r="Z49" s="5"/>
      <c r="AA49" s="5"/>
      <c r="AB49" s="5"/>
      <c r="AC49" s="5"/>
      <c r="AD49" s="5"/>
      <c r="AE49" s="4"/>
      <c r="AF49" s="7"/>
      <c r="AG49" s="7"/>
      <c r="AH49" s="5"/>
      <c r="AI49" s="27"/>
      <c r="AJ49" s="7"/>
      <c r="AK49" s="7"/>
      <c r="AL49" s="5"/>
      <c r="AM49" s="5"/>
      <c r="AN49" s="5"/>
      <c r="AO49" s="5"/>
      <c r="AP49" s="5"/>
      <c r="AQ49" s="27"/>
      <c r="AR49" s="7"/>
      <c r="AS49" s="27"/>
      <c r="AT49" s="7"/>
      <c r="AU49" s="5"/>
      <c r="AV49" s="5"/>
      <c r="AW49" s="5"/>
      <c r="AX49" s="5"/>
      <c r="AY49" s="4"/>
      <c r="AZ49" s="7"/>
      <c r="BA49" s="27"/>
      <c r="BB49" s="7"/>
      <c r="BC49" s="7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21.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13"/>
      <c r="O50" s="13"/>
      <c r="P50" s="13"/>
      <c r="Q50" s="13"/>
      <c r="R50" s="13"/>
      <c r="S50" s="13"/>
      <c r="T50" s="13"/>
      <c r="U50" s="5"/>
      <c r="V50" s="5"/>
      <c r="W50" s="5"/>
      <c r="X50" s="5"/>
      <c r="Y50" s="5"/>
      <c r="Z50" s="5"/>
      <c r="AA50" s="5"/>
      <c r="AB50" s="5"/>
      <c r="AC50" s="5"/>
      <c r="AD50" s="5"/>
      <c r="AE50" s="4"/>
      <c r="AF50" s="7"/>
      <c r="AG50" s="7"/>
      <c r="AH50" s="5"/>
      <c r="AI50" s="27"/>
      <c r="AJ50" s="7"/>
      <c r="AK50" s="7"/>
      <c r="AL50" s="5"/>
      <c r="AM50" s="5"/>
      <c r="AN50" s="5"/>
      <c r="AO50" s="5"/>
      <c r="AP50" s="5"/>
      <c r="AQ50" s="27"/>
      <c r="AR50" s="7"/>
      <c r="AS50" s="27"/>
      <c r="AT50" s="7"/>
      <c r="AU50" s="5"/>
      <c r="AV50" s="5"/>
      <c r="AW50" s="5"/>
      <c r="AX50" s="5"/>
      <c r="AY50" s="4"/>
      <c r="AZ50" s="7"/>
      <c r="BA50" s="27"/>
      <c r="BB50" s="7"/>
      <c r="BC50" s="7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409.6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7"/>
      <c r="O51" s="4"/>
      <c r="P51" s="7"/>
      <c r="Q51" s="7"/>
      <c r="R51" s="7"/>
      <c r="S51" s="7"/>
      <c r="T51" s="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0"/>
      <c r="AJ51" s="5"/>
      <c r="AK51" s="5"/>
      <c r="AL51" s="5"/>
      <c r="AM51" s="5"/>
      <c r="AN51" s="5"/>
      <c r="AO51" s="5"/>
      <c r="AP51" s="5"/>
      <c r="AQ51" s="50"/>
      <c r="AR51" s="5"/>
      <c r="AS51" s="50"/>
      <c r="AT51" s="5"/>
      <c r="AU51" s="5"/>
      <c r="AV51" s="5"/>
      <c r="AW51" s="5"/>
      <c r="AX51" s="5"/>
      <c r="AY51" s="4"/>
      <c r="AZ51" s="7"/>
      <c r="BA51" s="27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409.6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27"/>
      <c r="N52" s="17"/>
      <c r="O52" s="17"/>
      <c r="P52" s="17"/>
      <c r="Q52" s="17"/>
      <c r="R52" s="17"/>
      <c r="S52" s="17"/>
      <c r="T52" s="1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0"/>
      <c r="AJ52" s="5"/>
      <c r="AK52" s="5"/>
      <c r="AL52" s="5"/>
      <c r="AM52" s="5"/>
      <c r="AN52" s="5"/>
      <c r="AO52" s="5"/>
      <c r="AP52" s="5"/>
      <c r="AQ52" s="50"/>
      <c r="AR52" s="5"/>
      <c r="AS52" s="50"/>
      <c r="AT52" s="5"/>
      <c r="AU52" s="5"/>
      <c r="AV52" s="5"/>
      <c r="AW52" s="5"/>
      <c r="AX52" s="5"/>
      <c r="AY52" s="4"/>
      <c r="AZ52" s="7"/>
      <c r="BA52" s="27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409.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13"/>
      <c r="O53" s="13"/>
      <c r="P53" s="13"/>
      <c r="Q53" s="13"/>
      <c r="R53" s="13"/>
      <c r="S53" s="13"/>
      <c r="T53" s="13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0"/>
      <c r="AJ53" s="5"/>
      <c r="AK53" s="5"/>
      <c r="AL53" s="5"/>
      <c r="AM53" s="5"/>
      <c r="AN53" s="5"/>
      <c r="AO53" s="5"/>
      <c r="AP53" s="5"/>
      <c r="AQ53" s="50"/>
      <c r="AR53" s="5"/>
      <c r="AS53" s="50"/>
      <c r="AT53" s="5"/>
      <c r="AU53" s="5"/>
      <c r="AV53" s="5"/>
      <c r="AW53" s="5"/>
      <c r="AX53" s="5"/>
      <c r="AY53" s="4"/>
      <c r="AZ53" s="7"/>
      <c r="BA53" s="27"/>
      <c r="BB53" s="13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409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4"/>
      <c r="O54" s="4"/>
      <c r="P54" s="4"/>
      <c r="Q54" s="4"/>
      <c r="R54" s="4"/>
      <c r="S54" s="4"/>
      <c r="T54" s="4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27"/>
      <c r="BB54" s="4"/>
      <c r="BC54" s="4"/>
      <c r="BD54" s="4"/>
      <c r="BE54" s="4"/>
      <c r="BF54" s="7"/>
      <c r="BG54" s="4"/>
      <c r="BH54" s="4"/>
      <c r="BI54" s="7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71.7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4"/>
      <c r="O55" s="4"/>
      <c r="P55" s="4"/>
      <c r="Q55" s="4"/>
      <c r="R55" s="4"/>
      <c r="S55" s="4"/>
      <c r="T55" s="4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27"/>
      <c r="BB55" s="27"/>
      <c r="BC55" s="4"/>
      <c r="BD55" s="4"/>
      <c r="BE55" s="4"/>
      <c r="BF55" s="7"/>
      <c r="BG55" s="4"/>
      <c r="BH55" s="4"/>
      <c r="BI55" s="7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51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27"/>
      <c r="N56" s="12"/>
      <c r="O56" s="2"/>
      <c r="P56" s="12"/>
      <c r="Q56" s="12"/>
      <c r="R56" s="12"/>
      <c r="S56" s="12"/>
      <c r="T56" s="12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7"/>
      <c r="AG56" s="7"/>
      <c r="AH56" s="5"/>
      <c r="AI56" s="27"/>
      <c r="AJ56" s="7"/>
      <c r="AK56" s="7"/>
      <c r="AL56" s="5"/>
      <c r="AM56" s="5"/>
      <c r="AN56" s="5"/>
      <c r="AO56" s="5"/>
      <c r="AP56" s="5"/>
      <c r="AQ56" s="27"/>
      <c r="AR56" s="7"/>
      <c r="AS56" s="27"/>
      <c r="AT56" s="7"/>
      <c r="AU56" s="5"/>
      <c r="AV56" s="5"/>
      <c r="AW56" s="5"/>
      <c r="AX56" s="5"/>
      <c r="AY56" s="4"/>
      <c r="AZ56" s="7"/>
      <c r="BA56" s="27"/>
      <c r="BB56" s="7"/>
      <c r="BC56" s="7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409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7"/>
      <c r="O57" s="4"/>
      <c r="P57" s="7"/>
      <c r="Q57" s="7"/>
      <c r="R57" s="7"/>
      <c r="S57" s="7"/>
      <c r="T57" s="7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27"/>
      <c r="AJ57" s="7"/>
      <c r="AK57" s="7"/>
      <c r="AL57" s="5"/>
      <c r="AM57" s="5"/>
      <c r="AN57" s="5"/>
      <c r="AO57" s="5"/>
      <c r="AP57" s="5"/>
      <c r="AQ57" s="27"/>
      <c r="AR57" s="7"/>
      <c r="AS57" s="27"/>
      <c r="AT57" s="7"/>
      <c r="AU57" s="5"/>
      <c r="AV57" s="5"/>
      <c r="AW57" s="5"/>
      <c r="AX57" s="5"/>
      <c r="AY57" s="4"/>
      <c r="AZ57" s="7"/>
      <c r="BA57" s="27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209.2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27"/>
      <c r="N58" s="12"/>
      <c r="O58" s="2"/>
      <c r="P58" s="12"/>
      <c r="Q58" s="12"/>
      <c r="R58" s="12"/>
      <c r="S58" s="12"/>
      <c r="T58" s="12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27"/>
      <c r="AJ58" s="7"/>
      <c r="AK58" s="7"/>
      <c r="AL58" s="5"/>
      <c r="AM58" s="5"/>
      <c r="AN58" s="5"/>
      <c r="AO58" s="5"/>
      <c r="AP58" s="5"/>
      <c r="AQ58" s="27"/>
      <c r="AR58" s="7"/>
      <c r="AS58" s="27"/>
      <c r="AT58" s="7"/>
      <c r="AU58" s="5"/>
      <c r="AV58" s="5"/>
      <c r="AW58" s="5"/>
      <c r="AX58" s="5"/>
      <c r="AY58" s="4"/>
      <c r="AZ58" s="7"/>
      <c r="BA58" s="27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98.7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27"/>
      <c r="N59" s="12"/>
      <c r="O59" s="2"/>
      <c r="P59" s="12"/>
      <c r="Q59" s="12"/>
      <c r="R59" s="12"/>
      <c r="S59" s="12"/>
      <c r="T59" s="12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0"/>
      <c r="AJ59" s="5"/>
      <c r="AK59" s="5"/>
      <c r="AL59" s="5"/>
      <c r="AM59" s="5"/>
      <c r="AN59" s="5"/>
      <c r="AO59" s="5"/>
      <c r="AP59" s="5"/>
      <c r="AQ59" s="50"/>
      <c r="AR59" s="5"/>
      <c r="AS59" s="50"/>
      <c r="AT59" s="5"/>
      <c r="AU59" s="5"/>
      <c r="AV59" s="5"/>
      <c r="AW59" s="5"/>
      <c r="AX59" s="5"/>
      <c r="AY59" s="4"/>
      <c r="AZ59" s="7"/>
      <c r="BA59" s="27"/>
      <c r="BB59" s="7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408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27"/>
      <c r="N60" s="12"/>
      <c r="O60" s="2"/>
      <c r="P60" s="12"/>
      <c r="Q60" s="12"/>
      <c r="R60" s="12"/>
      <c r="S60" s="12"/>
      <c r="T60" s="12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0"/>
      <c r="AJ60" s="5"/>
      <c r="AK60" s="5"/>
      <c r="AL60" s="5"/>
      <c r="AM60" s="5"/>
      <c r="AN60" s="5"/>
      <c r="AO60" s="5"/>
      <c r="AP60" s="5"/>
      <c r="AQ60" s="50"/>
      <c r="AR60" s="5"/>
      <c r="AS60" s="50"/>
      <c r="AT60" s="5"/>
      <c r="AU60" s="5"/>
      <c r="AV60" s="5"/>
      <c r="AW60" s="5"/>
      <c r="AX60" s="5"/>
      <c r="AY60" s="4"/>
      <c r="AZ60" s="7"/>
      <c r="BA60" s="27"/>
      <c r="BB60" s="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254.2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27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0"/>
      <c r="AJ61" s="5"/>
      <c r="AK61" s="5"/>
      <c r="AL61" s="5"/>
      <c r="AM61" s="5"/>
      <c r="AN61" s="5"/>
      <c r="AO61" s="5"/>
      <c r="AP61" s="5"/>
      <c r="AQ61" s="50"/>
      <c r="AR61" s="5"/>
      <c r="AS61" s="50"/>
      <c r="AT61" s="5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61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0"/>
      <c r="AJ62" s="5"/>
      <c r="AK62" s="5"/>
      <c r="AL62" s="5"/>
      <c r="AM62" s="5"/>
      <c r="AN62" s="5"/>
      <c r="AO62" s="5"/>
      <c r="AP62" s="5"/>
      <c r="AQ62" s="50"/>
      <c r="AR62" s="5"/>
      <c r="AS62" s="50"/>
      <c r="AT62" s="5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49.2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12"/>
      <c r="O63" s="2"/>
      <c r="P63" s="12"/>
      <c r="Q63" s="12"/>
      <c r="R63" s="12"/>
      <c r="S63" s="12"/>
      <c r="T63" s="12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0"/>
      <c r="AJ63" s="5"/>
      <c r="AK63" s="5"/>
      <c r="AL63" s="5"/>
      <c r="AM63" s="5"/>
      <c r="AN63" s="5"/>
      <c r="AO63" s="5"/>
      <c r="AP63" s="5"/>
      <c r="AQ63" s="50"/>
      <c r="AR63" s="5"/>
      <c r="AS63" s="50"/>
      <c r="AT63" s="5"/>
      <c r="AU63" s="5"/>
      <c r="AV63" s="5"/>
      <c r="AW63" s="5"/>
      <c r="AX63" s="5"/>
      <c r="AY63" s="4"/>
      <c r="AZ63" s="7"/>
      <c r="BA63" s="27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49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27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0"/>
      <c r="AJ64" s="5"/>
      <c r="AK64" s="5"/>
      <c r="AL64" s="5"/>
      <c r="AM64" s="5"/>
      <c r="AN64" s="5"/>
      <c r="AO64" s="5"/>
      <c r="AP64" s="5"/>
      <c r="AQ64" s="50"/>
      <c r="AR64" s="5"/>
      <c r="AS64" s="50"/>
      <c r="AT64" s="5"/>
      <c r="AU64" s="5"/>
      <c r="AV64" s="5"/>
      <c r="AW64" s="5"/>
      <c r="AX64" s="5"/>
      <c r="AY64" s="4"/>
      <c r="AZ64" s="7"/>
      <c r="BA64" s="27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49.2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7"/>
      <c r="O65" s="7"/>
      <c r="P65" s="7"/>
      <c r="Q65" s="7"/>
      <c r="R65" s="7"/>
      <c r="S65" s="7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0"/>
      <c r="AJ65" s="5"/>
      <c r="AK65" s="5"/>
      <c r="AL65" s="5"/>
      <c r="AM65" s="5"/>
      <c r="AN65" s="5"/>
      <c r="AO65" s="5"/>
      <c r="AP65" s="5"/>
      <c r="AQ65" s="50"/>
      <c r="AR65" s="5"/>
      <c r="AS65" s="50"/>
      <c r="AT65" s="5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49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0"/>
      <c r="AJ66" s="5"/>
      <c r="AK66" s="5"/>
      <c r="AL66" s="5"/>
      <c r="AM66" s="5"/>
      <c r="AN66" s="5"/>
      <c r="AO66" s="5"/>
      <c r="AP66" s="5"/>
      <c r="AQ66" s="50"/>
      <c r="AR66" s="5"/>
      <c r="AS66" s="50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49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0"/>
      <c r="AJ67" s="5"/>
      <c r="AK67" s="5"/>
      <c r="AL67" s="5"/>
      <c r="AM67" s="5"/>
      <c r="AN67" s="5"/>
      <c r="AO67" s="5"/>
      <c r="AP67" s="5"/>
      <c r="AQ67" s="50"/>
      <c r="AR67" s="5"/>
      <c r="AS67" s="50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67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4"/>
      <c r="O68" s="4"/>
      <c r="P68" s="4"/>
      <c r="Q68" s="4"/>
      <c r="R68" s="4"/>
      <c r="S68" s="4"/>
      <c r="T68" s="4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0"/>
      <c r="AJ68" s="5"/>
      <c r="AK68" s="5"/>
      <c r="AL68" s="5"/>
      <c r="AM68" s="5"/>
      <c r="AN68" s="5"/>
      <c r="AO68" s="5"/>
      <c r="AP68" s="5"/>
      <c r="AQ68" s="50"/>
      <c r="AR68" s="5"/>
      <c r="AS68" s="50"/>
      <c r="AT68" s="5"/>
      <c r="AU68" s="5"/>
      <c r="AV68" s="5"/>
      <c r="AW68" s="5"/>
      <c r="AX68" s="5"/>
      <c r="AY68" s="4"/>
      <c r="AZ68" s="7"/>
      <c r="BA68" s="27"/>
      <c r="BB68" s="7"/>
      <c r="BC68" s="7"/>
      <c r="BD68" s="5"/>
      <c r="BE68" s="5"/>
      <c r="BF68" s="5"/>
      <c r="BG68" s="4"/>
      <c r="BH68" s="7"/>
      <c r="BI68" s="7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154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4"/>
      <c r="O69" s="4"/>
      <c r="P69" s="4"/>
      <c r="Q69" s="4"/>
      <c r="R69" s="4"/>
      <c r="S69" s="4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0"/>
      <c r="AJ69" s="5"/>
      <c r="AK69" s="5"/>
      <c r="AL69" s="5"/>
      <c r="AM69" s="5"/>
      <c r="AN69" s="5"/>
      <c r="AO69" s="5"/>
      <c r="AP69" s="5"/>
      <c r="AQ69" s="50"/>
      <c r="AR69" s="5"/>
      <c r="AS69" s="50"/>
      <c r="AT69" s="5"/>
      <c r="AU69" s="5"/>
      <c r="AV69" s="5"/>
      <c r="AW69" s="5"/>
      <c r="AX69" s="5"/>
      <c r="AY69" s="4"/>
      <c r="AZ69" s="7"/>
      <c r="BA69" s="27"/>
      <c r="BB69" s="17"/>
      <c r="BC69" s="13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44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4"/>
      <c r="O70" s="4"/>
      <c r="P70" s="4"/>
      <c r="Q70" s="4"/>
      <c r="R70" s="4"/>
      <c r="S70" s="4"/>
      <c r="T70" s="4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0"/>
      <c r="AJ70" s="5"/>
      <c r="AK70" s="5"/>
      <c r="AL70" s="5"/>
      <c r="AM70" s="5"/>
      <c r="AN70" s="5"/>
      <c r="AO70" s="5"/>
      <c r="AP70" s="5"/>
      <c r="AQ70" s="50"/>
      <c r="AR70" s="5"/>
      <c r="AS70" s="50"/>
      <c r="AT70" s="5"/>
      <c r="AU70" s="5"/>
      <c r="AV70" s="5"/>
      <c r="AW70" s="5"/>
      <c r="AX70" s="5"/>
      <c r="AY70" s="4"/>
      <c r="AZ70" s="7"/>
      <c r="BA70" s="27"/>
      <c r="BB70" s="17"/>
      <c r="BC70" s="13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409.6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4"/>
      <c r="O71" s="4"/>
      <c r="P71" s="4"/>
      <c r="Q71" s="4"/>
      <c r="R71" s="4"/>
      <c r="S71" s="4"/>
      <c r="T71" s="4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0"/>
      <c r="AJ71" s="5"/>
      <c r="AK71" s="5"/>
      <c r="AL71" s="5"/>
      <c r="AM71" s="5"/>
      <c r="AN71" s="5"/>
      <c r="AO71" s="5"/>
      <c r="AP71" s="5"/>
      <c r="AQ71" s="50"/>
      <c r="AR71" s="5"/>
      <c r="AS71" s="50"/>
      <c r="AT71" s="5"/>
      <c r="AU71" s="5"/>
      <c r="AV71" s="5"/>
      <c r="AW71" s="5"/>
      <c r="AX71" s="5"/>
      <c r="AY71" s="4"/>
      <c r="AZ71" s="4"/>
      <c r="BA71" s="4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52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4"/>
      <c r="O72" s="4"/>
      <c r="P72" s="4"/>
      <c r="Q72" s="4"/>
      <c r="R72" s="4"/>
      <c r="S72" s="4"/>
      <c r="T72" s="4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0"/>
      <c r="AJ72" s="5"/>
      <c r="AK72" s="5"/>
      <c r="AL72" s="5"/>
      <c r="AM72" s="5"/>
      <c r="AN72" s="5"/>
      <c r="AO72" s="5"/>
      <c r="AP72" s="5"/>
      <c r="AQ72" s="50"/>
      <c r="AR72" s="5"/>
      <c r="AS72" s="50"/>
      <c r="AT72" s="5"/>
      <c r="AU72" s="5"/>
      <c r="AV72" s="5"/>
      <c r="AW72" s="5"/>
      <c r="AX72" s="5"/>
      <c r="AY72" s="4"/>
      <c r="AZ72" s="7"/>
      <c r="BA72" s="27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20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0"/>
      <c r="AJ73" s="5"/>
      <c r="AK73" s="5"/>
      <c r="AL73" s="5"/>
      <c r="AM73" s="5"/>
      <c r="AN73" s="5"/>
      <c r="AO73" s="5"/>
      <c r="AP73" s="5"/>
      <c r="AQ73" s="50"/>
      <c r="AR73" s="5"/>
      <c r="AS73" s="50"/>
      <c r="AT73" s="5"/>
      <c r="AU73" s="5"/>
      <c r="AV73" s="5"/>
      <c r="AW73" s="5"/>
      <c r="AX73" s="5"/>
      <c r="AY73" s="4"/>
      <c r="AZ73" s="7"/>
      <c r="BA73" s="27"/>
      <c r="BB73" s="13"/>
      <c r="BC73" s="13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20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4"/>
      <c r="Q74" s="4"/>
      <c r="R74" s="4"/>
      <c r="S74" s="4"/>
      <c r="T74" s="4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0"/>
      <c r="AJ74" s="5"/>
      <c r="AK74" s="5"/>
      <c r="AL74" s="5"/>
      <c r="AM74" s="5"/>
      <c r="AN74" s="5"/>
      <c r="AO74" s="5"/>
      <c r="AP74" s="5"/>
      <c r="AQ74" s="50"/>
      <c r="AR74" s="5"/>
      <c r="AS74" s="50"/>
      <c r="AT74" s="5"/>
      <c r="AU74" s="5"/>
      <c r="AV74" s="5"/>
      <c r="AW74" s="5"/>
      <c r="AX74" s="5"/>
      <c r="AY74" s="4"/>
      <c r="AZ74" s="7"/>
      <c r="BA74" s="27"/>
      <c r="BB74" s="4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20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0"/>
      <c r="AJ75" s="5"/>
      <c r="AK75" s="5"/>
      <c r="AL75" s="5"/>
      <c r="AM75" s="5"/>
      <c r="AN75" s="5"/>
      <c r="AO75" s="5"/>
      <c r="AP75" s="5"/>
      <c r="AQ75" s="50"/>
      <c r="AR75" s="5"/>
      <c r="AS75" s="50"/>
      <c r="AT75" s="5"/>
      <c r="AU75" s="5"/>
      <c r="AV75" s="5"/>
      <c r="AW75" s="5"/>
      <c r="AX75" s="5"/>
      <c r="AY75" s="4"/>
      <c r="AZ75" s="7"/>
      <c r="BA75" s="27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409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13"/>
      <c r="O76" s="13"/>
      <c r="P76" s="13"/>
      <c r="Q76" s="13"/>
      <c r="R76" s="13"/>
      <c r="S76" s="13"/>
      <c r="T76" s="13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13"/>
      <c r="AG76" s="13"/>
      <c r="AH76" s="5"/>
      <c r="AI76" s="27"/>
      <c r="AJ76" s="13"/>
      <c r="AK76" s="13"/>
      <c r="AL76" s="5"/>
      <c r="AM76" s="5"/>
      <c r="AN76" s="5"/>
      <c r="AO76" s="5"/>
      <c r="AP76" s="5"/>
      <c r="AQ76" s="27"/>
      <c r="AR76" s="13"/>
      <c r="AS76" s="27"/>
      <c r="AT76" s="13"/>
      <c r="AU76" s="5"/>
      <c r="AV76" s="5"/>
      <c r="AW76" s="5"/>
      <c r="AX76" s="5"/>
      <c r="AY76" s="4"/>
      <c r="AZ76" s="7"/>
      <c r="BA76" s="27"/>
      <c r="BB76" s="13"/>
      <c r="BC76" s="13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44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13"/>
      <c r="O77" s="13"/>
      <c r="P77" s="13"/>
      <c r="Q77" s="13"/>
      <c r="R77" s="13"/>
      <c r="S77" s="13"/>
      <c r="T77" s="13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13"/>
      <c r="AG77" s="13"/>
      <c r="AH77" s="5"/>
      <c r="AI77" s="27"/>
      <c r="AJ77" s="13"/>
      <c r="AK77" s="13"/>
      <c r="AL77" s="5"/>
      <c r="AM77" s="5"/>
      <c r="AN77" s="5"/>
      <c r="AO77" s="5"/>
      <c r="AP77" s="5"/>
      <c r="AQ77" s="27"/>
      <c r="AR77" s="13"/>
      <c r="AS77" s="27"/>
      <c r="AT77" s="13"/>
      <c r="AU77" s="5"/>
      <c r="AV77" s="5"/>
      <c r="AW77" s="5"/>
      <c r="AX77" s="5"/>
      <c r="AY77" s="4"/>
      <c r="AZ77" s="7"/>
      <c r="BA77" s="27"/>
      <c r="BB77" s="13"/>
      <c r="BC77" s="13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44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13"/>
      <c r="AG78" s="13"/>
      <c r="AH78" s="5"/>
      <c r="AI78" s="27"/>
      <c r="AJ78" s="13"/>
      <c r="AK78" s="13"/>
      <c r="AL78" s="5"/>
      <c r="AM78" s="5"/>
      <c r="AN78" s="5"/>
      <c r="AO78" s="5"/>
      <c r="AP78" s="5"/>
      <c r="AQ78" s="27"/>
      <c r="AR78" s="13"/>
      <c r="AS78" s="27"/>
      <c r="AT78" s="13"/>
      <c r="AU78" s="5"/>
      <c r="AV78" s="5"/>
      <c r="AW78" s="5"/>
      <c r="AX78" s="5"/>
      <c r="AY78" s="4"/>
      <c r="AZ78" s="7"/>
      <c r="BA78" s="27"/>
      <c r="BB78" s="13"/>
      <c r="BC78" s="13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44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13"/>
      <c r="O79" s="13"/>
      <c r="P79" s="13"/>
      <c r="Q79" s="13"/>
      <c r="R79" s="13"/>
      <c r="S79" s="13"/>
      <c r="T79" s="13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13"/>
      <c r="AG79" s="13"/>
      <c r="AH79" s="5"/>
      <c r="AI79" s="27"/>
      <c r="AJ79" s="13"/>
      <c r="AK79" s="13"/>
      <c r="AL79" s="5"/>
      <c r="AM79" s="5"/>
      <c r="AN79" s="5"/>
      <c r="AO79" s="5"/>
      <c r="AP79" s="5"/>
      <c r="AQ79" s="27"/>
      <c r="AR79" s="13"/>
      <c r="AS79" s="27"/>
      <c r="AT79" s="13"/>
      <c r="AU79" s="5"/>
      <c r="AV79" s="5"/>
      <c r="AW79" s="5"/>
      <c r="AX79" s="5"/>
      <c r="AY79" s="4"/>
      <c r="AZ79" s="7"/>
      <c r="BA79" s="27"/>
      <c r="BB79" s="13"/>
      <c r="BC79" s="13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4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3"/>
      <c r="O80" s="13"/>
      <c r="P80" s="13"/>
      <c r="Q80" s="13"/>
      <c r="R80" s="13"/>
      <c r="S80" s="13"/>
      <c r="T80" s="13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13"/>
      <c r="AG80" s="13"/>
      <c r="AH80" s="5"/>
      <c r="AI80" s="27"/>
      <c r="AJ80" s="13"/>
      <c r="AK80" s="13"/>
      <c r="AL80" s="5"/>
      <c r="AM80" s="5"/>
      <c r="AN80" s="5"/>
      <c r="AO80" s="5"/>
      <c r="AP80" s="5"/>
      <c r="AQ80" s="27"/>
      <c r="AR80" s="13"/>
      <c r="AS80" s="27"/>
      <c r="AT80" s="13"/>
      <c r="AU80" s="5"/>
      <c r="AV80" s="5"/>
      <c r="AW80" s="5"/>
      <c r="AX80" s="5"/>
      <c r="AY80" s="4"/>
      <c r="AZ80" s="7"/>
      <c r="BA80" s="27"/>
      <c r="BB80" s="13"/>
      <c r="BC80" s="13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4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13"/>
      <c r="O81" s="13"/>
      <c r="P81" s="13"/>
      <c r="Q81" s="13"/>
      <c r="R81" s="13"/>
      <c r="S81" s="13"/>
      <c r="T81" s="13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13"/>
      <c r="AG81" s="13"/>
      <c r="AH81" s="5"/>
      <c r="AI81" s="27"/>
      <c r="AJ81" s="13"/>
      <c r="AK81" s="13"/>
      <c r="AL81" s="5"/>
      <c r="AM81" s="5"/>
      <c r="AN81" s="5"/>
      <c r="AO81" s="5"/>
      <c r="AP81" s="5"/>
      <c r="AQ81" s="27"/>
      <c r="AR81" s="13"/>
      <c r="AS81" s="27"/>
      <c r="AT81" s="13"/>
      <c r="AU81" s="5"/>
      <c r="AV81" s="5"/>
      <c r="AW81" s="5"/>
      <c r="AX81" s="5"/>
      <c r="AY81" s="4"/>
      <c r="AZ81" s="7"/>
      <c r="BA81" s="27"/>
      <c r="BB81" s="13"/>
      <c r="BC81" s="13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409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0"/>
      <c r="AJ82" s="5"/>
      <c r="AK82" s="5"/>
      <c r="AL82" s="5"/>
      <c r="AM82" s="5"/>
      <c r="AN82" s="5"/>
      <c r="AO82" s="5"/>
      <c r="AP82" s="5"/>
      <c r="AQ82" s="50"/>
      <c r="AR82" s="5"/>
      <c r="AS82" s="50"/>
      <c r="AT82" s="5"/>
      <c r="AU82" s="5"/>
      <c r="AV82" s="5"/>
      <c r="AW82" s="5"/>
      <c r="AX82" s="5"/>
      <c r="AY82" s="4"/>
      <c r="AZ82" s="7"/>
      <c r="BA82" s="27"/>
      <c r="BB82" s="17"/>
      <c r="BC82" s="13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8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4"/>
      <c r="O83" s="4"/>
      <c r="P83" s="4"/>
      <c r="Q83" s="4"/>
      <c r="R83" s="4"/>
      <c r="S83" s="4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0"/>
      <c r="AJ83" s="5"/>
      <c r="AK83" s="5"/>
      <c r="AL83" s="5"/>
      <c r="AM83" s="5"/>
      <c r="AN83" s="5"/>
      <c r="AO83" s="5"/>
      <c r="AP83" s="5"/>
      <c r="AQ83" s="50"/>
      <c r="AR83" s="5"/>
      <c r="AS83" s="50"/>
      <c r="AT83" s="5"/>
      <c r="AU83" s="5"/>
      <c r="AV83" s="5"/>
      <c r="AW83" s="5"/>
      <c r="AX83" s="5"/>
      <c r="AY83" s="4"/>
      <c r="AZ83" s="7"/>
      <c r="BA83" s="27"/>
      <c r="BB83" s="4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6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4"/>
      <c r="Q84" s="4"/>
      <c r="R84" s="4"/>
      <c r="S84" s="4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0"/>
      <c r="AJ84" s="5"/>
      <c r="AK84" s="5"/>
      <c r="AL84" s="5"/>
      <c r="AM84" s="5"/>
      <c r="AN84" s="5"/>
      <c r="AO84" s="5"/>
      <c r="AP84" s="5"/>
      <c r="AQ84" s="50"/>
      <c r="AR84" s="5"/>
      <c r="AS84" s="50"/>
      <c r="AT84" s="5"/>
      <c r="AU84" s="5"/>
      <c r="AV84" s="5"/>
      <c r="AW84" s="5"/>
      <c r="AX84" s="5"/>
      <c r="AY84" s="4"/>
      <c r="AZ84" s="7"/>
      <c r="BA84" s="27"/>
      <c r="BB84" s="17"/>
      <c r="BC84" s="13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408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0"/>
      <c r="AJ85" s="5"/>
      <c r="AK85" s="5"/>
      <c r="AL85" s="5"/>
      <c r="AM85" s="5"/>
      <c r="AN85" s="5"/>
      <c r="AO85" s="5"/>
      <c r="AP85" s="5"/>
      <c r="AQ85" s="50"/>
      <c r="AR85" s="5"/>
      <c r="AS85" s="50"/>
      <c r="AT85" s="5"/>
      <c r="AU85" s="5"/>
      <c r="AV85" s="5"/>
      <c r="AW85" s="5"/>
      <c r="AX85" s="5"/>
      <c r="AY85" s="4"/>
      <c r="AZ85" s="7"/>
      <c r="BA85" s="27"/>
      <c r="BB85" s="4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56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4"/>
      <c r="O86" s="4"/>
      <c r="P86" s="4"/>
      <c r="Q86" s="4"/>
      <c r="R86" s="4"/>
      <c r="S86" s="4"/>
      <c r="T86" s="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0"/>
      <c r="AJ86" s="5"/>
      <c r="AK86" s="5"/>
      <c r="AL86" s="5"/>
      <c r="AM86" s="5"/>
      <c r="AN86" s="5"/>
      <c r="AO86" s="5"/>
      <c r="AP86" s="5"/>
      <c r="AQ86" s="50"/>
      <c r="AR86" s="5"/>
      <c r="AS86" s="50"/>
      <c r="AT86" s="5"/>
      <c r="AU86" s="5"/>
      <c r="AV86" s="5"/>
      <c r="AW86" s="5"/>
      <c r="AX86" s="5"/>
      <c r="AY86" s="4"/>
      <c r="AZ86" s="7"/>
      <c r="BA86" s="27"/>
      <c r="BB86" s="17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32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0"/>
      <c r="AJ87" s="5"/>
      <c r="AK87" s="5"/>
      <c r="AL87" s="5"/>
      <c r="AM87" s="5"/>
      <c r="AN87" s="5"/>
      <c r="AO87" s="5"/>
      <c r="AP87" s="5"/>
      <c r="AQ87" s="50"/>
      <c r="AR87" s="5"/>
      <c r="AS87" s="50"/>
      <c r="AT87" s="5"/>
      <c r="AU87" s="5"/>
      <c r="AV87" s="5"/>
      <c r="AW87" s="5"/>
      <c r="AX87" s="5"/>
      <c r="AY87" s="4"/>
      <c r="AZ87" s="7"/>
      <c r="BA87" s="27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32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0"/>
      <c r="AJ88" s="5"/>
      <c r="AK88" s="5"/>
      <c r="AL88" s="5"/>
      <c r="AM88" s="5"/>
      <c r="AN88" s="5"/>
      <c r="AO88" s="5"/>
      <c r="AP88" s="5"/>
      <c r="AQ88" s="50"/>
      <c r="AR88" s="5"/>
      <c r="AS88" s="50"/>
      <c r="AT88" s="5"/>
      <c r="AU88" s="5"/>
      <c r="AV88" s="5"/>
      <c r="AW88" s="5"/>
      <c r="AX88" s="5"/>
      <c r="AY88" s="4"/>
      <c r="AZ88" s="7"/>
      <c r="BA88" s="27"/>
      <c r="BB88" s="17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246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7"/>
      <c r="Q89" s="7"/>
      <c r="R89" s="7"/>
      <c r="S89" s="7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0"/>
      <c r="AJ89" s="5"/>
      <c r="AK89" s="5"/>
      <c r="AL89" s="5"/>
      <c r="AM89" s="5"/>
      <c r="AN89" s="5"/>
      <c r="AO89" s="5"/>
      <c r="AP89" s="5"/>
      <c r="AQ89" s="50"/>
      <c r="AR89" s="5"/>
      <c r="AS89" s="50"/>
      <c r="AT89" s="5"/>
      <c r="AU89" s="5"/>
      <c r="AV89" s="5"/>
      <c r="AW89" s="5"/>
      <c r="AX89" s="5"/>
      <c r="AY89" s="4"/>
      <c r="AZ89" s="7"/>
      <c r="BA89" s="2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84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7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0"/>
      <c r="AJ90" s="5"/>
      <c r="AK90" s="5"/>
      <c r="AL90" s="5"/>
      <c r="AM90" s="5"/>
      <c r="AN90" s="5"/>
      <c r="AO90" s="5"/>
      <c r="AP90" s="5"/>
      <c r="AQ90" s="50"/>
      <c r="AR90" s="5"/>
      <c r="AS90" s="50"/>
      <c r="AT90" s="5"/>
      <c r="AU90" s="5"/>
      <c r="AV90" s="5"/>
      <c r="AW90" s="5"/>
      <c r="AX90" s="5"/>
      <c r="AY90" s="4"/>
      <c r="AZ90" s="7"/>
      <c r="BA90" s="32"/>
      <c r="BB90" s="33"/>
      <c r="BC90" s="13"/>
      <c r="BD90" s="5"/>
      <c r="BE90" s="5"/>
      <c r="BF90" s="5"/>
      <c r="BG90" s="5"/>
      <c r="BH90" s="5"/>
      <c r="BI90" s="5"/>
      <c r="BJ90" s="5"/>
      <c r="BK90" s="51"/>
      <c r="BL90" s="8"/>
      <c r="BM90" s="5"/>
      <c r="BN90" s="5"/>
      <c r="BO90" s="7"/>
      <c r="BP90" s="7"/>
      <c r="BQ90" s="8"/>
      <c r="BR90" s="9"/>
    </row>
    <row r="91" spans="1:70" s="6" customFormat="1" ht="184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27"/>
      <c r="N91" s="12"/>
      <c r="O91" s="2"/>
      <c r="P91" s="12"/>
      <c r="Q91" s="12"/>
      <c r="R91" s="12"/>
      <c r="S91" s="12"/>
      <c r="T91" s="12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0"/>
      <c r="AJ91" s="5"/>
      <c r="AK91" s="5"/>
      <c r="AL91" s="5"/>
      <c r="AM91" s="5"/>
      <c r="AN91" s="5"/>
      <c r="AO91" s="5"/>
      <c r="AP91" s="5"/>
      <c r="AQ91" s="50"/>
      <c r="AR91" s="5"/>
      <c r="AS91" s="50"/>
      <c r="AT91" s="5"/>
      <c r="AU91" s="5"/>
      <c r="AV91" s="5"/>
      <c r="AW91" s="5"/>
      <c r="AX91" s="5"/>
      <c r="AY91" s="4"/>
      <c r="AZ91" s="7"/>
      <c r="BA91" s="32"/>
      <c r="BB91" s="33"/>
      <c r="BC91" s="13"/>
      <c r="BD91" s="5"/>
      <c r="BE91" s="5"/>
      <c r="BF91" s="5"/>
      <c r="BG91" s="5"/>
      <c r="BH91" s="5"/>
      <c r="BI91" s="5"/>
      <c r="BJ91" s="5"/>
      <c r="BK91" s="51"/>
      <c r="BL91" s="8"/>
      <c r="BM91" s="5"/>
      <c r="BN91" s="5"/>
      <c r="BO91" s="7"/>
      <c r="BP91" s="7"/>
      <c r="BQ91" s="8"/>
      <c r="BR91" s="9"/>
    </row>
    <row r="92" spans="1:70" s="6" customFormat="1" ht="184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4"/>
      <c r="O92" s="4"/>
      <c r="P92" s="4"/>
      <c r="Q92" s="4"/>
      <c r="R92" s="4"/>
      <c r="S92" s="4"/>
      <c r="T92" s="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0"/>
      <c r="AJ92" s="5"/>
      <c r="AK92" s="5"/>
      <c r="AL92" s="5"/>
      <c r="AM92" s="5"/>
      <c r="AN92" s="5"/>
      <c r="AO92" s="5"/>
      <c r="AP92" s="5"/>
      <c r="AQ92" s="50"/>
      <c r="AR92" s="5"/>
      <c r="AS92" s="50"/>
      <c r="AT92" s="5"/>
      <c r="AU92" s="5"/>
      <c r="AV92" s="5"/>
      <c r="AW92" s="5"/>
      <c r="AX92" s="5"/>
      <c r="AY92" s="4"/>
      <c r="AZ92" s="7"/>
      <c r="BA92" s="27"/>
      <c r="BB92" s="4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84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4"/>
      <c r="O93" s="4"/>
      <c r="P93" s="4"/>
      <c r="Q93" s="4"/>
      <c r="R93" s="4"/>
      <c r="S93" s="4"/>
      <c r="T93" s="4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0"/>
      <c r="AJ93" s="5"/>
      <c r="AK93" s="5"/>
      <c r="AL93" s="5"/>
      <c r="AM93" s="5"/>
      <c r="AN93" s="5"/>
      <c r="AO93" s="5"/>
      <c r="AP93" s="5"/>
      <c r="AQ93" s="50"/>
      <c r="AR93" s="5"/>
      <c r="AS93" s="50"/>
      <c r="AT93" s="5"/>
      <c r="AU93" s="5"/>
      <c r="AV93" s="5"/>
      <c r="AW93" s="5"/>
      <c r="AX93" s="5"/>
      <c r="AY93" s="4"/>
      <c r="AZ93" s="7"/>
      <c r="BA93" s="32"/>
      <c r="BB93" s="33"/>
      <c r="BC93" s="4"/>
      <c r="BD93" s="5"/>
      <c r="BE93" s="5"/>
      <c r="BF93" s="5"/>
      <c r="BG93" s="5"/>
      <c r="BH93" s="5"/>
      <c r="BI93" s="5"/>
      <c r="BJ93" s="5"/>
      <c r="BK93" s="51"/>
      <c r="BL93" s="8"/>
      <c r="BM93" s="5"/>
      <c r="BN93" s="5"/>
      <c r="BO93" s="7"/>
      <c r="BP93" s="7"/>
      <c r="BQ93" s="8"/>
      <c r="BR93" s="9"/>
    </row>
    <row r="94" spans="1:70" s="6" customFormat="1" ht="189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7"/>
      <c r="O94" s="17"/>
      <c r="P94" s="17"/>
      <c r="Q94" s="17"/>
      <c r="R94" s="17"/>
      <c r="S94" s="17"/>
      <c r="T94" s="1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0"/>
      <c r="AJ94" s="5"/>
      <c r="AK94" s="5"/>
      <c r="AL94" s="5"/>
      <c r="AM94" s="5"/>
      <c r="AN94" s="5"/>
      <c r="AO94" s="5"/>
      <c r="AP94" s="5"/>
      <c r="AQ94" s="50"/>
      <c r="AR94" s="5"/>
      <c r="AS94" s="50"/>
      <c r="AT94" s="5"/>
      <c r="AU94" s="5"/>
      <c r="AV94" s="5"/>
      <c r="AW94" s="5"/>
      <c r="AX94" s="5"/>
      <c r="AY94" s="4"/>
      <c r="AZ94" s="7"/>
      <c r="BA94" s="32"/>
      <c r="BB94" s="33"/>
      <c r="BC94" s="4"/>
      <c r="BD94" s="5"/>
      <c r="BE94" s="5"/>
      <c r="BF94" s="5"/>
      <c r="BG94" s="5"/>
      <c r="BH94" s="5"/>
      <c r="BI94" s="5"/>
      <c r="BJ94" s="5"/>
      <c r="BK94" s="51"/>
      <c r="BL94" s="8"/>
      <c r="BM94" s="5"/>
      <c r="BN94" s="5"/>
      <c r="BO94" s="7"/>
      <c r="BP94" s="7"/>
      <c r="BQ94" s="8"/>
      <c r="BR94" s="9"/>
    </row>
    <row r="95" spans="1:70" s="6" customFormat="1" ht="184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0"/>
      <c r="AJ95" s="5"/>
      <c r="AK95" s="5"/>
      <c r="AL95" s="5"/>
      <c r="AM95" s="5"/>
      <c r="AN95" s="5"/>
      <c r="AO95" s="5"/>
      <c r="AP95" s="5"/>
      <c r="AQ95" s="50"/>
      <c r="AR95" s="5"/>
      <c r="AS95" s="50"/>
      <c r="AT95" s="5"/>
      <c r="AU95" s="5"/>
      <c r="AV95" s="5"/>
      <c r="AW95" s="5"/>
      <c r="AX95" s="5"/>
      <c r="AY95" s="4"/>
      <c r="AZ95" s="7"/>
      <c r="BA95" s="27"/>
      <c r="BB95" s="4"/>
      <c r="BC95" s="4"/>
      <c r="BD95" s="5"/>
      <c r="BE95" s="5"/>
      <c r="BF95" s="5"/>
      <c r="BG95" s="4"/>
      <c r="BH95" s="7"/>
      <c r="BI95" s="7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84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0"/>
      <c r="AJ96" s="5"/>
      <c r="AK96" s="5"/>
      <c r="AL96" s="5"/>
      <c r="AM96" s="5"/>
      <c r="AN96" s="5"/>
      <c r="AO96" s="5"/>
      <c r="AP96" s="5"/>
      <c r="AQ96" s="50"/>
      <c r="AR96" s="5"/>
      <c r="AS96" s="50"/>
      <c r="AT96" s="5"/>
      <c r="AU96" s="5"/>
      <c r="AV96" s="5"/>
      <c r="AW96" s="5"/>
      <c r="AX96" s="5"/>
      <c r="AY96" s="4"/>
      <c r="AZ96" s="7"/>
      <c r="BA96" s="34"/>
      <c r="BB96" s="33"/>
      <c r="BC96" s="4"/>
      <c r="BD96" s="5"/>
      <c r="BE96" s="5"/>
      <c r="BF96" s="5"/>
      <c r="BG96" s="4"/>
      <c r="BH96" s="7"/>
      <c r="BI96" s="7"/>
      <c r="BJ96" s="5"/>
      <c r="BK96" s="51"/>
      <c r="BL96" s="8"/>
      <c r="BM96" s="5"/>
      <c r="BN96" s="5"/>
      <c r="BO96" s="7"/>
      <c r="BP96" s="7"/>
      <c r="BQ96" s="8"/>
      <c r="BR96" s="9"/>
    </row>
    <row r="97" spans="1:70" s="6" customFormat="1" ht="184.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0"/>
      <c r="AJ97" s="5"/>
      <c r="AK97" s="5"/>
      <c r="AL97" s="5"/>
      <c r="AM97" s="5"/>
      <c r="AN97" s="5"/>
      <c r="AO97" s="5"/>
      <c r="AP97" s="5"/>
      <c r="AQ97" s="50"/>
      <c r="AR97" s="5"/>
      <c r="AS97" s="50"/>
      <c r="AT97" s="5"/>
      <c r="AU97" s="5"/>
      <c r="AV97" s="5"/>
      <c r="AW97" s="5"/>
      <c r="AX97" s="5"/>
      <c r="AY97" s="4"/>
      <c r="AZ97" s="7"/>
      <c r="BA97" s="27"/>
      <c r="BB97" s="13"/>
      <c r="BC97" s="13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84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0"/>
      <c r="AJ98" s="5"/>
      <c r="AK98" s="5"/>
      <c r="AL98" s="5"/>
      <c r="AM98" s="5"/>
      <c r="AN98" s="5"/>
      <c r="AO98" s="5"/>
      <c r="AP98" s="5"/>
      <c r="AQ98" s="50"/>
      <c r="AR98" s="5"/>
      <c r="AS98" s="50"/>
      <c r="AT98" s="5"/>
      <c r="AU98" s="5"/>
      <c r="AV98" s="5"/>
      <c r="AW98" s="5"/>
      <c r="AX98" s="5"/>
      <c r="AY98" s="4"/>
      <c r="AZ98" s="7"/>
      <c r="BA98" s="27"/>
      <c r="BB98" s="7"/>
      <c r="BC98" s="4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84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0"/>
      <c r="AJ99" s="5"/>
      <c r="AK99" s="5"/>
      <c r="AL99" s="5"/>
      <c r="AM99" s="5"/>
      <c r="AN99" s="5"/>
      <c r="AO99" s="5"/>
      <c r="AP99" s="5"/>
      <c r="AQ99" s="50"/>
      <c r="AR99" s="5"/>
      <c r="AS99" s="50"/>
      <c r="AT99" s="5"/>
      <c r="AU99" s="5"/>
      <c r="AV99" s="5"/>
      <c r="AW99" s="5"/>
      <c r="AX99" s="5"/>
      <c r="AY99" s="4"/>
      <c r="AZ99" s="7"/>
      <c r="BA99" s="27"/>
      <c r="BB99" s="13"/>
      <c r="BC99" s="13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8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0"/>
      <c r="AJ100" s="5"/>
      <c r="AK100" s="5"/>
      <c r="AL100" s="5"/>
      <c r="AM100" s="5"/>
      <c r="AN100" s="5"/>
      <c r="AO100" s="5"/>
      <c r="AP100" s="5"/>
      <c r="AQ100" s="50"/>
      <c r="AR100" s="5"/>
      <c r="AS100" s="50"/>
      <c r="AT100" s="5"/>
      <c r="AU100" s="5"/>
      <c r="AV100" s="5"/>
      <c r="AW100" s="5"/>
      <c r="AX100" s="5"/>
      <c r="AY100" s="4"/>
      <c r="AZ100" s="7"/>
      <c r="BA100" s="27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212.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7"/>
      <c r="O101" s="7"/>
      <c r="P101" s="7"/>
      <c r="Q101" s="7"/>
      <c r="R101" s="7"/>
      <c r="S101" s="7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27"/>
      <c r="BB101" s="7"/>
      <c r="BC101" s="7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409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7"/>
      <c r="O102" s="4"/>
      <c r="P102" s="7"/>
      <c r="Q102" s="7"/>
      <c r="R102" s="7"/>
      <c r="S102" s="7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7"/>
      <c r="BB102" s="7"/>
      <c r="BC102" s="7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86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27"/>
      <c r="N103" s="12"/>
      <c r="O103" s="2"/>
      <c r="P103" s="12"/>
      <c r="Q103" s="12"/>
      <c r="R103" s="12"/>
      <c r="S103" s="12"/>
      <c r="T103" s="12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0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22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27"/>
      <c r="BB104" s="7"/>
      <c r="BC104" s="7"/>
      <c r="BD104" s="5"/>
      <c r="BE104" s="5"/>
      <c r="BF104" s="5"/>
      <c r="BG104" s="5"/>
      <c r="BH104" s="5"/>
      <c r="BI104" s="4"/>
      <c r="BJ104" s="7"/>
      <c r="BK104" s="7"/>
      <c r="BL104" s="8"/>
      <c r="BM104" s="5"/>
      <c r="BN104" s="5"/>
      <c r="BO104" s="7"/>
      <c r="BP104" s="7"/>
      <c r="BQ104" s="8"/>
      <c r="BR104" s="9"/>
    </row>
    <row r="105" spans="1:70" s="6" customFormat="1" ht="222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7"/>
      <c r="Q105" s="7"/>
      <c r="R105" s="7"/>
      <c r="S105" s="7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0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222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7"/>
      <c r="Q106" s="7"/>
      <c r="R106" s="7"/>
      <c r="S106" s="7"/>
      <c r="T106" s="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0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257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7"/>
      <c r="O107" s="4"/>
      <c r="P107" s="7"/>
      <c r="Q107" s="7"/>
      <c r="R107" s="7"/>
      <c r="S107" s="7"/>
      <c r="T107" s="7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27"/>
      <c r="BB107" s="7"/>
      <c r="BC107" s="7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82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7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0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229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0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409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4"/>
      <c r="P110" s="7"/>
      <c r="Q110" s="7"/>
      <c r="R110" s="7"/>
      <c r="S110" s="7"/>
      <c r="T110" s="7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7"/>
      <c r="AG110" s="7"/>
      <c r="AH110" s="7"/>
      <c r="AI110" s="27"/>
      <c r="AJ110" s="7"/>
      <c r="AK110" s="7"/>
      <c r="AL110" s="5"/>
      <c r="AM110" s="5"/>
      <c r="AN110" s="5"/>
      <c r="AO110" s="5"/>
      <c r="AP110" s="5"/>
      <c r="AQ110" s="27"/>
      <c r="AR110" s="7"/>
      <c r="AS110" s="27"/>
      <c r="AT110" s="7"/>
      <c r="AU110" s="5"/>
      <c r="AV110" s="5"/>
      <c r="AW110" s="5"/>
      <c r="AX110" s="5"/>
      <c r="AY110" s="4"/>
      <c r="AZ110" s="7"/>
      <c r="BA110" s="27"/>
      <c r="BB110" s="7"/>
      <c r="BC110" s="7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41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2"/>
      <c r="O111" s="2"/>
      <c r="P111" s="12"/>
      <c r="Q111" s="12"/>
      <c r="R111" s="12"/>
      <c r="S111" s="12"/>
      <c r="T111" s="12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4"/>
      <c r="AH111" s="7"/>
      <c r="AI111" s="7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4"/>
      <c r="AZ111" s="7"/>
      <c r="BA111" s="27"/>
      <c r="BB111" s="7"/>
      <c r="BC111" s="7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4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27"/>
      <c r="N112" s="12"/>
      <c r="O112" s="2"/>
      <c r="P112" s="12"/>
      <c r="Q112" s="12"/>
      <c r="R112" s="12"/>
      <c r="S112" s="12"/>
      <c r="T112" s="12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4"/>
      <c r="AH112" s="7"/>
      <c r="AI112" s="7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4"/>
      <c r="AZ112" s="7"/>
      <c r="BA112" s="27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41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27"/>
      <c r="N113" s="7"/>
      <c r="O113" s="7"/>
      <c r="P113" s="7"/>
      <c r="Q113" s="7"/>
      <c r="R113" s="7"/>
      <c r="S113" s="7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4"/>
      <c r="AH113" s="7"/>
      <c r="AI113" s="7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4"/>
      <c r="AZ113" s="7"/>
      <c r="BA113" s="27"/>
      <c r="BB113" s="7"/>
      <c r="BC113" s="7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41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27"/>
      <c r="N114" s="12"/>
      <c r="O114" s="2"/>
      <c r="P114" s="12"/>
      <c r="Q114" s="12"/>
      <c r="R114" s="12"/>
      <c r="S114" s="12"/>
      <c r="T114" s="1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4"/>
      <c r="AH114" s="7"/>
      <c r="AI114" s="7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4"/>
      <c r="AZ114" s="7"/>
      <c r="BA114" s="27"/>
      <c r="BB114" s="7"/>
      <c r="BC114" s="7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41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27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4"/>
      <c r="AH115" s="7"/>
      <c r="AI115" s="7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4"/>
      <c r="AZ115" s="7"/>
      <c r="BA115" s="27"/>
      <c r="BB115" s="7"/>
      <c r="BC115" s="7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01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27"/>
      <c r="BB116" s="7"/>
      <c r="BC116" s="7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01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27"/>
      <c r="N117" s="12"/>
      <c r="O117" s="2"/>
      <c r="P117" s="12"/>
      <c r="Q117" s="12"/>
      <c r="R117" s="12"/>
      <c r="S117" s="12"/>
      <c r="T117" s="12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0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01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4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27"/>
      <c r="BB118" s="7"/>
      <c r="BC118" s="7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201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27"/>
      <c r="N119" s="12"/>
      <c r="O119" s="2"/>
      <c r="P119" s="12"/>
      <c r="Q119" s="12"/>
      <c r="R119" s="12"/>
      <c r="S119" s="12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0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409.6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4"/>
      <c r="P120" s="4"/>
      <c r="Q120" s="4"/>
      <c r="R120" s="4"/>
      <c r="S120" s="4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0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201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4"/>
      <c r="P121" s="4"/>
      <c r="Q121" s="4"/>
      <c r="R121" s="4"/>
      <c r="S121" s="4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0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201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4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4"/>
      <c r="AH122" s="7"/>
      <c r="AI122" s="7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4"/>
      <c r="AZ122" s="7"/>
      <c r="BA122" s="27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20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7"/>
      <c r="O123" s="4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0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20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7"/>
      <c r="O124" s="4"/>
      <c r="P124" s="4"/>
      <c r="Q124" s="4"/>
      <c r="R124" s="4"/>
      <c r="S124" s="4"/>
      <c r="T124" s="7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0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20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27"/>
      <c r="N125" s="12"/>
      <c r="O125" s="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0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259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13"/>
      <c r="O126" s="13"/>
      <c r="P126" s="13"/>
      <c r="Q126" s="13"/>
      <c r="R126" s="13"/>
      <c r="S126" s="13"/>
      <c r="T126" s="13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27"/>
      <c r="BB126" s="13"/>
      <c r="BC126" s="13"/>
      <c r="BD126" s="5"/>
      <c r="BE126" s="5"/>
      <c r="BF126" s="5"/>
      <c r="BG126" s="4"/>
      <c r="BH126" s="17"/>
      <c r="BI126" s="13"/>
      <c r="BJ126" s="5"/>
      <c r="BK126" s="51"/>
      <c r="BL126" s="8"/>
      <c r="BM126" s="5"/>
      <c r="BN126" s="5"/>
      <c r="BO126" s="7"/>
      <c r="BP126" s="7"/>
      <c r="BQ126" s="8"/>
      <c r="BR126" s="9"/>
    </row>
    <row r="127" spans="1:70" s="6" customFormat="1" ht="244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13"/>
      <c r="Q127" s="13"/>
      <c r="R127" s="13"/>
      <c r="S127" s="13"/>
      <c r="T127" s="13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27"/>
      <c r="BB127" s="35"/>
      <c r="BC127" s="13"/>
      <c r="BD127" s="5"/>
      <c r="BE127" s="5"/>
      <c r="BF127" s="5"/>
      <c r="BG127" s="4"/>
      <c r="BH127" s="17"/>
      <c r="BI127" s="13"/>
      <c r="BJ127" s="5"/>
      <c r="BK127" s="51"/>
      <c r="BL127" s="8"/>
      <c r="BM127" s="5"/>
      <c r="BN127" s="5"/>
      <c r="BO127" s="7"/>
      <c r="BP127" s="7"/>
      <c r="BQ127" s="8"/>
      <c r="BR127" s="9"/>
    </row>
    <row r="128" spans="1:70" s="6" customFormat="1" ht="219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17"/>
      <c r="O128" s="17"/>
      <c r="P128" s="17"/>
      <c r="Q128" s="17"/>
      <c r="R128" s="17"/>
      <c r="S128" s="17"/>
      <c r="T128" s="1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34"/>
      <c r="BB128" s="36"/>
      <c r="BC128" s="37"/>
      <c r="BD128" s="5"/>
      <c r="BE128" s="5"/>
      <c r="BF128" s="5"/>
      <c r="BG128" s="5"/>
      <c r="BH128" s="5"/>
      <c r="BI128" s="5"/>
      <c r="BJ128" s="5"/>
      <c r="BK128" s="51"/>
      <c r="BL128" s="8"/>
      <c r="BM128" s="5"/>
      <c r="BN128" s="5"/>
      <c r="BO128" s="7"/>
      <c r="BP128" s="7"/>
      <c r="BQ128" s="8"/>
      <c r="BR128" s="9"/>
    </row>
    <row r="129" spans="1:70" s="6" customFormat="1" ht="219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27"/>
      <c r="BB129" s="13"/>
      <c r="BC129" s="13"/>
      <c r="BD129" s="5"/>
      <c r="BE129" s="5"/>
      <c r="BF129" s="5"/>
      <c r="BG129" s="5"/>
      <c r="BH129" s="5"/>
      <c r="BI129" s="5"/>
      <c r="BJ129" s="5"/>
      <c r="BK129" s="51"/>
      <c r="BL129" s="8"/>
      <c r="BM129" s="5"/>
      <c r="BN129" s="5"/>
      <c r="BO129" s="7"/>
      <c r="BP129" s="7"/>
      <c r="BQ129" s="8"/>
      <c r="BR129" s="9"/>
    </row>
    <row r="130" spans="1:70" s="6" customFormat="1" ht="219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34"/>
      <c r="BB130" s="36"/>
      <c r="BC130" s="37"/>
      <c r="BD130" s="5"/>
      <c r="BE130" s="5"/>
      <c r="BF130" s="5"/>
      <c r="BG130" s="5"/>
      <c r="BH130" s="5"/>
      <c r="BI130" s="5"/>
      <c r="BJ130" s="5"/>
      <c r="BK130" s="51"/>
      <c r="BL130" s="8"/>
      <c r="BM130" s="5"/>
      <c r="BN130" s="5"/>
      <c r="BO130" s="7"/>
      <c r="BP130" s="7"/>
      <c r="BQ130" s="8"/>
      <c r="BR130" s="9"/>
    </row>
    <row r="131" spans="1:70" s="6" customFormat="1" ht="409.6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13"/>
      <c r="O131" s="13"/>
      <c r="P131" s="13"/>
      <c r="Q131" s="13"/>
      <c r="R131" s="13"/>
      <c r="S131" s="13"/>
      <c r="T131" s="13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27"/>
      <c r="BB131" s="13"/>
      <c r="BC131" s="4"/>
      <c r="BD131" s="5"/>
      <c r="BE131" s="5"/>
      <c r="BF131" s="5"/>
      <c r="BG131" s="5"/>
      <c r="BH131" s="5"/>
      <c r="BI131" s="5"/>
      <c r="BJ131" s="5"/>
      <c r="BK131" s="51"/>
      <c r="BL131" s="8"/>
      <c r="BM131" s="5"/>
      <c r="BN131" s="5"/>
      <c r="BO131" s="7"/>
      <c r="BP131" s="7"/>
      <c r="BQ131" s="8"/>
      <c r="BR131" s="9"/>
    </row>
    <row r="132" spans="1:70" s="6" customFormat="1" ht="409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13"/>
      <c r="O132" s="13"/>
      <c r="P132" s="13"/>
      <c r="Q132" s="13"/>
      <c r="R132" s="13"/>
      <c r="S132" s="13"/>
      <c r="T132" s="13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4"/>
      <c r="AF132" s="13"/>
      <c r="AG132" s="13"/>
      <c r="AH132" s="5"/>
      <c r="AI132" s="27"/>
      <c r="AJ132" s="13"/>
      <c r="AK132" s="13"/>
      <c r="AL132" s="5"/>
      <c r="AM132" s="5"/>
      <c r="AN132" s="5"/>
      <c r="AO132" s="5"/>
      <c r="AP132" s="5"/>
      <c r="AQ132" s="27"/>
      <c r="AR132" s="13"/>
      <c r="AS132" s="27"/>
      <c r="AT132" s="13"/>
      <c r="AU132" s="5"/>
      <c r="AV132" s="5"/>
      <c r="AW132" s="5"/>
      <c r="AX132" s="5"/>
      <c r="AY132" s="5"/>
      <c r="AZ132" s="5"/>
      <c r="BA132" s="27"/>
      <c r="BB132" s="13"/>
      <c r="BC132" s="13"/>
      <c r="BD132" s="5"/>
      <c r="BE132" s="5"/>
      <c r="BF132" s="5"/>
      <c r="BG132" s="5"/>
      <c r="BH132" s="5"/>
      <c r="BI132" s="5"/>
      <c r="BJ132" s="5"/>
      <c r="BK132" s="51"/>
      <c r="BL132" s="8"/>
      <c r="BM132" s="5"/>
      <c r="BN132" s="5"/>
      <c r="BO132" s="7"/>
      <c r="BP132" s="7"/>
      <c r="BQ132" s="8"/>
      <c r="BR132" s="9"/>
    </row>
    <row r="133" spans="1:70" s="6" customFormat="1" ht="137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13"/>
      <c r="O133" s="13"/>
      <c r="P133" s="13"/>
      <c r="Q133" s="13"/>
      <c r="R133" s="13"/>
      <c r="S133" s="13"/>
      <c r="T133" s="13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34"/>
      <c r="BB133" s="36"/>
      <c r="BC133" s="37"/>
      <c r="BD133" s="5"/>
      <c r="BE133" s="5"/>
      <c r="BF133" s="5"/>
      <c r="BG133" s="5"/>
      <c r="BH133" s="5"/>
      <c r="BI133" s="5"/>
      <c r="BJ133" s="5"/>
      <c r="BK133" s="51"/>
      <c r="BL133" s="8"/>
      <c r="BM133" s="5"/>
      <c r="BN133" s="5"/>
      <c r="BO133" s="7"/>
      <c r="BP133" s="7"/>
      <c r="BQ133" s="8"/>
      <c r="BR133" s="9"/>
    </row>
    <row r="134" spans="1:70" s="6" customFormat="1" ht="137.2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13"/>
      <c r="O134" s="13"/>
      <c r="P134" s="13"/>
      <c r="Q134" s="13"/>
      <c r="R134" s="13"/>
      <c r="S134" s="13"/>
      <c r="T134" s="13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34"/>
      <c r="BB134" s="36"/>
      <c r="BC134" s="37"/>
      <c r="BD134" s="5"/>
      <c r="BE134" s="5"/>
      <c r="BF134" s="5"/>
      <c r="BG134" s="5"/>
      <c r="BH134" s="5"/>
      <c r="BI134" s="5"/>
      <c r="BJ134" s="5"/>
      <c r="BK134" s="51"/>
      <c r="BL134" s="8"/>
      <c r="BM134" s="5"/>
      <c r="BN134" s="5"/>
      <c r="BO134" s="7"/>
      <c r="BP134" s="7"/>
      <c r="BQ134" s="8"/>
      <c r="BR134" s="9"/>
    </row>
    <row r="135" spans="1:70" s="6" customFormat="1" ht="13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3"/>
      <c r="O135" s="13"/>
      <c r="P135" s="13"/>
      <c r="Q135" s="13"/>
      <c r="R135" s="13"/>
      <c r="S135" s="13"/>
      <c r="T135" s="13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4"/>
      <c r="BB135" s="36"/>
      <c r="BC135" s="37"/>
      <c r="BD135" s="5"/>
      <c r="BE135" s="5"/>
      <c r="BF135" s="5"/>
      <c r="BG135" s="5"/>
      <c r="BH135" s="5"/>
      <c r="BI135" s="5"/>
      <c r="BJ135" s="5"/>
      <c r="BK135" s="51"/>
      <c r="BL135" s="8"/>
      <c r="BM135" s="5"/>
      <c r="BN135" s="5"/>
      <c r="BO135" s="7"/>
      <c r="BP135" s="7"/>
      <c r="BQ135" s="8"/>
      <c r="BR135" s="9"/>
    </row>
    <row r="136" spans="1:70" s="6" customFormat="1" ht="137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34"/>
      <c r="BB136" s="36"/>
      <c r="BC136" s="37"/>
      <c r="BD136" s="5"/>
      <c r="BE136" s="5"/>
      <c r="BF136" s="5"/>
      <c r="BG136" s="5"/>
      <c r="BH136" s="5"/>
      <c r="BI136" s="5"/>
      <c r="BJ136" s="5"/>
      <c r="BK136" s="51"/>
      <c r="BL136" s="8"/>
      <c r="BM136" s="5"/>
      <c r="BN136" s="5"/>
      <c r="BO136" s="7"/>
      <c r="BP136" s="7"/>
      <c r="BQ136" s="8"/>
      <c r="BR136" s="9"/>
    </row>
    <row r="137" spans="1:70" s="6" customFormat="1" ht="137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3"/>
      <c r="O137" s="13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34"/>
      <c r="BB137" s="36"/>
      <c r="BC137" s="37"/>
      <c r="BD137" s="5"/>
      <c r="BE137" s="5"/>
      <c r="BF137" s="5"/>
      <c r="BG137" s="5"/>
      <c r="BH137" s="5"/>
      <c r="BI137" s="5"/>
      <c r="BJ137" s="5"/>
      <c r="BK137" s="51"/>
      <c r="BL137" s="8"/>
      <c r="BM137" s="5"/>
      <c r="BN137" s="5"/>
      <c r="BO137" s="7"/>
      <c r="BP137" s="7"/>
      <c r="BQ137" s="8"/>
      <c r="BR137" s="9"/>
    </row>
    <row r="138" spans="1:70" s="6" customFormat="1" ht="291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4"/>
      <c r="AZ138" s="5"/>
      <c r="BA138" s="27"/>
      <c r="BB138" s="13"/>
      <c r="BC138" s="4"/>
      <c r="BD138" s="7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29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4"/>
      <c r="AZ139" s="5"/>
      <c r="BA139" s="27"/>
      <c r="BB139" s="28"/>
      <c r="BC139" s="4"/>
      <c r="BD139" s="7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197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7"/>
      <c r="O140" s="7"/>
      <c r="P140" s="7"/>
      <c r="Q140" s="7"/>
      <c r="R140" s="7"/>
      <c r="S140" s="7"/>
      <c r="T140" s="4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27"/>
      <c r="BB140" s="4"/>
      <c r="BC140" s="4"/>
      <c r="BD140" s="5"/>
      <c r="BE140" s="5"/>
      <c r="BF140" s="5"/>
      <c r="BG140" s="5"/>
      <c r="BH140" s="5"/>
      <c r="BI140" s="5"/>
      <c r="BJ140" s="5"/>
      <c r="BK140" s="51"/>
      <c r="BL140" s="8"/>
      <c r="BM140" s="5"/>
      <c r="BN140" s="5"/>
      <c r="BO140" s="7"/>
      <c r="BP140" s="7"/>
      <c r="BQ140" s="8"/>
      <c r="BR140" s="9"/>
    </row>
    <row r="141" spans="1:70" s="6" customFormat="1" ht="197.2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7"/>
      <c r="P141" s="7"/>
      <c r="Q141" s="7"/>
      <c r="R141" s="7"/>
      <c r="S141" s="7"/>
      <c r="T141" s="4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32"/>
      <c r="BB141" s="37"/>
      <c r="BC141" s="37"/>
      <c r="BD141" s="5"/>
      <c r="BE141" s="5"/>
      <c r="BF141" s="5"/>
      <c r="BG141" s="5"/>
      <c r="BH141" s="5"/>
      <c r="BI141" s="5"/>
      <c r="BJ141" s="5"/>
      <c r="BK141" s="51"/>
      <c r="BL141" s="8"/>
      <c r="BM141" s="5"/>
      <c r="BN141" s="5"/>
      <c r="BO141" s="7"/>
      <c r="BP141" s="7"/>
      <c r="BQ141" s="8"/>
      <c r="BR141" s="9"/>
    </row>
    <row r="142" spans="1:70" s="6" customFormat="1" ht="279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38"/>
      <c r="O142" s="38"/>
      <c r="P142" s="38"/>
      <c r="Q142" s="38"/>
      <c r="R142" s="38"/>
      <c r="S142" s="38"/>
      <c r="T142" s="38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27"/>
      <c r="BB142" s="17"/>
      <c r="BC142" s="17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71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7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27"/>
      <c r="BB143" s="7"/>
      <c r="BC143" s="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29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39"/>
      <c r="BB144" s="13"/>
      <c r="BC144" s="13"/>
      <c r="BD144" s="5"/>
      <c r="BE144" s="5"/>
      <c r="BF144" s="5"/>
      <c r="BG144" s="5"/>
      <c r="BH144" s="5"/>
      <c r="BI144" s="5"/>
      <c r="BJ144" s="5"/>
      <c r="BK144" s="51"/>
      <c r="BL144" s="8"/>
      <c r="BM144" s="5"/>
      <c r="BN144" s="5"/>
      <c r="BO144" s="7"/>
      <c r="BP144" s="7"/>
      <c r="BQ144" s="8"/>
      <c r="BR144" s="9"/>
    </row>
    <row r="145" spans="1:72" s="6" customFormat="1" ht="187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13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7"/>
      <c r="BB145" s="7"/>
      <c r="BC145" s="7"/>
      <c r="BD145" s="5"/>
      <c r="BE145" s="5"/>
      <c r="BF145" s="5"/>
      <c r="BG145" s="5"/>
      <c r="BH145" s="5"/>
      <c r="BI145" s="5"/>
      <c r="BJ145" s="7"/>
      <c r="BK145" s="7"/>
      <c r="BL145" s="8"/>
      <c r="BM145" s="5"/>
      <c r="BN145" s="5"/>
      <c r="BO145" s="5"/>
      <c r="BP145" s="5"/>
      <c r="BQ145" s="7"/>
      <c r="BR145" s="8"/>
      <c r="BS145" s="9"/>
      <c r="BT145" s="14"/>
    </row>
    <row r="146" spans="1:72" s="6" customFormat="1" ht="187.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27"/>
      <c r="N146" s="12"/>
      <c r="O146" s="2"/>
      <c r="P146" s="12"/>
      <c r="Q146" s="12"/>
      <c r="R146" s="12"/>
      <c r="S146" s="12"/>
      <c r="T146" s="12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7"/>
      <c r="BK146" s="7"/>
      <c r="BL146" s="8"/>
      <c r="BM146" s="9"/>
      <c r="BN146" s="5"/>
      <c r="BO146" s="5"/>
      <c r="BP146" s="5"/>
      <c r="BQ146" s="7"/>
      <c r="BR146" s="8"/>
      <c r="BS146" s="9"/>
      <c r="BT146" s="14"/>
    </row>
    <row r="147" spans="1:72" s="6" customFormat="1" ht="409.6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7"/>
      <c r="AS147" s="5"/>
      <c r="AT147" s="7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7"/>
      <c r="BK147" s="7"/>
      <c r="BL147" s="8"/>
      <c r="BM147" s="9"/>
      <c r="BN147" s="5"/>
      <c r="BO147" s="5"/>
      <c r="BP147" s="5"/>
      <c r="BQ147" s="7"/>
      <c r="BR147" s="8"/>
      <c r="BS147" s="9"/>
      <c r="BT147" s="14"/>
    </row>
    <row r="148" spans="1:72" s="6" customFormat="1" ht="409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7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27"/>
      <c r="BB148" s="7"/>
      <c r="BC148" s="7"/>
      <c r="BD148" s="5"/>
      <c r="BE148" s="5"/>
      <c r="BF148" s="5"/>
      <c r="BG148" s="5"/>
      <c r="BH148" s="5"/>
      <c r="BI148" s="5"/>
      <c r="BJ148" s="7"/>
      <c r="BK148" s="7"/>
      <c r="BL148" s="8"/>
      <c r="BM148" s="9"/>
      <c r="BN148" s="5"/>
      <c r="BO148" s="5"/>
      <c r="BP148" s="5"/>
      <c r="BQ148" s="7"/>
      <c r="BR148" s="8"/>
      <c r="BS148" s="9"/>
      <c r="BT148" s="14"/>
    </row>
    <row r="149" spans="1:72" s="6" customFormat="1" ht="194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27"/>
      <c r="N149" s="12"/>
      <c r="O149" s="2"/>
      <c r="P149" s="12"/>
      <c r="Q149" s="12"/>
      <c r="R149" s="12"/>
      <c r="S149" s="12"/>
      <c r="T149" s="12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7"/>
      <c r="BK149" s="7"/>
      <c r="BL149" s="8"/>
      <c r="BM149" s="9"/>
      <c r="BN149" s="15"/>
      <c r="BO149" s="15"/>
      <c r="BP149" s="15"/>
      <c r="BQ149" s="16"/>
      <c r="BR149" s="10"/>
      <c r="BS149" s="15"/>
      <c r="BT149" s="14"/>
    </row>
    <row r="150" spans="1:72" s="6" customFormat="1" ht="219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7"/>
      <c r="BL150" s="8"/>
      <c r="BM150" s="9"/>
      <c r="BN150" s="15"/>
      <c r="BO150" s="15"/>
      <c r="BP150" s="15"/>
      <c r="BQ150" s="16"/>
      <c r="BR150" s="10"/>
      <c r="BS150" s="15"/>
      <c r="BT150" s="14"/>
    </row>
    <row r="151" spans="1:72" s="6" customFormat="1" ht="198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2"/>
      <c r="L151" s="4"/>
      <c r="M151" s="5"/>
      <c r="N151" s="28"/>
      <c r="O151" s="28"/>
      <c r="P151" s="28"/>
      <c r="Q151" s="28"/>
      <c r="R151" s="28"/>
      <c r="S151" s="28"/>
      <c r="T151" s="28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7"/>
      <c r="BK151" s="13"/>
      <c r="BL151" s="8"/>
      <c r="BM151" s="9"/>
      <c r="BN151" s="5"/>
      <c r="BO151" s="5"/>
      <c r="BP151" s="5"/>
      <c r="BQ151" s="7"/>
      <c r="BR151" s="8"/>
      <c r="BS151" s="9"/>
      <c r="BT151" s="14"/>
    </row>
    <row r="152" spans="1:72" s="6" customFormat="1" ht="198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2"/>
      <c r="L152" s="4"/>
      <c r="M152" s="5"/>
      <c r="N152" s="7"/>
      <c r="O152" s="7"/>
      <c r="P152" s="7"/>
      <c r="Q152" s="7"/>
      <c r="R152" s="7"/>
      <c r="S152" s="7"/>
      <c r="T152" s="7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7"/>
      <c r="BK152" s="13"/>
      <c r="BL152" s="8"/>
      <c r="BM152" s="9"/>
      <c r="BN152" s="5"/>
      <c r="BO152" s="5"/>
      <c r="BP152" s="5"/>
      <c r="BQ152" s="7"/>
      <c r="BR152" s="8"/>
      <c r="BS152" s="9"/>
      <c r="BT152" s="14"/>
    </row>
    <row r="153" spans="1:72" s="6" customFormat="1" ht="198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2"/>
      <c r="L153" s="4"/>
      <c r="M153" s="5"/>
      <c r="N153" s="12"/>
      <c r="O153" s="2"/>
      <c r="P153" s="12"/>
      <c r="Q153" s="12"/>
      <c r="R153" s="12"/>
      <c r="S153" s="12"/>
      <c r="T153" s="12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7"/>
      <c r="BK153" s="13"/>
      <c r="BL153" s="8"/>
      <c r="BM153" s="9"/>
      <c r="BN153" s="5"/>
      <c r="BO153" s="5"/>
      <c r="BP153" s="5"/>
      <c r="BQ153" s="7"/>
      <c r="BR153" s="8"/>
      <c r="BS153" s="9"/>
      <c r="BT153" s="14"/>
    </row>
    <row r="154" spans="1:72" s="6" customFormat="1" ht="146.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2"/>
      <c r="L154" s="4"/>
      <c r="M154" s="5"/>
      <c r="N154" s="12"/>
      <c r="O154" s="2"/>
      <c r="P154" s="12"/>
      <c r="Q154" s="12"/>
      <c r="R154" s="12"/>
      <c r="S154" s="12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7"/>
      <c r="BK154" s="13"/>
      <c r="BL154" s="8"/>
      <c r="BM154" s="9"/>
      <c r="BN154" s="5"/>
      <c r="BO154" s="5"/>
      <c r="BP154" s="5"/>
      <c r="BQ154" s="7"/>
      <c r="BR154" s="8"/>
      <c r="BS154" s="9"/>
      <c r="BT154" s="14"/>
    </row>
    <row r="155" spans="1:72" s="6" customFormat="1" ht="227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2"/>
      <c r="L155" s="4"/>
      <c r="M155" s="5"/>
      <c r="N155" s="12"/>
      <c r="O155" s="2"/>
      <c r="P155" s="12"/>
      <c r="Q155" s="12"/>
      <c r="R155" s="12"/>
      <c r="S155" s="12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7"/>
      <c r="BK155" s="13"/>
      <c r="BL155" s="8"/>
      <c r="BM155" s="9"/>
      <c r="BN155" s="5"/>
      <c r="BO155" s="5"/>
      <c r="BP155" s="5"/>
      <c r="BQ155" s="7"/>
      <c r="BR155" s="8"/>
      <c r="BS155" s="9"/>
      <c r="BT155" s="14"/>
    </row>
    <row r="156" spans="1:72" s="6" customFormat="1" ht="154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2"/>
      <c r="L156" s="4"/>
      <c r="M156" s="5"/>
      <c r="N156" s="12"/>
      <c r="O156" s="1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7"/>
      <c r="BK156" s="13"/>
      <c r="BL156" s="8"/>
      <c r="BM156" s="9"/>
      <c r="BN156" s="5"/>
      <c r="BO156" s="5"/>
      <c r="BP156" s="5"/>
      <c r="BQ156" s="7"/>
      <c r="BR156" s="8"/>
      <c r="BS156" s="9"/>
      <c r="BT156" s="14"/>
    </row>
    <row r="157" spans="1:72" s="6" customFormat="1" ht="154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2"/>
      <c r="L157" s="4"/>
      <c r="M157" s="5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7"/>
      <c r="BK157" s="13"/>
      <c r="BL157" s="8"/>
      <c r="BM157" s="9"/>
      <c r="BN157" s="15"/>
      <c r="BO157" s="15"/>
      <c r="BP157" s="15"/>
      <c r="BQ157" s="16"/>
      <c r="BR157" s="10"/>
      <c r="BS157" s="15"/>
      <c r="BT157" s="14"/>
    </row>
    <row r="158" spans="1:72" s="6" customFormat="1" ht="182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2"/>
      <c r="L158" s="4"/>
      <c r="M158" s="5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7"/>
      <c r="BJ158" s="5"/>
      <c r="BK158" s="7"/>
      <c r="BL158" s="8"/>
      <c r="BM158" s="9"/>
      <c r="BN158" s="15"/>
      <c r="BO158" s="15"/>
      <c r="BP158" s="15"/>
      <c r="BQ158" s="16"/>
      <c r="BR158" s="10"/>
      <c r="BS158" s="15"/>
      <c r="BT158" s="14"/>
    </row>
    <row r="159" spans="1:72" s="6" customFormat="1" ht="182.2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2"/>
      <c r="L159" s="4"/>
      <c r="M159" s="5"/>
      <c r="N159" s="7"/>
      <c r="O159" s="7"/>
      <c r="P159" s="7"/>
      <c r="Q159" s="7"/>
      <c r="R159" s="7"/>
      <c r="S159" s="7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7"/>
      <c r="BL159" s="8"/>
      <c r="BM159" s="9"/>
      <c r="BN159" s="15"/>
      <c r="BO159" s="15"/>
      <c r="BP159" s="15"/>
      <c r="BQ159" s="16"/>
      <c r="BR159" s="10"/>
      <c r="BS159" s="15"/>
      <c r="BT159" s="14"/>
    </row>
    <row r="160" spans="1:72" s="6" customFormat="1" ht="312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2"/>
      <c r="L160" s="4"/>
      <c r="M160" s="5"/>
      <c r="N160" s="12"/>
      <c r="O160" s="1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0"/>
      <c r="BB160" s="5"/>
      <c r="BC160" s="5"/>
      <c r="BD160" s="7"/>
      <c r="BE160" s="5"/>
      <c r="BF160" s="5"/>
      <c r="BG160" s="5"/>
      <c r="BH160" s="5"/>
      <c r="BI160" s="7"/>
      <c r="BJ160" s="5"/>
      <c r="BK160" s="13"/>
      <c r="BL160" s="8"/>
      <c r="BM160" s="9"/>
      <c r="BN160" s="10"/>
    </row>
    <row r="161" spans="1:70" s="6" customFormat="1" ht="174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2"/>
      <c r="L161" s="4"/>
      <c r="M161" s="5"/>
      <c r="N161" s="12"/>
      <c r="O161" s="2"/>
      <c r="P161" s="12"/>
      <c r="Q161" s="12"/>
      <c r="R161" s="12"/>
      <c r="S161" s="12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7"/>
      <c r="BE161" s="5"/>
      <c r="BF161" s="5"/>
      <c r="BG161" s="5"/>
      <c r="BH161" s="5"/>
      <c r="BI161" s="7"/>
      <c r="BJ161" s="5"/>
      <c r="BK161" s="13"/>
      <c r="BL161" s="8"/>
      <c r="BM161" s="9"/>
      <c r="BN161" s="10"/>
    </row>
    <row r="162" spans="1:70" s="6" customFormat="1" ht="167.2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4"/>
      <c r="M162" s="5"/>
      <c r="N162" s="7"/>
      <c r="O162" s="7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0"/>
      <c r="BB162" s="5"/>
      <c r="BC162" s="5"/>
      <c r="BD162" s="7"/>
      <c r="BE162" s="5"/>
      <c r="BF162" s="5"/>
      <c r="BG162" s="5"/>
      <c r="BH162" s="5"/>
      <c r="BI162" s="7"/>
      <c r="BJ162" s="5"/>
      <c r="BK162" s="13"/>
      <c r="BL162" s="8"/>
      <c r="BM162" s="9"/>
      <c r="BN162" s="10"/>
    </row>
    <row r="163" spans="1:70" s="6" customFormat="1" ht="167.2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7"/>
      <c r="O163" s="7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7"/>
      <c r="BE163" s="5"/>
      <c r="BF163" s="5"/>
      <c r="BG163" s="5"/>
      <c r="BH163" s="5"/>
      <c r="BI163" s="7"/>
      <c r="BJ163" s="5"/>
      <c r="BK163" s="13"/>
      <c r="BL163" s="8"/>
      <c r="BM163" s="9"/>
      <c r="BN163" s="10"/>
    </row>
    <row r="164" spans="1:70" s="6" customFormat="1" ht="167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7"/>
      <c r="O164" s="7"/>
      <c r="P164" s="12"/>
      <c r="Q164" s="12"/>
      <c r="R164" s="12"/>
      <c r="S164" s="12"/>
      <c r="T164" s="12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7"/>
      <c r="BE164" s="5"/>
      <c r="BF164" s="5"/>
      <c r="BG164" s="5"/>
      <c r="BH164" s="5"/>
      <c r="BI164" s="7"/>
      <c r="BJ164" s="5"/>
      <c r="BK164" s="13"/>
      <c r="BL164" s="8"/>
      <c r="BM164" s="9"/>
      <c r="BN164" s="10"/>
    </row>
    <row r="165" spans="1:70" s="6" customFormat="1" ht="372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2"/>
      <c r="O165" s="2"/>
      <c r="P165" s="2"/>
      <c r="Q165" s="2"/>
      <c r="R165" s="2"/>
      <c r="S165" s="2"/>
      <c r="T165" s="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5"/>
      <c r="BP165" s="5"/>
    </row>
    <row r="166" spans="1:70" s="6" customFormat="1" ht="257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2"/>
      <c r="O166" s="2"/>
      <c r="P166" s="11"/>
      <c r="Q166" s="11"/>
      <c r="R166" s="11"/>
      <c r="S166" s="11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5"/>
      <c r="BP166" s="5"/>
    </row>
    <row r="167" spans="1:70" s="6" customFormat="1" ht="254.2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2"/>
      <c r="O167" s="2"/>
      <c r="P167" s="11"/>
      <c r="Q167" s="11"/>
      <c r="R167" s="11"/>
      <c r="S167" s="11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5"/>
      <c r="BP167" s="5"/>
    </row>
    <row r="168" spans="1:70" s="6" customFormat="1" ht="319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7"/>
      <c r="O168" s="7"/>
      <c r="P168" s="7"/>
      <c r="Q168" s="7"/>
      <c r="R168" s="7"/>
      <c r="S168" s="7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5"/>
      <c r="BP168" s="5"/>
    </row>
    <row r="169" spans="1:70" s="6" customFormat="1" ht="409.6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2"/>
      <c r="M169" s="2"/>
      <c r="N169" s="12"/>
      <c r="O169" s="2"/>
      <c r="P169" s="12"/>
      <c r="Q169" s="12"/>
      <c r="R169" s="12"/>
      <c r="S169" s="12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5"/>
      <c r="BP169" s="5"/>
    </row>
    <row r="170" spans="1:70" s="6" customFormat="1" ht="141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7"/>
      <c r="O170" s="7"/>
      <c r="P170" s="7"/>
      <c r="Q170" s="7"/>
      <c r="R170" s="7"/>
      <c r="S170" s="7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5"/>
      <c r="BP170" s="5"/>
    </row>
    <row r="171" spans="1:70" s="6" customFormat="1" ht="141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2"/>
      <c r="N171" s="7"/>
      <c r="O171" s="7"/>
      <c r="P171" s="7"/>
      <c r="Q171" s="7"/>
      <c r="R171" s="7"/>
      <c r="S171" s="7"/>
      <c r="T171" s="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5"/>
      <c r="BP171" s="5"/>
    </row>
    <row r="172" spans="1:70" s="6" customFormat="1" ht="292.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11"/>
      <c r="O172" s="2"/>
      <c r="P172" s="11"/>
      <c r="Q172" s="11"/>
      <c r="R172" s="11"/>
      <c r="S172" s="11"/>
      <c r="T172" s="11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5"/>
      <c r="BP172" s="8"/>
      <c r="BQ172" s="9"/>
      <c r="BR172" s="10"/>
    </row>
    <row r="173" spans="1:70" s="6" customFormat="1" ht="177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2"/>
      <c r="O173" s="2"/>
      <c r="P173" s="11"/>
      <c r="Q173" s="11"/>
      <c r="R173" s="11"/>
      <c r="S173" s="11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8"/>
      <c r="BQ173" s="9"/>
      <c r="BR173" s="10"/>
    </row>
  </sheetData>
  <autoFilter ref="A2:BM145"/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70_лот_(Всего)</vt:lpstr>
      <vt:lpstr>70_лот_(Северо-Восток)</vt:lpstr>
      <vt:lpstr>70_лот_(Хоз.способ)</vt:lpstr>
      <vt:lpstr>'70_лот_(Всего)'!Заголовки_для_печати</vt:lpstr>
      <vt:lpstr>'70_лот_(Северо-Восток)'!Заголовки_для_печати</vt:lpstr>
      <vt:lpstr>'70_лот_(Хоз.способ)'!Заголовки_для_печати</vt:lpstr>
      <vt:lpstr>'70_лот_(Всего)'!Область_печати</vt:lpstr>
      <vt:lpstr>'70_лот_(Северо-Восток)'!Область_печати</vt:lpstr>
      <vt:lpstr>'70_лот_(Хоз.способ)'!Область_печати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2016-02-19T08:36:18Z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