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83_лот_(Свод)" sheetId="2" state="hidden" r:id="rId1"/>
    <sheet name="83_лот_(Льготники)" sheetId="3" state="hidden" r:id="rId2"/>
    <sheet name="83_лот_(Северо-Восток)" sheetId="5" r:id="rId3"/>
    <sheet name="83_лот_(Хоз.способ)" sheetId="4" state="hidden" r:id="rId4"/>
  </sheets>
  <definedNames>
    <definedName name="_xlnm._FilterDatabase" localSheetId="1" hidden="1">'83_лот_(Льготники)'!$A$2:$BM$427</definedName>
    <definedName name="_xlnm._FilterDatabase" localSheetId="0" hidden="1">'83_лот_(Свод)'!$A$2:$BM$474</definedName>
    <definedName name="_xlnm._FilterDatabase" localSheetId="2" hidden="1">'83_лот_(Северо-Восток)'!$A$2:$BM$393</definedName>
    <definedName name="_xlnm._FilterDatabase" localSheetId="3" hidden="1">'83_лот_(Хоз.способ)'!$A$2:$BM$417</definedName>
    <definedName name="_xlnm.Print_Titles" localSheetId="1">'83_лот_(Льготники)'!$2:$2</definedName>
    <definedName name="_xlnm.Print_Titles" localSheetId="0">'83_лот_(Свод)'!$2:$2</definedName>
    <definedName name="_xlnm.Print_Titles" localSheetId="2">'83_лот_(Северо-Восток)'!$2:$2</definedName>
    <definedName name="_xlnm.Print_Titles" localSheetId="3">'83_лот_(Хоз.способ)'!$2:$2</definedName>
    <definedName name="_xlnm.Print_Area" localSheetId="1">'83_лот_(Льготники)'!$A$1:$BM$60</definedName>
    <definedName name="_xlnm.Print_Area" localSheetId="0">'83_лот_(Свод)'!$A$1:$BM$107</definedName>
    <definedName name="_xlnm.Print_Area" localSheetId="2">'83_лот_(Северо-Восток)'!$A$1:$BM$26</definedName>
    <definedName name="_xlnm.Print_Area" localSheetId="3">'83_лот_(Хоз.способ)'!$A$1:$BM$50</definedName>
  </definedNames>
  <calcPr calcId="145621"/>
</workbook>
</file>

<file path=xl/calcChain.xml><?xml version="1.0" encoding="utf-8"?>
<calcChain xmlns="http://schemas.openxmlformats.org/spreadsheetml/2006/main">
  <c r="O26" i="5" l="1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F26" i="5"/>
  <c r="AG26" i="5"/>
  <c r="AH26" i="5"/>
  <c r="AJ26" i="5"/>
  <c r="AL26" i="5"/>
  <c r="AN26" i="5"/>
  <c r="AO26" i="5"/>
  <c r="AP26" i="5"/>
  <c r="AR26" i="5"/>
  <c r="AS26" i="5"/>
  <c r="AT26" i="5"/>
  <c r="AU26" i="5"/>
  <c r="AV26" i="5"/>
  <c r="AW26" i="5"/>
  <c r="AX26" i="5"/>
  <c r="AZ26" i="5"/>
  <c r="BB26" i="5"/>
  <c r="BD26" i="5"/>
  <c r="BF26" i="5"/>
  <c r="BH26" i="5"/>
  <c r="BI26" i="5"/>
  <c r="BJ26" i="5"/>
  <c r="BK26" i="5"/>
  <c r="N26" i="5"/>
  <c r="M25" i="5"/>
  <c r="N25" i="5" s="1"/>
  <c r="R24" i="5"/>
  <c r="O24" i="5"/>
  <c r="T23" i="5"/>
  <c r="N23" i="5" s="1"/>
  <c r="M23" i="5"/>
  <c r="N22" i="5"/>
  <c r="S22" i="5" s="1"/>
  <c r="M22" i="5"/>
  <c r="T21" i="5"/>
  <c r="N21" i="5" s="1"/>
  <c r="M21" i="5"/>
  <c r="M20" i="5"/>
  <c r="N20" i="5" s="1"/>
  <c r="R19" i="5"/>
  <c r="O19" i="5"/>
  <c r="M18" i="5"/>
  <c r="N18" i="5" s="1"/>
  <c r="R17" i="5"/>
  <c r="O17" i="5"/>
  <c r="M16" i="5"/>
  <c r="N16" i="5" s="1"/>
  <c r="P16" i="5" s="1"/>
  <c r="R15" i="5"/>
  <c r="O15" i="5"/>
  <c r="M14" i="5"/>
  <c r="N14" i="5" s="1"/>
  <c r="R13" i="5"/>
  <c r="O13" i="5"/>
  <c r="M12" i="5"/>
  <c r="N12" i="5" s="1"/>
  <c r="R11" i="5"/>
  <c r="O11" i="5"/>
  <c r="M10" i="5"/>
  <c r="N10" i="5" s="1"/>
  <c r="P10" i="5" s="1"/>
  <c r="T9" i="5"/>
  <c r="N9" i="5" s="1"/>
  <c r="M9" i="5"/>
  <c r="S8" i="5"/>
  <c r="R8" i="5"/>
  <c r="O8" i="5"/>
  <c r="M7" i="5"/>
  <c r="N7" i="5" s="1"/>
  <c r="T6" i="5"/>
  <c r="N6" i="5" s="1"/>
  <c r="M6" i="5"/>
  <c r="R5" i="5"/>
  <c r="O5" i="5"/>
  <c r="M4" i="5"/>
  <c r="N4" i="5" s="1"/>
  <c r="R3" i="5"/>
  <c r="O3" i="5"/>
  <c r="AJ19" i="5" l="1"/>
  <c r="S4" i="5"/>
  <c r="S3" i="5" s="1"/>
  <c r="N3" i="5"/>
  <c r="N5" i="5"/>
  <c r="AR19" i="5"/>
  <c r="S25" i="5"/>
  <c r="S24" i="5" s="1"/>
  <c r="N24" i="5"/>
  <c r="N13" i="5"/>
  <c r="Q14" i="5"/>
  <c r="Q13" i="5" s="1"/>
  <c r="N17" i="5"/>
  <c r="Q18" i="5"/>
  <c r="Q17" i="5" s="1"/>
  <c r="AR5" i="5"/>
  <c r="N8" i="5"/>
  <c r="S7" i="5"/>
  <c r="S5" i="5" s="1"/>
  <c r="Q7" i="5"/>
  <c r="Q5" i="5" s="1"/>
  <c r="P7" i="5"/>
  <c r="Q12" i="5"/>
  <c r="Q11" i="5" s="1"/>
  <c r="N11" i="5"/>
  <c r="S12" i="5"/>
  <c r="S11" i="5" s="1"/>
  <c r="P12" i="5"/>
  <c r="P8" i="5"/>
  <c r="Q4" i="5"/>
  <c r="Q3" i="5" s="1"/>
  <c r="Q10" i="5"/>
  <c r="Q8" i="5" s="1"/>
  <c r="P15" i="5"/>
  <c r="Q20" i="5"/>
  <c r="S20" i="5"/>
  <c r="S19" i="5" s="1"/>
  <c r="P20" i="5"/>
  <c r="N19" i="5"/>
  <c r="P4" i="5"/>
  <c r="AZ8" i="5"/>
  <c r="S14" i="5"/>
  <c r="S13" i="5" s="1"/>
  <c r="P14" i="5"/>
  <c r="Q16" i="5"/>
  <c r="Q15" i="5" s="1"/>
  <c r="N15" i="5"/>
  <c r="S16" i="5"/>
  <c r="S15" i="5" s="1"/>
  <c r="S18" i="5"/>
  <c r="S17" i="5" s="1"/>
  <c r="P18" i="5"/>
  <c r="Q22" i="5"/>
  <c r="Q25" i="5"/>
  <c r="Q24" i="5" s="1"/>
  <c r="P22" i="5"/>
  <c r="P25" i="5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F50" i="4"/>
  <c r="AG50" i="4"/>
  <c r="AH50" i="4"/>
  <c r="AJ50" i="4"/>
  <c r="AL50" i="4"/>
  <c r="AN50" i="4"/>
  <c r="AO50" i="4"/>
  <c r="AP50" i="4"/>
  <c r="AR50" i="4"/>
  <c r="AS50" i="4"/>
  <c r="AT50" i="4"/>
  <c r="AU50" i="4"/>
  <c r="AV50" i="4"/>
  <c r="AW50" i="4"/>
  <c r="AX50" i="4"/>
  <c r="AZ50" i="4"/>
  <c r="BB50" i="4"/>
  <c r="BD50" i="4"/>
  <c r="BF50" i="4"/>
  <c r="BH50" i="4"/>
  <c r="BI50" i="4"/>
  <c r="BJ50" i="4"/>
  <c r="BK50" i="4"/>
  <c r="N50" i="4"/>
  <c r="T10" i="5" l="1"/>
  <c r="T8" i="5" s="1"/>
  <c r="T25" i="5"/>
  <c r="P24" i="5"/>
  <c r="P13" i="5"/>
  <c r="T14" i="5"/>
  <c r="T4" i="5"/>
  <c r="P3" i="5"/>
  <c r="T22" i="5"/>
  <c r="AN19" i="5" s="1"/>
  <c r="T18" i="5"/>
  <c r="P17" i="5"/>
  <c r="T20" i="5"/>
  <c r="P19" i="5"/>
  <c r="Q19" i="5"/>
  <c r="T16" i="5"/>
  <c r="T12" i="5"/>
  <c r="P11" i="5"/>
  <c r="T7" i="5"/>
  <c r="P5" i="5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F60" i="3"/>
  <c r="AG60" i="3"/>
  <c r="AH60" i="3"/>
  <c r="AJ60" i="3"/>
  <c r="AL60" i="3"/>
  <c r="AN60" i="3"/>
  <c r="AO60" i="3"/>
  <c r="AP60" i="3"/>
  <c r="AR60" i="3"/>
  <c r="AS60" i="3"/>
  <c r="AT60" i="3"/>
  <c r="AU60" i="3"/>
  <c r="AV60" i="3"/>
  <c r="AW60" i="3"/>
  <c r="AX60" i="3"/>
  <c r="AZ60" i="3"/>
  <c r="BB60" i="3"/>
  <c r="BD60" i="3"/>
  <c r="BF60" i="3"/>
  <c r="BH60" i="3"/>
  <c r="BI60" i="3"/>
  <c r="BJ60" i="3"/>
  <c r="BK60" i="3"/>
  <c r="N60" i="3"/>
  <c r="M49" i="4"/>
  <c r="N49" i="4" s="1"/>
  <c r="R48" i="4"/>
  <c r="O48" i="4"/>
  <c r="M47" i="4"/>
  <c r="N47" i="4" s="1"/>
  <c r="P47" i="4" s="1"/>
  <c r="R46" i="4"/>
  <c r="O46" i="4"/>
  <c r="T45" i="4"/>
  <c r="M45" i="4"/>
  <c r="AZ44" i="4"/>
  <c r="BK44" i="4" s="1"/>
  <c r="S44" i="4"/>
  <c r="R44" i="4"/>
  <c r="Q44" i="4"/>
  <c r="P44" i="4"/>
  <c r="O44" i="4"/>
  <c r="M43" i="4"/>
  <c r="N43" i="4" s="1"/>
  <c r="Q43" i="4" s="1"/>
  <c r="Q42" i="4" s="1"/>
  <c r="R42" i="4"/>
  <c r="O42" i="4"/>
  <c r="M40" i="4"/>
  <c r="N40" i="4" s="1"/>
  <c r="P40" i="4" s="1"/>
  <c r="R39" i="4"/>
  <c r="O39" i="4"/>
  <c r="M38" i="4"/>
  <c r="N38" i="4" s="1"/>
  <c r="R37" i="4"/>
  <c r="O37" i="4"/>
  <c r="M36" i="4"/>
  <c r="N36" i="4" s="1"/>
  <c r="Q36" i="4" s="1"/>
  <c r="M35" i="4"/>
  <c r="N35" i="4" s="1"/>
  <c r="M34" i="4"/>
  <c r="N34" i="4" s="1"/>
  <c r="R33" i="4"/>
  <c r="O33" i="4"/>
  <c r="M32" i="4"/>
  <c r="N32" i="4" s="1"/>
  <c r="P32" i="4" s="1"/>
  <c r="R31" i="4"/>
  <c r="O31" i="4"/>
  <c r="M30" i="4"/>
  <c r="N30" i="4" s="1"/>
  <c r="Q30" i="4" s="1"/>
  <c r="Q28" i="4" s="1"/>
  <c r="T29" i="4"/>
  <c r="M29" i="4"/>
  <c r="R28" i="4"/>
  <c r="O28" i="4"/>
  <c r="M27" i="4"/>
  <c r="N27" i="4" s="1"/>
  <c r="S26" i="4"/>
  <c r="R26" i="4"/>
  <c r="O26" i="4"/>
  <c r="M25" i="4"/>
  <c r="N25" i="4" s="1"/>
  <c r="P25" i="4" s="1"/>
  <c r="R24" i="4"/>
  <c r="O24" i="4"/>
  <c r="M23" i="4"/>
  <c r="N23" i="4" s="1"/>
  <c r="R22" i="4"/>
  <c r="O22" i="4"/>
  <c r="M21" i="4"/>
  <c r="N21" i="4" s="1"/>
  <c r="R20" i="4"/>
  <c r="O20" i="4"/>
  <c r="M19" i="4"/>
  <c r="N19" i="4" s="1"/>
  <c r="P19" i="4" s="1"/>
  <c r="R18" i="4"/>
  <c r="O18" i="4"/>
  <c r="M17" i="4"/>
  <c r="N17" i="4" s="1"/>
  <c r="R16" i="4"/>
  <c r="O16" i="4"/>
  <c r="M14" i="4"/>
  <c r="N14" i="4" s="1"/>
  <c r="Q14" i="4" s="1"/>
  <c r="Q12" i="4" s="1"/>
  <c r="T13" i="4"/>
  <c r="M13" i="4"/>
  <c r="R12" i="4"/>
  <c r="O12" i="4"/>
  <c r="M11" i="4"/>
  <c r="N11" i="4" s="1"/>
  <c r="R10" i="4"/>
  <c r="O10" i="4"/>
  <c r="M9" i="4"/>
  <c r="N9" i="4" s="1"/>
  <c r="R8" i="4"/>
  <c r="O8" i="4"/>
  <c r="M7" i="4"/>
  <c r="N7" i="4" s="1"/>
  <c r="M6" i="4"/>
  <c r="N6" i="4" s="1"/>
  <c r="R5" i="4"/>
  <c r="O5" i="4"/>
  <c r="M4" i="4"/>
  <c r="N4" i="4" s="1"/>
  <c r="S3" i="4"/>
  <c r="R3" i="4"/>
  <c r="O3" i="4"/>
  <c r="T58" i="3"/>
  <c r="N58" i="3" s="1"/>
  <c r="M58" i="3"/>
  <c r="M57" i="3"/>
  <c r="N57" i="3" s="1"/>
  <c r="R56" i="3"/>
  <c r="T56" i="3" s="1"/>
  <c r="M56" i="3"/>
  <c r="T55" i="3"/>
  <c r="N55" i="3" s="1"/>
  <c r="M55" i="3"/>
  <c r="M54" i="3"/>
  <c r="N54" i="3" s="1"/>
  <c r="Q54" i="3" s="1"/>
  <c r="BD53" i="3"/>
  <c r="AJ53" i="3"/>
  <c r="O53" i="3"/>
  <c r="T52" i="3"/>
  <c r="M52" i="3"/>
  <c r="M51" i="3"/>
  <c r="N51" i="3" s="1"/>
  <c r="Q51" i="3" s="1"/>
  <c r="R50" i="3"/>
  <c r="T50" i="3" s="1"/>
  <c r="M50" i="3"/>
  <c r="T49" i="3"/>
  <c r="N49" i="3" s="1"/>
  <c r="M49" i="3"/>
  <c r="M48" i="3"/>
  <c r="N48" i="3" s="1"/>
  <c r="BD47" i="3"/>
  <c r="R47" i="3"/>
  <c r="O47" i="3"/>
  <c r="M46" i="3"/>
  <c r="N46" i="3" s="1"/>
  <c r="R45" i="3"/>
  <c r="O45" i="3"/>
  <c r="M44" i="3"/>
  <c r="N44" i="3" s="1"/>
  <c r="R43" i="3"/>
  <c r="O43" i="3"/>
  <c r="M42" i="3"/>
  <c r="N42" i="3" s="1"/>
  <c r="R41" i="3"/>
  <c r="O41" i="3"/>
  <c r="T40" i="3"/>
  <c r="N40" i="3" s="1"/>
  <c r="M40" i="3"/>
  <c r="N39" i="3"/>
  <c r="Q39" i="3" s="1"/>
  <c r="M39" i="3"/>
  <c r="T38" i="3"/>
  <c r="N38" i="3" s="1"/>
  <c r="M38" i="3"/>
  <c r="M37" i="3"/>
  <c r="N37" i="3" s="1"/>
  <c r="R36" i="3"/>
  <c r="O36" i="3"/>
  <c r="N35" i="3"/>
  <c r="Q35" i="3" s="1"/>
  <c r="Q34" i="3" s="1"/>
  <c r="M35" i="3"/>
  <c r="R34" i="3"/>
  <c r="O34" i="3"/>
  <c r="N34" i="3"/>
  <c r="M33" i="3"/>
  <c r="N33" i="3" s="1"/>
  <c r="R32" i="3"/>
  <c r="O32" i="3"/>
  <c r="M31" i="3"/>
  <c r="N31" i="3" s="1"/>
  <c r="R30" i="3"/>
  <c r="O30" i="3"/>
  <c r="M29" i="3"/>
  <c r="N29" i="3" s="1"/>
  <c r="R28" i="3"/>
  <c r="O28" i="3"/>
  <c r="N26" i="3"/>
  <c r="Q26" i="3" s="1"/>
  <c r="Q24" i="3" s="1"/>
  <c r="M26" i="3"/>
  <c r="T25" i="3"/>
  <c r="N25" i="3" s="1"/>
  <c r="N24" i="3" s="1"/>
  <c r="M25" i="3"/>
  <c r="R24" i="3"/>
  <c r="O24" i="3"/>
  <c r="M23" i="3"/>
  <c r="N23" i="3" s="1"/>
  <c r="R22" i="3"/>
  <c r="O22" i="3"/>
  <c r="M21" i="3"/>
  <c r="N21" i="3" s="1"/>
  <c r="Q21" i="3" s="1"/>
  <c r="T20" i="3"/>
  <c r="N20" i="3" s="1"/>
  <c r="M20" i="3"/>
  <c r="N19" i="3"/>
  <c r="Q19" i="3" s="1"/>
  <c r="M19" i="3"/>
  <c r="S18" i="3"/>
  <c r="R18" i="3"/>
  <c r="R16" i="3" s="1"/>
  <c r="Q18" i="3"/>
  <c r="P18" i="3"/>
  <c r="M18" i="3"/>
  <c r="M17" i="3"/>
  <c r="N17" i="3" s="1"/>
  <c r="Q17" i="3" s="1"/>
  <c r="O16" i="3"/>
  <c r="M14" i="3"/>
  <c r="N14" i="3" s="1"/>
  <c r="T13" i="3"/>
  <c r="N13" i="3" s="1"/>
  <c r="T12" i="3"/>
  <c r="N12" i="3" s="1"/>
  <c r="R11" i="3"/>
  <c r="O11" i="3"/>
  <c r="M10" i="3"/>
  <c r="N10" i="3" s="1"/>
  <c r="P10" i="3" s="1"/>
  <c r="P8" i="3" s="1"/>
  <c r="T9" i="3"/>
  <c r="M9" i="3"/>
  <c r="S8" i="3"/>
  <c r="R8" i="3"/>
  <c r="O8" i="3"/>
  <c r="M7" i="3"/>
  <c r="N7" i="3" s="1"/>
  <c r="Q7" i="3" s="1"/>
  <c r="T6" i="3"/>
  <c r="N6" i="3" s="1"/>
  <c r="M6" i="3"/>
  <c r="R5" i="3"/>
  <c r="Q5" i="3"/>
  <c r="O5" i="3"/>
  <c r="M4" i="3"/>
  <c r="N4" i="3" s="1"/>
  <c r="R3" i="3"/>
  <c r="O3" i="3"/>
  <c r="BH8" i="5" l="1"/>
  <c r="T11" i="5"/>
  <c r="BB11" i="5"/>
  <c r="BK11" i="5" s="1"/>
  <c r="T15" i="5"/>
  <c r="BB15" i="5"/>
  <c r="BK15" i="5" s="1"/>
  <c r="BB17" i="5"/>
  <c r="BK17" i="5" s="1"/>
  <c r="T17" i="5"/>
  <c r="BB3" i="5"/>
  <c r="T3" i="5"/>
  <c r="BB24" i="5"/>
  <c r="BK24" i="5" s="1"/>
  <c r="T24" i="5"/>
  <c r="BB5" i="5"/>
  <c r="BK5" i="5" s="1"/>
  <c r="T5" i="5"/>
  <c r="AF19" i="5"/>
  <c r="BK19" i="5" s="1"/>
  <c r="T19" i="5"/>
  <c r="BB13" i="5"/>
  <c r="BK13" i="5" s="1"/>
  <c r="T13" i="5"/>
  <c r="Q4" i="4"/>
  <c r="Q3" i="4" s="1"/>
  <c r="N3" i="4"/>
  <c r="Q17" i="4"/>
  <c r="Q16" i="4" s="1"/>
  <c r="N16" i="4"/>
  <c r="Q21" i="4"/>
  <c r="Q20" i="4" s="1"/>
  <c r="N20" i="4"/>
  <c r="Q11" i="4"/>
  <c r="Q10" i="4" s="1"/>
  <c r="N10" i="4"/>
  <c r="N22" i="4"/>
  <c r="Q23" i="4"/>
  <c r="Q22" i="4" s="1"/>
  <c r="P27" i="4"/>
  <c r="P26" i="4" s="1"/>
  <c r="N26" i="4"/>
  <c r="Q38" i="4"/>
  <c r="Q37" i="4" s="1"/>
  <c r="N37" i="4"/>
  <c r="AR16" i="3"/>
  <c r="T18" i="3"/>
  <c r="AR36" i="3"/>
  <c r="Q42" i="3"/>
  <c r="Q41" i="3" s="1"/>
  <c r="N41" i="3"/>
  <c r="Q46" i="3"/>
  <c r="Q45" i="3" s="1"/>
  <c r="N45" i="3"/>
  <c r="AR5" i="3"/>
  <c r="P19" i="3"/>
  <c r="AJ36" i="3"/>
  <c r="P39" i="3"/>
  <c r="R53" i="3"/>
  <c r="AR11" i="3"/>
  <c r="Q31" i="3"/>
  <c r="Q30" i="3" s="1"/>
  <c r="N30" i="3"/>
  <c r="Q37" i="3"/>
  <c r="Q36" i="3" s="1"/>
  <c r="N36" i="3"/>
  <c r="N50" i="3"/>
  <c r="N47" i="3" s="1"/>
  <c r="AR47" i="3"/>
  <c r="N5" i="3"/>
  <c r="Q16" i="3"/>
  <c r="Q10" i="3"/>
  <c r="Q8" i="3" s="1"/>
  <c r="S19" i="3"/>
  <c r="T19" i="3" s="1"/>
  <c r="AL16" i="3" s="1"/>
  <c r="S39" i="3"/>
  <c r="Q6" i="4"/>
  <c r="S6" i="4"/>
  <c r="S5" i="4" s="1"/>
  <c r="P6" i="4"/>
  <c r="N5" i="4"/>
  <c r="P9" i="4"/>
  <c r="Q9" i="4"/>
  <c r="Q8" i="4" s="1"/>
  <c r="N8" i="4"/>
  <c r="S9" i="4"/>
  <c r="S8" i="4" s="1"/>
  <c r="Q7" i="4"/>
  <c r="P7" i="4"/>
  <c r="P24" i="4"/>
  <c r="P31" i="4"/>
  <c r="P4" i="4"/>
  <c r="P11" i="4"/>
  <c r="S11" i="4"/>
  <c r="S10" i="4" s="1"/>
  <c r="N13" i="4"/>
  <c r="N12" i="4" s="1"/>
  <c r="AZ12" i="4"/>
  <c r="S14" i="4"/>
  <c r="S12" i="4" s="1"/>
  <c r="P14" i="4"/>
  <c r="S17" i="4"/>
  <c r="S16" i="4" s="1"/>
  <c r="P17" i="4"/>
  <c r="Q19" i="4"/>
  <c r="Q18" i="4" s="1"/>
  <c r="N18" i="4"/>
  <c r="S19" i="4"/>
  <c r="S18" i="4" s="1"/>
  <c r="S21" i="4"/>
  <c r="S20" i="4" s="1"/>
  <c r="P21" i="4"/>
  <c r="S23" i="4"/>
  <c r="S22" i="4" s="1"/>
  <c r="P23" i="4"/>
  <c r="Q25" i="4"/>
  <c r="Q24" i="4" s="1"/>
  <c r="N24" i="4"/>
  <c r="S25" i="4"/>
  <c r="S24" i="4" s="1"/>
  <c r="Q27" i="4"/>
  <c r="Q26" i="4" s="1"/>
  <c r="N29" i="4"/>
  <c r="N28" i="4" s="1"/>
  <c r="AZ28" i="4"/>
  <c r="S30" i="4"/>
  <c r="S28" i="4" s="1"/>
  <c r="P30" i="4"/>
  <c r="Q32" i="4"/>
  <c r="Q31" i="4" s="1"/>
  <c r="N31" i="4"/>
  <c r="S32" i="4"/>
  <c r="S31" i="4" s="1"/>
  <c r="P35" i="4"/>
  <c r="Q35" i="4"/>
  <c r="P46" i="4"/>
  <c r="P18" i="4"/>
  <c r="S34" i="4"/>
  <c r="S33" i="4" s="1"/>
  <c r="P34" i="4"/>
  <c r="Q34" i="4"/>
  <c r="N33" i="4"/>
  <c r="P39" i="4"/>
  <c r="P36" i="4"/>
  <c r="T36" i="4" s="1"/>
  <c r="BH33" i="4" s="1"/>
  <c r="P38" i="4"/>
  <c r="S38" i="4"/>
  <c r="S37" i="4" s="1"/>
  <c r="N42" i="4"/>
  <c r="S49" i="4"/>
  <c r="S48" i="4" s="1"/>
  <c r="P49" i="4"/>
  <c r="Q49" i="4"/>
  <c r="Q48" i="4" s="1"/>
  <c r="N48" i="4"/>
  <c r="Q40" i="4"/>
  <c r="Q39" i="4" s="1"/>
  <c r="N39" i="4"/>
  <c r="S40" i="4"/>
  <c r="S39" i="4" s="1"/>
  <c r="S43" i="4"/>
  <c r="S42" i="4" s="1"/>
  <c r="P43" i="4"/>
  <c r="N45" i="4"/>
  <c r="N44" i="4" s="1"/>
  <c r="T44" i="4"/>
  <c r="Q47" i="4"/>
  <c r="Q46" i="4" s="1"/>
  <c r="N46" i="4"/>
  <c r="S47" i="4"/>
  <c r="S46" i="4" s="1"/>
  <c r="Q4" i="3"/>
  <c r="Q3" i="3" s="1"/>
  <c r="N3" i="3"/>
  <c r="S4" i="3"/>
  <c r="S3" i="3" s="1"/>
  <c r="S7" i="3"/>
  <c r="S5" i="3" s="1"/>
  <c r="N18" i="3"/>
  <c r="N16" i="3" s="1"/>
  <c r="AJ16" i="3"/>
  <c r="S23" i="3"/>
  <c r="S22" i="3" s="1"/>
  <c r="P23" i="3"/>
  <c r="Q23" i="3"/>
  <c r="Q22" i="3" s="1"/>
  <c r="N22" i="3"/>
  <c r="S29" i="3"/>
  <c r="S28" i="3" s="1"/>
  <c r="P29" i="3"/>
  <c r="Q29" i="3"/>
  <c r="Q28" i="3" s="1"/>
  <c r="N28" i="3"/>
  <c r="S33" i="3"/>
  <c r="S32" i="3" s="1"/>
  <c r="P33" i="3"/>
  <c r="Q33" i="3"/>
  <c r="Q32" i="3" s="1"/>
  <c r="N32" i="3"/>
  <c r="P4" i="3"/>
  <c r="P7" i="3"/>
  <c r="N9" i="3"/>
  <c r="N8" i="3" s="1"/>
  <c r="AZ8" i="3"/>
  <c r="S14" i="3"/>
  <c r="S11" i="3" s="1"/>
  <c r="P14" i="3"/>
  <c r="N11" i="3"/>
  <c r="Q14" i="3"/>
  <c r="Q11" i="3" s="1"/>
  <c r="P17" i="3"/>
  <c r="S17" i="3"/>
  <c r="P21" i="3"/>
  <c r="S21" i="3"/>
  <c r="AZ24" i="3"/>
  <c r="P26" i="3"/>
  <c r="S26" i="3"/>
  <c r="S24" i="3" s="1"/>
  <c r="P31" i="3"/>
  <c r="S31" i="3"/>
  <c r="S30" i="3" s="1"/>
  <c r="P35" i="3"/>
  <c r="S35" i="3"/>
  <c r="S34" i="3" s="1"/>
  <c r="S37" i="3"/>
  <c r="S36" i="3" s="1"/>
  <c r="P37" i="3"/>
  <c r="S44" i="3"/>
  <c r="S43" i="3" s="1"/>
  <c r="P44" i="3"/>
  <c r="Q44" i="3"/>
  <c r="Q43" i="3" s="1"/>
  <c r="N43" i="3"/>
  <c r="S48" i="3"/>
  <c r="P48" i="3"/>
  <c r="Q48" i="3"/>
  <c r="Q47" i="3" s="1"/>
  <c r="N56" i="3"/>
  <c r="N53" i="3" s="1"/>
  <c r="AR53" i="3"/>
  <c r="S57" i="3"/>
  <c r="P57" i="3"/>
  <c r="Q57" i="3"/>
  <c r="Q53" i="3" s="1"/>
  <c r="P42" i="3"/>
  <c r="S42" i="3"/>
  <c r="S41" i="3" s="1"/>
  <c r="P46" i="3"/>
  <c r="S46" i="3"/>
  <c r="S45" i="3" s="1"/>
  <c r="AJ47" i="3"/>
  <c r="P51" i="3"/>
  <c r="S51" i="3"/>
  <c r="P54" i="3"/>
  <c r="S54" i="3"/>
  <c r="O107" i="2"/>
  <c r="R107" i="2"/>
  <c r="U107" i="2"/>
  <c r="V107" i="2"/>
  <c r="W107" i="2"/>
  <c r="X107" i="2"/>
  <c r="Y107" i="2"/>
  <c r="Z107" i="2"/>
  <c r="AA107" i="2"/>
  <c r="AB107" i="2"/>
  <c r="AC107" i="2"/>
  <c r="AD107" i="2"/>
  <c r="AF107" i="2"/>
  <c r="AG107" i="2"/>
  <c r="AH107" i="2"/>
  <c r="AJ107" i="2"/>
  <c r="AL107" i="2"/>
  <c r="AN107" i="2"/>
  <c r="AO107" i="2"/>
  <c r="AP107" i="2"/>
  <c r="AR107" i="2"/>
  <c r="AS107" i="2"/>
  <c r="AT107" i="2"/>
  <c r="AU107" i="2"/>
  <c r="AV107" i="2"/>
  <c r="AW107" i="2"/>
  <c r="AX107" i="2"/>
  <c r="AZ107" i="2"/>
  <c r="BD107" i="2"/>
  <c r="BF107" i="2"/>
  <c r="BI107" i="2"/>
  <c r="BJ107" i="2"/>
  <c r="T42" i="2"/>
  <c r="N42" i="2" s="1"/>
  <c r="BK8" i="5" l="1"/>
  <c r="BK3" i="5"/>
  <c r="Q33" i="4"/>
  <c r="T19" i="4"/>
  <c r="T18" i="4" s="1"/>
  <c r="T7" i="4"/>
  <c r="BF5" i="4" s="1"/>
  <c r="T47" i="4"/>
  <c r="BB46" i="4" s="1"/>
  <c r="BK46" i="4" s="1"/>
  <c r="T35" i="4"/>
  <c r="BF33" i="4" s="1"/>
  <c r="T25" i="4"/>
  <c r="T24" i="4" s="1"/>
  <c r="Q5" i="4"/>
  <c r="S53" i="3"/>
  <c r="T57" i="3"/>
  <c r="BB53" i="3" s="1"/>
  <c r="T39" i="3"/>
  <c r="AN36" i="3" s="1"/>
  <c r="T21" i="3"/>
  <c r="BB16" i="3" s="1"/>
  <c r="T10" i="3"/>
  <c r="BH8" i="3" s="1"/>
  <c r="BK8" i="3" s="1"/>
  <c r="T43" i="4"/>
  <c r="P42" i="4"/>
  <c r="T49" i="4"/>
  <c r="P48" i="4"/>
  <c r="T38" i="4"/>
  <c r="P37" i="4"/>
  <c r="T30" i="4"/>
  <c r="P28" i="4"/>
  <c r="T23" i="4"/>
  <c r="P22" i="4"/>
  <c r="P20" i="4"/>
  <c r="T21" i="4"/>
  <c r="T14" i="4"/>
  <c r="P12" i="4"/>
  <c r="T4" i="4"/>
  <c r="P3" i="4"/>
  <c r="T34" i="4"/>
  <c r="P33" i="4"/>
  <c r="T17" i="4"/>
  <c r="P16" i="4"/>
  <c r="T11" i="4"/>
  <c r="P10" i="4"/>
  <c r="T32" i="4"/>
  <c r="T40" i="4"/>
  <c r="T27" i="4"/>
  <c r="T9" i="4"/>
  <c r="P8" i="4"/>
  <c r="T6" i="4"/>
  <c r="P5" i="4"/>
  <c r="T46" i="3"/>
  <c r="P45" i="3"/>
  <c r="T42" i="3"/>
  <c r="P41" i="3"/>
  <c r="T35" i="3"/>
  <c r="P34" i="3"/>
  <c r="T54" i="3"/>
  <c r="P53" i="3"/>
  <c r="T51" i="3"/>
  <c r="BB47" i="3" s="1"/>
  <c r="T48" i="3"/>
  <c r="P47" i="3"/>
  <c r="T44" i="3"/>
  <c r="P43" i="3"/>
  <c r="T37" i="3"/>
  <c r="P36" i="3"/>
  <c r="T26" i="3"/>
  <c r="P24" i="3"/>
  <c r="S16" i="3"/>
  <c r="P11" i="3"/>
  <c r="T14" i="3"/>
  <c r="T4" i="3"/>
  <c r="P3" i="3"/>
  <c r="T33" i="3"/>
  <c r="P32" i="3"/>
  <c r="T29" i="3"/>
  <c r="P28" i="3"/>
  <c r="T23" i="3"/>
  <c r="P22" i="3"/>
  <c r="S47" i="3"/>
  <c r="T31" i="3"/>
  <c r="P30" i="3"/>
  <c r="T17" i="3"/>
  <c r="P16" i="3"/>
  <c r="T7" i="3"/>
  <c r="P5" i="3"/>
  <c r="T50" i="2"/>
  <c r="N50" i="2" s="1"/>
  <c r="R103" i="2"/>
  <c r="R95" i="2"/>
  <c r="BB18" i="4" l="1"/>
  <c r="BK18" i="4" s="1"/>
  <c r="T46" i="4"/>
  <c r="BB24" i="4"/>
  <c r="BK24" i="4" s="1"/>
  <c r="T8" i="3"/>
  <c r="BB5" i="4"/>
  <c r="T5" i="4"/>
  <c r="T8" i="4"/>
  <c r="BB8" i="4"/>
  <c r="BK8" i="4" s="1"/>
  <c r="BH26" i="4"/>
  <c r="BK26" i="4" s="1"/>
  <c r="T26" i="4"/>
  <c r="T39" i="4"/>
  <c r="BB39" i="4"/>
  <c r="BK39" i="4" s="1"/>
  <c r="T10" i="4"/>
  <c r="BB10" i="4"/>
  <c r="BK10" i="4" s="1"/>
  <c r="BB16" i="4"/>
  <c r="BK16" i="4" s="1"/>
  <c r="T16" i="4"/>
  <c r="BF3" i="4"/>
  <c r="T3" i="4"/>
  <c r="BB12" i="4"/>
  <c r="BK12" i="4" s="1"/>
  <c r="T12" i="4"/>
  <c r="BB22" i="4"/>
  <c r="BK22" i="4" s="1"/>
  <c r="T22" i="4"/>
  <c r="T37" i="4"/>
  <c r="BB37" i="4"/>
  <c r="BK37" i="4" s="1"/>
  <c r="BB48" i="4"/>
  <c r="BK48" i="4" s="1"/>
  <c r="T48" i="4"/>
  <c r="BB42" i="4"/>
  <c r="BK42" i="4" s="1"/>
  <c r="T42" i="4"/>
  <c r="T31" i="4"/>
  <c r="BB31" i="4"/>
  <c r="BK31" i="4" s="1"/>
  <c r="BB33" i="4"/>
  <c r="BK33" i="4" s="1"/>
  <c r="T33" i="4"/>
  <c r="BB20" i="4"/>
  <c r="BK20" i="4" s="1"/>
  <c r="T20" i="4"/>
  <c r="BB28" i="4"/>
  <c r="BK28" i="4" s="1"/>
  <c r="T28" i="4"/>
  <c r="T16" i="3"/>
  <c r="AF16" i="3"/>
  <c r="T30" i="3"/>
  <c r="BB30" i="3"/>
  <c r="BK30" i="3" s="1"/>
  <c r="BB11" i="3"/>
  <c r="BK11" i="3" s="1"/>
  <c r="T11" i="3"/>
  <c r="T53" i="3"/>
  <c r="AF53" i="3"/>
  <c r="BK53" i="3" s="1"/>
  <c r="BB5" i="3"/>
  <c r="BK5" i="3" s="1"/>
  <c r="T5" i="3"/>
  <c r="BB22" i="3"/>
  <c r="BK22" i="3" s="1"/>
  <c r="T22" i="3"/>
  <c r="BB28" i="3"/>
  <c r="BK28" i="3" s="1"/>
  <c r="T28" i="3"/>
  <c r="BB32" i="3"/>
  <c r="BK32" i="3" s="1"/>
  <c r="T32" i="3"/>
  <c r="T3" i="3"/>
  <c r="BB3" i="3"/>
  <c r="BK3" i="3" s="1"/>
  <c r="BB24" i="3"/>
  <c r="BK24" i="3" s="1"/>
  <c r="T24" i="3"/>
  <c r="T36" i="3"/>
  <c r="AF36" i="3"/>
  <c r="BK36" i="3" s="1"/>
  <c r="BB43" i="3"/>
  <c r="BK43" i="3" s="1"/>
  <c r="T43" i="3"/>
  <c r="AF47" i="3"/>
  <c r="BK47" i="3" s="1"/>
  <c r="T47" i="3"/>
  <c r="T34" i="3"/>
  <c r="BB34" i="3"/>
  <c r="BK34" i="3" s="1"/>
  <c r="T41" i="3"/>
  <c r="BB41" i="3"/>
  <c r="BK41" i="3" s="1"/>
  <c r="T45" i="3"/>
  <c r="BB45" i="3"/>
  <c r="BK45" i="3" s="1"/>
  <c r="AR46" i="2"/>
  <c r="BK3" i="4" l="1"/>
  <c r="BK5" i="4"/>
  <c r="BK16" i="3"/>
  <c r="O84" i="2"/>
  <c r="R84" i="2"/>
  <c r="N84" i="2"/>
  <c r="M85" i="2"/>
  <c r="N85" i="2" s="1"/>
  <c r="O70" i="2"/>
  <c r="R70" i="2"/>
  <c r="N71" i="2"/>
  <c r="N70" i="2" s="1"/>
  <c r="M71" i="2"/>
  <c r="O66" i="2"/>
  <c r="R66" i="2"/>
  <c r="M67" i="2"/>
  <c r="N67" i="2" s="1"/>
  <c r="T55" i="2"/>
  <c r="N55" i="2" s="1"/>
  <c r="O54" i="2"/>
  <c r="R54" i="2"/>
  <c r="N56" i="2"/>
  <c r="S56" i="2" s="1"/>
  <c r="S54" i="2" s="1"/>
  <c r="M56" i="2"/>
  <c r="M55" i="2"/>
  <c r="AZ54" i="2"/>
  <c r="O41" i="2"/>
  <c r="R41" i="2"/>
  <c r="T43" i="2"/>
  <c r="M44" i="2"/>
  <c r="N44" i="2" s="1"/>
  <c r="S44" i="2" s="1"/>
  <c r="S41" i="2" s="1"/>
  <c r="O27" i="2"/>
  <c r="R27" i="2"/>
  <c r="S27" i="2"/>
  <c r="T28" i="2"/>
  <c r="N28" i="2" s="1"/>
  <c r="M29" i="2"/>
  <c r="N29" i="2" s="1"/>
  <c r="Q29" i="2" s="1"/>
  <c r="Q27" i="2" s="1"/>
  <c r="M28" i="2"/>
  <c r="O34" i="2"/>
  <c r="R34" i="2"/>
  <c r="S34" i="2"/>
  <c r="M35" i="2"/>
  <c r="N35" i="2" s="1"/>
  <c r="M40" i="2"/>
  <c r="N40" i="2" s="1"/>
  <c r="R39" i="2"/>
  <c r="O39" i="2"/>
  <c r="M38" i="2"/>
  <c r="N38" i="2" s="1"/>
  <c r="M37" i="2"/>
  <c r="T37" i="2"/>
  <c r="N37" i="2" s="1"/>
  <c r="R36" i="2"/>
  <c r="O36" i="2"/>
  <c r="M7" i="2"/>
  <c r="N7" i="2" s="1"/>
  <c r="M6" i="2"/>
  <c r="N6" i="2" s="1"/>
  <c r="R5" i="2"/>
  <c r="O5" i="2"/>
  <c r="N27" i="2" l="1"/>
  <c r="N54" i="2"/>
  <c r="S67" i="2"/>
  <c r="S66" i="2" s="1"/>
  <c r="N66" i="2"/>
  <c r="Q35" i="2"/>
  <c r="P35" i="2"/>
  <c r="P34" i="2" s="1"/>
  <c r="N34" i="2"/>
  <c r="S85" i="2"/>
  <c r="S84" i="2" s="1"/>
  <c r="S107" i="2" s="1"/>
  <c r="P85" i="2"/>
  <c r="Q85" i="2"/>
  <c r="Q84" i="2" s="1"/>
  <c r="S71" i="2"/>
  <c r="S70" i="2" s="1"/>
  <c r="P71" i="2"/>
  <c r="P70" i="2" s="1"/>
  <c r="Q71" i="2"/>
  <c r="Q70" i="2" s="1"/>
  <c r="Q67" i="2"/>
  <c r="Q66" i="2" s="1"/>
  <c r="P67" i="2"/>
  <c r="P66" i="2" s="1"/>
  <c r="Q56" i="2"/>
  <c r="Q54" i="2" s="1"/>
  <c r="P56" i="2"/>
  <c r="P54" i="2" s="1"/>
  <c r="AR41" i="2"/>
  <c r="N43" i="2"/>
  <c r="N41" i="2" s="1"/>
  <c r="Q44" i="2"/>
  <c r="Q41" i="2" s="1"/>
  <c r="Q107" i="2" s="1"/>
  <c r="P44" i="2"/>
  <c r="P41" i="2" s="1"/>
  <c r="AZ27" i="2"/>
  <c r="P29" i="2"/>
  <c r="AZ36" i="2"/>
  <c r="Q40" i="2"/>
  <c r="Q39" i="2" s="1"/>
  <c r="N39" i="2"/>
  <c r="S40" i="2"/>
  <c r="S39" i="2" s="1"/>
  <c r="P40" i="2"/>
  <c r="N36" i="2"/>
  <c r="Q38" i="2"/>
  <c r="Q36" i="2" s="1"/>
  <c r="S38" i="2"/>
  <c r="S36" i="2" s="1"/>
  <c r="P38" i="2"/>
  <c r="P6" i="2"/>
  <c r="Q6" i="2"/>
  <c r="N5" i="2"/>
  <c r="S6" i="2"/>
  <c r="S5" i="2" s="1"/>
  <c r="P7" i="2"/>
  <c r="Q7" i="2"/>
  <c r="N107" i="2" l="1"/>
  <c r="T29" i="2"/>
  <c r="P27" i="2"/>
  <c r="P107" i="2" s="1"/>
  <c r="T85" i="2"/>
  <c r="P84" i="2"/>
  <c r="T35" i="2"/>
  <c r="Q34" i="2"/>
  <c r="T71" i="2"/>
  <c r="T67" i="2"/>
  <c r="T56" i="2"/>
  <c r="T44" i="2"/>
  <c r="T7" i="2"/>
  <c r="BF5" i="2" s="1"/>
  <c r="T40" i="2"/>
  <c r="P39" i="2"/>
  <c r="T38" i="2"/>
  <c r="P36" i="2"/>
  <c r="T6" i="2"/>
  <c r="P5" i="2"/>
  <c r="Q5" i="2"/>
  <c r="BB54" i="2" l="1"/>
  <c r="BK54" i="2" s="1"/>
  <c r="T54" i="2"/>
  <c r="BB70" i="2"/>
  <c r="BK70" i="2" s="1"/>
  <c r="T70" i="2"/>
  <c r="BH34" i="2"/>
  <c r="BK34" i="2" s="1"/>
  <c r="T34" i="2"/>
  <c r="BB41" i="2"/>
  <c r="T41" i="2"/>
  <c r="BB66" i="2"/>
  <c r="BK66" i="2" s="1"/>
  <c r="T66" i="2"/>
  <c r="BB84" i="2"/>
  <c r="BK84" i="2" s="1"/>
  <c r="T84" i="2"/>
  <c r="BH27" i="2"/>
  <c r="BH107" i="2" s="1"/>
  <c r="T27" i="2"/>
  <c r="T107" i="2" s="1"/>
  <c r="T39" i="2"/>
  <c r="BB39" i="2"/>
  <c r="BK39" i="2" s="1"/>
  <c r="T36" i="2"/>
  <c r="BB36" i="2"/>
  <c r="BK36" i="2" s="1"/>
  <c r="T5" i="2"/>
  <c r="BB5" i="2"/>
  <c r="BK41" i="2" l="1"/>
  <c r="BB107" i="2"/>
  <c r="BK27" i="2"/>
  <c r="BK107" i="2" s="1"/>
  <c r="BK5" i="2"/>
  <c r="M51" i="2"/>
  <c r="M50" i="2"/>
  <c r="M49" i="2"/>
  <c r="M48" i="2"/>
  <c r="M47" i="2"/>
  <c r="N49" i="2"/>
  <c r="Q49" i="2" s="1"/>
  <c r="S48" i="2"/>
  <c r="R48" i="2"/>
  <c r="R46" i="2" s="1"/>
  <c r="Q48" i="2"/>
  <c r="P48" i="2"/>
  <c r="O46" i="2"/>
  <c r="M11" i="2"/>
  <c r="R10" i="2"/>
  <c r="O10" i="2"/>
  <c r="N11" i="2" l="1"/>
  <c r="Q11" i="2" s="1"/>
  <c r="Q10" i="2" s="1"/>
  <c r="N47" i="2"/>
  <c r="S47" i="2" s="1"/>
  <c r="N51" i="2"/>
  <c r="Q51" i="2" s="1"/>
  <c r="T48" i="2"/>
  <c r="N48" i="2" s="1"/>
  <c r="S49" i="2"/>
  <c r="P49" i="2"/>
  <c r="N46" i="2"/>
  <c r="Q47" i="2"/>
  <c r="P47" i="2"/>
  <c r="S51" i="2"/>
  <c r="P11" i="2"/>
  <c r="S11" i="2" l="1"/>
  <c r="S10" i="2" s="1"/>
  <c r="N10" i="2"/>
  <c r="P51" i="2"/>
  <c r="P46" i="2" s="1"/>
  <c r="Q46" i="2"/>
  <c r="AJ46" i="2"/>
  <c r="T49" i="2"/>
  <c r="AL46" i="2" s="1"/>
  <c r="T51" i="2"/>
  <c r="BB46" i="2" s="1"/>
  <c r="S46" i="2"/>
  <c r="T47" i="2"/>
  <c r="T11" i="2"/>
  <c r="P10" i="2"/>
  <c r="T46" i="2" l="1"/>
  <c r="AF46" i="2"/>
  <c r="BK46" i="2" s="1"/>
  <c r="T10" i="2"/>
  <c r="BB10" i="2"/>
  <c r="BK10" i="2" s="1"/>
  <c r="M105" i="2" l="1"/>
  <c r="M104" i="2"/>
  <c r="N104" i="2" s="1"/>
  <c r="M103" i="2"/>
  <c r="M102" i="2"/>
  <c r="M101" i="2"/>
  <c r="N101" i="2" s="1"/>
  <c r="T105" i="2"/>
  <c r="T103" i="2"/>
  <c r="AR100" i="2" s="1"/>
  <c r="T102" i="2"/>
  <c r="N102" i="2" s="1"/>
  <c r="R100" i="2"/>
  <c r="O100" i="2"/>
  <c r="M99" i="2"/>
  <c r="R98" i="2"/>
  <c r="O98" i="2"/>
  <c r="M87" i="2"/>
  <c r="R86" i="2"/>
  <c r="O86" i="2"/>
  <c r="M83" i="2"/>
  <c r="T83" i="2"/>
  <c r="N83" i="2" s="1"/>
  <c r="N82" i="2" s="1"/>
  <c r="S82" i="2"/>
  <c r="R82" i="2"/>
  <c r="Q82" i="2"/>
  <c r="P82" i="2"/>
  <c r="O82" i="2"/>
  <c r="M81" i="2"/>
  <c r="N81" i="2" s="1"/>
  <c r="R80" i="2"/>
  <c r="O80" i="2"/>
  <c r="M78" i="2"/>
  <c r="R77" i="2"/>
  <c r="O77" i="2"/>
  <c r="M76" i="2"/>
  <c r="M75" i="2"/>
  <c r="M74" i="2"/>
  <c r="M73" i="2"/>
  <c r="T76" i="2"/>
  <c r="N76" i="2" s="1"/>
  <c r="N75" i="2"/>
  <c r="Q75" i="2" s="1"/>
  <c r="T74" i="2"/>
  <c r="AJ72" i="2" s="1"/>
  <c r="R72" i="2"/>
  <c r="O72" i="2"/>
  <c r="M69" i="2"/>
  <c r="R68" i="2"/>
  <c r="O68" i="2"/>
  <c r="M65" i="2"/>
  <c r="N65" i="2" s="1"/>
  <c r="R64" i="2"/>
  <c r="O64" i="2"/>
  <c r="M63" i="2"/>
  <c r="N63" i="2" s="1"/>
  <c r="R62" i="2"/>
  <c r="O62" i="2"/>
  <c r="M60" i="2"/>
  <c r="N60" i="2" s="1"/>
  <c r="M59" i="2"/>
  <c r="M58" i="2"/>
  <c r="N59" i="2"/>
  <c r="P59" i="2" s="1"/>
  <c r="R57" i="2"/>
  <c r="O57" i="2"/>
  <c r="M53" i="2"/>
  <c r="R52" i="2"/>
  <c r="O52" i="2"/>
  <c r="M31" i="2"/>
  <c r="N31" i="2" s="1"/>
  <c r="R30" i="2"/>
  <c r="O30" i="2"/>
  <c r="M26" i="2"/>
  <c r="N26" i="2" s="1"/>
  <c r="M25" i="2"/>
  <c r="T25" i="2"/>
  <c r="AR24" i="2" s="1"/>
  <c r="R24" i="2"/>
  <c r="O24" i="2"/>
  <c r="M16" i="2"/>
  <c r="N16" i="2" s="1"/>
  <c r="R15" i="2"/>
  <c r="O15" i="2"/>
  <c r="M14" i="2"/>
  <c r="N14" i="2" s="1"/>
  <c r="M13" i="2"/>
  <c r="Q14" i="2"/>
  <c r="Q12" i="2" s="1"/>
  <c r="T13" i="2"/>
  <c r="N13" i="2" s="1"/>
  <c r="R12" i="2"/>
  <c r="O12" i="2"/>
  <c r="M9" i="2"/>
  <c r="N9" i="2" s="1"/>
  <c r="R8" i="2"/>
  <c r="O8" i="2"/>
  <c r="M4" i="2"/>
  <c r="N4" i="2" s="1"/>
  <c r="S3" i="2"/>
  <c r="R3" i="2"/>
  <c r="O3" i="2"/>
  <c r="S53" i="2" l="1"/>
  <c r="S52" i="2" s="1"/>
  <c r="N53" i="2"/>
  <c r="S58" i="2"/>
  <c r="S57" i="2" s="1"/>
  <c r="N58" i="2"/>
  <c r="N87" i="2"/>
  <c r="Q87" i="2" s="1"/>
  <c r="Q86" i="2" s="1"/>
  <c r="BD100" i="2"/>
  <c r="N105" i="2"/>
  <c r="N69" i="2"/>
  <c r="Q69" i="2" s="1"/>
  <c r="Q68" i="2" s="1"/>
  <c r="N73" i="2"/>
  <c r="Q73" i="2" s="1"/>
  <c r="Q72" i="2" s="1"/>
  <c r="N78" i="2"/>
  <c r="Q78" i="2" s="1"/>
  <c r="Q77" i="2" s="1"/>
  <c r="N99" i="2"/>
  <c r="S99" i="2" s="1"/>
  <c r="S98" i="2" s="1"/>
  <c r="P4" i="2"/>
  <c r="N3" i="2"/>
  <c r="N25" i="2"/>
  <c r="N74" i="2"/>
  <c r="AZ12" i="2"/>
  <c r="P75" i="2"/>
  <c r="T75" i="2" s="1"/>
  <c r="AN72" i="2" s="1"/>
  <c r="AR72" i="2"/>
  <c r="N103" i="2"/>
  <c r="AJ100" i="2"/>
  <c r="S75" i="2"/>
  <c r="AZ82" i="2"/>
  <c r="BK82" i="2" s="1"/>
  <c r="Q101" i="2"/>
  <c r="N100" i="2"/>
  <c r="S101" i="2"/>
  <c r="P101" i="2"/>
  <c r="Q104" i="2"/>
  <c r="S104" i="2"/>
  <c r="P104" i="2"/>
  <c r="N98" i="2"/>
  <c r="P99" i="2"/>
  <c r="P87" i="2"/>
  <c r="T82" i="2"/>
  <c r="Q81" i="2"/>
  <c r="Q80" i="2" s="1"/>
  <c r="N80" i="2"/>
  <c r="S81" i="2"/>
  <c r="S80" i="2" s="1"/>
  <c r="P81" i="2"/>
  <c r="P78" i="2"/>
  <c r="N72" i="2"/>
  <c r="P73" i="2"/>
  <c r="N68" i="2"/>
  <c r="S69" i="2"/>
  <c r="S68" i="2" s="1"/>
  <c r="Q65" i="2"/>
  <c r="Q64" i="2" s="1"/>
  <c r="N64" i="2"/>
  <c r="S65" i="2"/>
  <c r="S64" i="2" s="1"/>
  <c r="P65" i="2"/>
  <c r="Q63" i="2"/>
  <c r="Q62" i="2" s="1"/>
  <c r="N62" i="2"/>
  <c r="S63" i="2"/>
  <c r="S62" i="2" s="1"/>
  <c r="P63" i="2"/>
  <c r="Q60" i="2"/>
  <c r="P60" i="2"/>
  <c r="N57" i="2"/>
  <c r="Q58" i="2"/>
  <c r="Q59" i="2"/>
  <c r="T59" i="2" s="1"/>
  <c r="BF57" i="2" s="1"/>
  <c r="P58" i="2"/>
  <c r="N52" i="2"/>
  <c r="Q53" i="2"/>
  <c r="Q52" i="2" s="1"/>
  <c r="P53" i="2"/>
  <c r="Q31" i="2"/>
  <c r="Q30" i="2" s="1"/>
  <c r="N30" i="2"/>
  <c r="S31" i="2"/>
  <c r="S30" i="2" s="1"/>
  <c r="P31" i="2"/>
  <c r="Q26" i="2"/>
  <c r="Q24" i="2" s="1"/>
  <c r="S26" i="2"/>
  <c r="S24" i="2" s="1"/>
  <c r="P26" i="2"/>
  <c r="N24" i="2"/>
  <c r="Q16" i="2"/>
  <c r="Q15" i="2" s="1"/>
  <c r="N15" i="2"/>
  <c r="S16" i="2"/>
  <c r="S15" i="2" s="1"/>
  <c r="P16" i="2"/>
  <c r="N12" i="2"/>
  <c r="P14" i="2"/>
  <c r="S14" i="2"/>
  <c r="S12" i="2" s="1"/>
  <c r="Q9" i="2"/>
  <c r="Q8" i="2" s="1"/>
  <c r="N8" i="2"/>
  <c r="P9" i="2"/>
  <c r="S9" i="2"/>
  <c r="S8" i="2" s="1"/>
  <c r="P3" i="2"/>
  <c r="Q4" i="2"/>
  <c r="Q3" i="2" s="1"/>
  <c r="P69" i="2" l="1"/>
  <c r="T69" i="2" s="1"/>
  <c r="S73" i="2"/>
  <c r="S72" i="2" s="1"/>
  <c r="S78" i="2"/>
  <c r="S77" i="2" s="1"/>
  <c r="N77" i="2"/>
  <c r="S87" i="2"/>
  <c r="S86" i="2" s="1"/>
  <c r="N86" i="2"/>
  <c r="Q99" i="2"/>
  <c r="Q98" i="2" s="1"/>
  <c r="T101" i="2"/>
  <c r="AF100" i="2" s="1"/>
  <c r="P100" i="2"/>
  <c r="T104" i="2"/>
  <c r="BB100" i="2" s="1"/>
  <c r="S100" i="2"/>
  <c r="Q100" i="2"/>
  <c r="P98" i="2"/>
  <c r="P86" i="2"/>
  <c r="T81" i="2"/>
  <c r="P80" i="2"/>
  <c r="P77" i="2"/>
  <c r="T73" i="2"/>
  <c r="P72" i="2"/>
  <c r="P68" i="2"/>
  <c r="T65" i="2"/>
  <c r="P64" i="2"/>
  <c r="T63" i="2"/>
  <c r="P62" i="2"/>
  <c r="Q57" i="2"/>
  <c r="T58" i="2"/>
  <c r="BB57" i="2" s="1"/>
  <c r="P57" i="2"/>
  <c r="T60" i="2"/>
  <c r="BH57" i="2" s="1"/>
  <c r="T53" i="2"/>
  <c r="P52" i="2"/>
  <c r="T31" i="2"/>
  <c r="P30" i="2"/>
  <c r="T26" i="2"/>
  <c r="P24" i="2"/>
  <c r="T16" i="2"/>
  <c r="P15" i="2"/>
  <c r="T14" i="2"/>
  <c r="P12" i="2"/>
  <c r="T9" i="2"/>
  <c r="P8" i="2"/>
  <c r="T4" i="2"/>
  <c r="T78" i="2" l="1"/>
  <c r="BB77" i="2" s="1"/>
  <c r="BK77" i="2" s="1"/>
  <c r="T87" i="2"/>
  <c r="T99" i="2"/>
  <c r="BB98" i="2" s="1"/>
  <c r="BK98" i="2" s="1"/>
  <c r="BK57" i="2"/>
  <c r="BK100" i="2"/>
  <c r="T100" i="2"/>
  <c r="T98" i="2"/>
  <c r="T86" i="2"/>
  <c r="BB86" i="2"/>
  <c r="BK86" i="2" s="1"/>
  <c r="T80" i="2"/>
  <c r="BB80" i="2"/>
  <c r="BK80" i="2" s="1"/>
  <c r="T77" i="2"/>
  <c r="T72" i="2"/>
  <c r="AF72" i="2"/>
  <c r="BK72" i="2" s="1"/>
  <c r="T68" i="2"/>
  <c r="BB68" i="2"/>
  <c r="BK68" i="2" s="1"/>
  <c r="T64" i="2"/>
  <c r="BB64" i="2"/>
  <c r="BK64" i="2" s="1"/>
  <c r="T62" i="2"/>
  <c r="BB62" i="2"/>
  <c r="BK62" i="2" s="1"/>
  <c r="T57" i="2"/>
  <c r="T52" i="2"/>
  <c r="BB52" i="2"/>
  <c r="BK52" i="2" s="1"/>
  <c r="T30" i="2"/>
  <c r="BB30" i="2"/>
  <c r="BK30" i="2" s="1"/>
  <c r="T24" i="2"/>
  <c r="BB24" i="2"/>
  <c r="BK24" i="2" s="1"/>
  <c r="T15" i="2"/>
  <c r="BB15" i="2"/>
  <c r="BK15" i="2" s="1"/>
  <c r="T12" i="2"/>
  <c r="BB12" i="2"/>
  <c r="BK12" i="2" s="1"/>
  <c r="T8" i="2"/>
  <c r="BB8" i="2"/>
  <c r="T3" i="2"/>
  <c r="BF3" i="2"/>
  <c r="BK3" i="2" l="1"/>
  <c r="BK8" i="2"/>
  <c r="M97" i="2"/>
  <c r="M96" i="2"/>
  <c r="M95" i="2"/>
  <c r="M94" i="2"/>
  <c r="M93" i="2"/>
  <c r="N93" i="2" s="1"/>
  <c r="T97" i="2"/>
  <c r="BD92" i="2" s="1"/>
  <c r="T95" i="2"/>
  <c r="N95" i="2" s="1"/>
  <c r="T94" i="2"/>
  <c r="N94" i="2" s="1"/>
  <c r="S93" i="2"/>
  <c r="R92" i="2"/>
  <c r="O92" i="2"/>
  <c r="M91" i="2"/>
  <c r="R90" i="2"/>
  <c r="O90" i="2"/>
  <c r="M89" i="2"/>
  <c r="N89" i="2" s="1"/>
  <c r="R88" i="2"/>
  <c r="O88" i="2"/>
  <c r="M33" i="2"/>
  <c r="N33" i="2" s="1"/>
  <c r="R32" i="2"/>
  <c r="O32" i="2"/>
  <c r="M23" i="2"/>
  <c r="N23" i="2" s="1"/>
  <c r="R22" i="2"/>
  <c r="O22" i="2"/>
  <c r="M21" i="2"/>
  <c r="N21" i="2" s="1"/>
  <c r="Q21" i="2" s="1"/>
  <c r="Q20" i="2" s="1"/>
  <c r="R20" i="2"/>
  <c r="O20" i="2"/>
  <c r="M19" i="2"/>
  <c r="N19" i="2" s="1"/>
  <c r="R18" i="2"/>
  <c r="O18" i="2"/>
  <c r="N91" i="2" l="1"/>
  <c r="Q91" i="2" s="1"/>
  <c r="Q90" i="2" s="1"/>
  <c r="N96" i="2"/>
  <c r="S96" i="2" s="1"/>
  <c r="S92" i="2" s="1"/>
  <c r="Q23" i="2"/>
  <c r="Q22" i="2" s="1"/>
  <c r="N22" i="2"/>
  <c r="N20" i="2"/>
  <c r="AJ92" i="2"/>
  <c r="AR92" i="2"/>
  <c r="N92" i="2"/>
  <c r="Q93" i="2"/>
  <c r="Q96" i="2"/>
  <c r="P93" i="2"/>
  <c r="P96" i="2"/>
  <c r="N90" i="2"/>
  <c r="P91" i="2"/>
  <c r="S91" i="2"/>
  <c r="S90" i="2" s="1"/>
  <c r="Q89" i="2"/>
  <c r="Q88" i="2" s="1"/>
  <c r="N88" i="2"/>
  <c r="S89" i="2"/>
  <c r="S88" i="2" s="1"/>
  <c r="P89" i="2"/>
  <c r="Q33" i="2"/>
  <c r="Q32" i="2" s="1"/>
  <c r="N32" i="2"/>
  <c r="S33" i="2"/>
  <c r="S32" i="2" s="1"/>
  <c r="P33" i="2"/>
  <c r="P23" i="2"/>
  <c r="S23" i="2"/>
  <c r="S22" i="2" s="1"/>
  <c r="P21" i="2"/>
  <c r="S21" i="2"/>
  <c r="S20" i="2" s="1"/>
  <c r="Q19" i="2"/>
  <c r="Q18" i="2" s="1"/>
  <c r="N18" i="2"/>
  <c r="S19" i="2"/>
  <c r="S18" i="2" s="1"/>
  <c r="P19" i="2"/>
  <c r="T96" i="2" l="1"/>
  <c r="BB92" i="2" s="1"/>
  <c r="T93" i="2"/>
  <c r="P92" i="2"/>
  <c r="Q92" i="2"/>
  <c r="T91" i="2"/>
  <c r="P90" i="2"/>
  <c r="T89" i="2"/>
  <c r="P88" i="2"/>
  <c r="T33" i="2"/>
  <c r="P32" i="2"/>
  <c r="T23" i="2"/>
  <c r="P22" i="2"/>
  <c r="T21" i="2"/>
  <c r="P20" i="2"/>
  <c r="T19" i="2"/>
  <c r="P18" i="2"/>
  <c r="T92" i="2" l="1"/>
  <c r="AF92" i="2"/>
  <c r="T90" i="2"/>
  <c r="BB90" i="2"/>
  <c r="BK90" i="2" s="1"/>
  <c r="T88" i="2"/>
  <c r="BB88" i="2"/>
  <c r="BK88" i="2" s="1"/>
  <c r="T32" i="2"/>
  <c r="BB32" i="2"/>
  <c r="BK32" i="2" s="1"/>
  <c r="T22" i="2"/>
  <c r="BB22" i="2"/>
  <c r="BK22" i="2" s="1"/>
  <c r="T20" i="2"/>
  <c r="BB20" i="2"/>
  <c r="BK20" i="2" s="1"/>
  <c r="T18" i="2"/>
  <c r="BB18" i="2"/>
  <c r="BK18" i="2" l="1"/>
  <c r="BK92" i="2"/>
</calcChain>
</file>

<file path=xl/sharedStrings.xml><?xml version="1.0" encoding="utf-8"?>
<sst xmlns="http://schemas.openxmlformats.org/spreadsheetml/2006/main" count="1123" uniqueCount="367">
  <si>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</si>
  <si>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</si>
  <si>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</si>
  <si>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</si>
  <si>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</si>
  <si>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</si>
  <si>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</si>
  <si>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</si>
  <si>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</si>
  <si>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</si>
  <si>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</si>
  <si>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</si>
  <si>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</si>
  <si>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</si>
  <si>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</si>
  <si>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</si>
  <si>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</si>
  <si>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</si>
  <si>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</si>
  <si>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</si>
  <si>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</si>
  <si>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</si>
  <si>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</si>
  <si>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</si>
  <si>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</si>
  <si>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</si>
  <si>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</si>
  <si>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</si>
  <si>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</si>
  <si>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</si>
  <si>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</si>
  <si>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</si>
  <si>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</si>
  <si>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</si>
  <si>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</si>
  <si>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</si>
  <si>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</si>
  <si>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</si>
  <si>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</si>
  <si>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</si>
  <si>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</si>
  <si>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</si>
  <si>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</si>
  <si>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</si>
  <si>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</si>
  <si>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</si>
  <si>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</si>
  <si>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</si>
  <si>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</si>
  <si>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41304576 (ЦЭС-13165/2016)</t>
  </si>
  <si>
    <t>41304576</t>
  </si>
  <si>
    <t>Савельева Тамара Николаевна</t>
  </si>
  <si>
    <t>ЧРЭС</t>
  </si>
  <si>
    <t>г.Курск, урочище Кулига кад.:46:29:103050:119</t>
  </si>
  <si>
    <t>замена ТП-10/0,4 кВ № 068 (инв. № 13013126-00) на проходное ТП киоскового типа с силовым трансформатором мощностью 160 кВА и возможностью утановки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по техническим условиям Ц-13163.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</si>
  <si>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</si>
  <si>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ВЛ-0,4 кВ с монтажом 2-х дополнительных проводов</t>
  </si>
  <si>
    <t>Монтаж АВ-0,4 кВ (до 63 А)</t>
  </si>
  <si>
    <t>СТП 63 кВА</t>
  </si>
  <si>
    <t>ВЛ-0,4 кВ № 2 (инв. № 12010984-00)</t>
  </si>
  <si>
    <t>Реконструкция ВЛ-0,4 кВ с монтажом дополнительного провода</t>
  </si>
  <si>
    <t>ВЛ-0,4 кВ № 1 (инв. № нет)</t>
  </si>
  <si>
    <t>РРЭС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</si>
  <si>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</si>
  <si>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ТРЭС</t>
  </si>
  <si>
    <t>41297270 (ВЭС-3272/2016)</t>
  </si>
  <si>
    <t>41300169 (ВЭС-3278/2016)</t>
  </si>
  <si>
    <t>41323027 (ВЭС-3295/2016)</t>
  </si>
  <si>
    <t>41316637 (ВЭС-3312/2016)</t>
  </si>
  <si>
    <t>41322221 (ВЭС-3315/2016)</t>
  </si>
  <si>
    <t>41325120 (ВЭС-3317/2016)</t>
  </si>
  <si>
    <t>41329692 (ВЭС-3322/2016)</t>
  </si>
  <si>
    <t>41329720 (ВЭС-3325/2016)</t>
  </si>
  <si>
    <t>41333199 (ВЭС-3326/2016)</t>
  </si>
  <si>
    <t>41332421 (ЗЭС-3005/2016)</t>
  </si>
  <si>
    <t>41327002 (СЭС-2970/2016)</t>
  </si>
  <si>
    <t>41319937 (СЭС-2990/2016)</t>
  </si>
  <si>
    <t>41323991 (СЭС-2996/2016)</t>
  </si>
  <si>
    <t>41330784 (СЭС-3005/2016)</t>
  </si>
  <si>
    <t>41292900 (ЦЭС-13060/2016)</t>
  </si>
  <si>
    <t>41300308 (ЦЭС-13115/2016)</t>
  </si>
  <si>
    <t>41300325 (ЦЭС-13118/2016)</t>
  </si>
  <si>
    <t>41304589 (ЦЭС-13163/2016)</t>
  </si>
  <si>
    <t>41313419 (ЦЭС-13243/2016)</t>
  </si>
  <si>
    <t>41327705 (ЦЭС-13263/2016)</t>
  </si>
  <si>
    <t>41319084 (ЦЭС-13279/2016)</t>
  </si>
  <si>
    <t>41317998 (ЦЭС-13294/2016)</t>
  </si>
  <si>
    <t>41320825 (ЦЭС-13321/2016)</t>
  </si>
  <si>
    <t>41322538 (ЦЭС-13332/2016)</t>
  </si>
  <si>
    <t>41324663 (ЦЭС-13338/2016)</t>
  </si>
  <si>
    <t>41324728 (ЦЭС-13341/2016)</t>
  </si>
  <si>
    <t>41324856 (ЦЭС-13342/2016)</t>
  </si>
  <si>
    <t>41326026 (ЦЭС-13353/2016)</t>
  </si>
  <si>
    <t>41325781 (ЦЭС-13354/2016)</t>
  </si>
  <si>
    <t>41325909 (ЦЭС-13355/2016)</t>
  </si>
  <si>
    <t>41325954 (ЦЭС-13356/2016)</t>
  </si>
  <si>
    <t>41326199 (ЦЭС-13362/2016)</t>
  </si>
  <si>
    <t>41326270 (ЦЭС-13371/2016)</t>
  </si>
  <si>
    <t>41327770 (ЦЭС-13381/2016)</t>
  </si>
  <si>
    <t>41327807 (ЦЭС-13383/2016)</t>
  </si>
  <si>
    <t>41330372 (ЦЭС-13392/2016)</t>
  </si>
  <si>
    <t>41330433 (ЦЭС-13404/2016)</t>
  </si>
  <si>
    <t>41334176 (ЦЭС-13419/2016)</t>
  </si>
  <si>
    <t>41322785 (ЮЭС-3283/2016)</t>
  </si>
  <si>
    <t>41327024 (ЮЭС-3287/2016)</t>
  </si>
  <si>
    <t>41324950 (ЮЭС-3290/2016)</t>
  </si>
  <si>
    <t>41297270</t>
  </si>
  <si>
    <t>41300169</t>
  </si>
  <si>
    <t>41323027</t>
  </si>
  <si>
    <t>41316637</t>
  </si>
  <si>
    <t>41322221</t>
  </si>
  <si>
    <t>41325120</t>
  </si>
  <si>
    <t>41329692</t>
  </si>
  <si>
    <t>41329720</t>
  </si>
  <si>
    <t>41333199</t>
  </si>
  <si>
    <t>41332421</t>
  </si>
  <si>
    <t>41327002</t>
  </si>
  <si>
    <t>41319937</t>
  </si>
  <si>
    <t>41323991</t>
  </si>
  <si>
    <t>41330784</t>
  </si>
  <si>
    <t>41292900</t>
  </si>
  <si>
    <t>41300308</t>
  </si>
  <si>
    <t>41300325</t>
  </si>
  <si>
    <t>41304589</t>
  </si>
  <si>
    <t>41313419</t>
  </si>
  <si>
    <t>41327705</t>
  </si>
  <si>
    <t>41319084</t>
  </si>
  <si>
    <t>41317998</t>
  </si>
  <si>
    <t>41320825</t>
  </si>
  <si>
    <t>41322538</t>
  </si>
  <si>
    <t>41324663</t>
  </si>
  <si>
    <t>41324728</t>
  </si>
  <si>
    <t>41324856</t>
  </si>
  <si>
    <t>41326026</t>
  </si>
  <si>
    <t>41325781</t>
  </si>
  <si>
    <t>41325909</t>
  </si>
  <si>
    <t>41325954</t>
  </si>
  <si>
    <t>41326199</t>
  </si>
  <si>
    <t>41326270</t>
  </si>
  <si>
    <t>41327770</t>
  </si>
  <si>
    <t>41327807</t>
  </si>
  <si>
    <t>41330372</t>
  </si>
  <si>
    <t>41330433</t>
  </si>
  <si>
    <t>41334176</t>
  </si>
  <si>
    <t>41322785</t>
  </si>
  <si>
    <t>41327024</t>
  </si>
  <si>
    <t>41324950</t>
  </si>
  <si>
    <t>Областное казенное учреждение "Комитет строительства и эксплуатации автомобильных дорог Курской области"</t>
  </si>
  <si>
    <t>Конченко Юрий Александрович</t>
  </si>
  <si>
    <t>Пукаленко Александр Николаевич</t>
  </si>
  <si>
    <t>Индивидуальный предприниматель глава крестьянского (фермерского) хозяйства Чаркин Александр Николаевич</t>
  </si>
  <si>
    <t>Общество с ограниченной ответственностью «Курскзернопром»</t>
  </si>
  <si>
    <t>Попадьина Елена Анатольевна</t>
  </si>
  <si>
    <t>Гамов Иван Васильевич</t>
  </si>
  <si>
    <t>Косилов Сергей Сергеевич</t>
  </si>
  <si>
    <t>Харитонова Анжелика Юрьевна</t>
  </si>
  <si>
    <t>Чумакова Светлана Ивановна</t>
  </si>
  <si>
    <t>Гуляков Михаил Павлович</t>
  </si>
  <si>
    <t>Новикова Лариса Юрьевна</t>
  </si>
  <si>
    <t>Суровицких Светлана Ивановна</t>
  </si>
  <si>
    <t>Новокшонов Константин Константинович</t>
  </si>
  <si>
    <t>Исаева Александра Анатольевна</t>
  </si>
  <si>
    <t>Фоменко Валентина Павловна</t>
  </si>
  <si>
    <t>Савельев Сергей Юрьевич</t>
  </si>
  <si>
    <t>Густилин Владимир Иванович</t>
  </si>
  <si>
    <t>Коробанов Михаил Григорьевич</t>
  </si>
  <si>
    <t>Вознесенская Наталья Николаевна</t>
  </si>
  <si>
    <t>Коняев Вячеслав Михайлович</t>
  </si>
  <si>
    <t>Рычкова Анастасия Николаевна</t>
  </si>
  <si>
    <t>Чуйков Владимир Петрович</t>
  </si>
  <si>
    <t>Власов Юрий Юрьевич</t>
  </si>
  <si>
    <t>Поваляева Маргарита Викторовна</t>
  </si>
  <si>
    <t>Шкобенко Ирина Эдуардовна</t>
  </si>
  <si>
    <t>Брысин Олег Евгеньевич</t>
  </si>
  <si>
    <t>Акционерное общество «Курское областное ипотечное агентство»</t>
  </si>
  <si>
    <t>Гришаев Андрей Сергеевич</t>
  </si>
  <si>
    <t>Мамасуев Сергей Сергеевич</t>
  </si>
  <si>
    <t>Сергеева Анна Павловна</t>
  </si>
  <si>
    <t>Толмачева Кристина Вячеславовна</t>
  </si>
  <si>
    <t>Тертычных Наталья Гавриловна</t>
  </si>
  <si>
    <t>Артемьева Любовь Геннадьевна</t>
  </si>
  <si>
    <t>Шнайдер Евгения Александровна</t>
  </si>
  <si>
    <t>Авдеева Маргарита Викторовна</t>
  </si>
  <si>
    <t>Саинсус Тамара Филипповна</t>
  </si>
  <si>
    <t>Общество с ограниченной ответственностью «Фарос»</t>
  </si>
  <si>
    <t>Житняк Алексей Федорович</t>
  </si>
  <si>
    <t>Карпенко Андрей Анатольевич</t>
  </si>
  <si>
    <t>КаРЭС</t>
  </si>
  <si>
    <t>ЩРЭС</t>
  </si>
  <si>
    <t>Курская область, Тимский  район, с. Становое,   автодорога «Курск - Борисоглебск» - Становое - Тим, км 2+800</t>
  </si>
  <si>
    <t>Курская область, Касторенский  район, пгт. Новокасторное,   автодорога «Курск - Борисоглебск» - Касторное - граница Липецкой области, км 24+700</t>
  </si>
  <si>
    <t>Курская область, Мантуровский р-н, с. Мантурово, ул. Полевая, д. 1 г</t>
  </si>
  <si>
    <t>Курская обл., Щигровский р-он, д.Мальцевка</t>
  </si>
  <si>
    <t>Курская область, Щигровский район, Крутовский сельсовет, кад. № 46:28:090702:31</t>
  </si>
  <si>
    <t>Курская обл., п. Черемисиново, кад. № 46:27:010102:1137</t>
  </si>
  <si>
    <t>Курская обл., с.Мантурово, ул.Полевая, д.1"а"</t>
  </si>
  <si>
    <t>Курская область, Щигровский район, Пригородненский сельсовет, д. Козловка, ул. Сельская, д. 1</t>
  </si>
  <si>
    <t>Курская область, Мантуровский  с/с, с. Мантурово, кад. № 46:14:010202:77</t>
  </si>
  <si>
    <t>Курская обл., г.Рыльск ул. К.Либкнехта</t>
  </si>
  <si>
    <t>Курская обл., Железногорский р-н,  д. Погарище, уч.52</t>
  </si>
  <si>
    <t>Курская обл., Железногорский р-н,п. Осинки, дом 21</t>
  </si>
  <si>
    <t>Курская обл., г. Железногорск, ул. Ермолаевская, д.37</t>
  </si>
  <si>
    <t>Курская область, Железногорский район, Веретенинский сельсовет, п. Горняцкий, ул. 70 лет Победы, уч. №10</t>
  </si>
  <si>
    <t>г. Курск, ул. Просторная, строительный № 7</t>
  </si>
  <si>
    <t>с. Лебяжье, уч. 46:11:080203:109</t>
  </si>
  <si>
    <t>Курская обл., с. Лебяжье, уч. 46:11:080203:112</t>
  </si>
  <si>
    <t>г.Курск, урочище Кулига кад.:46:103050:89</t>
  </si>
  <si>
    <t>г. Курск, урочище Кулига, уч. 46:29:103055:190</t>
  </si>
  <si>
    <t>Курская обл., п.Камыши, кад.:46:11:060:701:915</t>
  </si>
  <si>
    <t>Курская обл., д. Кукуевка, уч. 46:11:121203:291</t>
  </si>
  <si>
    <t>Курская обл., Курский р-н, д. Чурилово, уч.46:11:060501:265</t>
  </si>
  <si>
    <t>д. Гремячка, уч. 46:11:091203:390</t>
  </si>
  <si>
    <t>д. Татаренкова, уч. 46:11:110903:31</t>
  </si>
  <si>
    <t>Курская обл., Клюквинский с/с, д. Долгое, уч. 46:11:071002:871</t>
  </si>
  <si>
    <t>Курская область, Курский район, д.Долгое, кад.№46:11:071002:749</t>
  </si>
  <si>
    <t>Курская область, Курский район, д.Долгое, кад.№46:11:071002:624</t>
  </si>
  <si>
    <t>г. Курск, урочище Кулига, уч. 46:29:103050:136</t>
  </si>
  <si>
    <t>Курская обл., Курский р-н, п. Лазурный</t>
  </si>
  <si>
    <t>Курская обл., Курский р-н, п. Искра, уч. 46:11:210101:662</t>
  </si>
  <si>
    <t>д. Зорино, ул. Добрая, 25</t>
  </si>
  <si>
    <t>г. Курск, урочище Кулига, уч. 46:29:103050:26</t>
  </si>
  <si>
    <t>Курская обл., Курский р-н, х. Кислино</t>
  </si>
  <si>
    <t>Курская обл., Золотухинский р-н, м. Свобода, ул. Веселая</t>
  </si>
  <si>
    <t>Курская обл., Золотухинский р-н, м. Свобода, ул. М.Я. Давыдова, д. 9</t>
  </si>
  <si>
    <t>Курский р-н, Новопоселеновский с/с, д.Кукуевка, ул.Городская, д.28</t>
  </si>
  <si>
    <t>305520, Курский р-н, д.Духовец, ул.Дорожная</t>
  </si>
  <si>
    <t>Курский р-н, Лебяженский с/с, х.Хоружевка, уч.46:11:081801:236</t>
  </si>
  <si>
    <t>Суджанский район,Замостянский сельсовет, п.Мирный</t>
  </si>
  <si>
    <t>Суджанский район, с.Казачья Локня, д.106</t>
  </si>
  <si>
    <t>Суджанский район, с.Бондаревка, ул.Василевского, д.5</t>
  </si>
  <si>
    <t>реконструкция существующей ВЛ-0,4 кВ № 1  (инв. № 2580 А) в части монтажа дополнительного провода на участке протяженностью 0,27 км в пролетах опор №№ 1…10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</si>
  <si>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0,045 км от опоры № 3В  ВЛ-0,4 кВ № 2 (инв. № 1285) до границы земельного участка заявителя, с увеличением протяженности существующей ВЛ-0,4 кВ (марку и сечение провода уточнить при проектировании)</t>
  </si>
  <si>
    <t>реконструкция существующей ВЛ-0,4 кВ № 2  (инв. № 1285) в части монтажа дополнительного провода на участке протяженностью 0,1 км в пролетах опор №№ 3…3В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</si>
  <si>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0,08 км от опоры № 13 существующей ВЛ-0,4 кВ № 1 (инв. № 12010744)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</si>
  <si>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12010744)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</si>
  <si>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0,03 км от опоры № 20 существующей ВЛ-0,4 кВ № 1 (инв. № 12012661-00)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</si>
  <si>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12012661-00)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</si>
  <si>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0,04 км от ТП-10/0,4 кВ № 4/40 (инв.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</si>
  <si>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4/40 (инв. нет)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</si>
  <si>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0,2 км от опоры существующей ВЛ-0,4 кВ № 3 (инв. № 2898)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</si>
  <si>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2898)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</si>
  <si>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 – по техническим условиям В-3297.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</si>
  <si>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В-3297</t>
  </si>
  <si>
    <t>- строительство воздушной линии 0,4 кВ самонесущим изолированным проводом (ответвления протяженностью 0,035 км от опоры № 51 существующей ВЛ-0,4 кВ № 2 (инв. № 3439)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</si>
  <si>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3439)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</si>
  <si>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0,08 км от опоры № 1-2 существующей ВЛ-0,4 кВ № 1 (инв. № 1561А)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</si>
  <si>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ВЛ-0,4 кВ № 1 (инв. № 1561А)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</si>
  <si>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0,06 км от опоры существующей ВЛ-0,4 кВ № 2 (инв. № 12015372-00)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</si>
  <si>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12015372-00)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</si>
  <si>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0,45 км от ТП-10/0,4 кВ № 187/63 (инв. № 13013030-00)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</si>
  <si>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ТП-10/0,4 кВ № 187/63 (инв. № 13013030-00)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</si>
  <si>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204/40 в части замены силового трансформатора на трансформатор мощностью 63 кВА (объем реконструкции уточнить при проектировании) – за счет средств тарифа на передачу электроэнергии.
реконструкция существующей ВЛ-0,4 кВ № 1 (инв. № 31112300) в части:
- монтажа дополнительного провода на участке протяженностью 0,2 км  в пролетах опор 1…3, 6…8 (по техническим условиям С-2912);
- монтажа двух дополнительных проводов  на участке протяженностью 0,24 км в пролетах опор 8…14 (по техническим условиям С-2912);
- монтажа двух дополнительных проводов на участке протяженностью 0,04 км в пролете опор 14…15;
- замены двенадцати опор (по техническим условиям С-2912). 
Объем реконструкции уточнить при проектировании.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</si>
  <si>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1 (инв. № 303130750100)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</si>
  <si>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303130750100)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</si>
  <si>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0,1 км от опоры № 7 существующей ВЛ-0,4 кВ № 5 (инв. № 12014816-00)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</si>
  <si>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5 (инв. № 12014816-00)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</si>
  <si>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/>
  </si>
  <si>
    <t>- строительство ВЛ-0,4 кВ самонесущим изолированным проводом протяженностью 0,08 км от ТП-10/0,4 кВ № 764 (инв. № нет)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</si>
  <si>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764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</si>
  <si>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- строительство ВЛ-0,4 кВ самонесущим изолированным проводом протяженностью 0,08 км от ТП-10/0,4 кВ № 764 (инв. № нет) до границы земельного участка заявителя (марку и сечение провода, протяженность уточнить при проектировании) - в т.ч. 0,02 км по техническим условиям Ц-13115.</t>
  </si>
  <si>
    <t>расширение РУ-0,4 кВ ТП-10/0,4 кВ № 764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Ц-13115.</t>
  </si>
  <si>
    <t>- строительство воздушной линии 0,4 кВ самонесущим изолированным проводом - строительство ответвления протяженностью 0,44 км от опоры № 3 существующей ВЛ-0,4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Ц-12643.
замена ТП-10/0,4 кВ № 068 (инв. № 13013126-00) на проходное ТП киоскового типа с силовым трансформатором мощностью 160 кВА и возможностью утановки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</si>
  <si>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реконструкция существующей ВЛ-0,4 кВ № 1 (инв. № 12015390-00)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Ц-12225.</t>
  </si>
  <si>
    <t>- строительство КВЛ-10 кВ протяженностью 1 км от опоры существующей ВЛ-10 кВ № 10.32 (инв. № 12015388-00) до проектируемой ТП-10/0,4 кВ), в том числе:
-  строительство воздушной линии 10 кВ защищенным проводом (ВЛЗ-10 кВ) протяженностью 0,6 км;
- строительство кабельной линии протяженностью 0,4 км.
Точку врезки, марку и сечение провода/кабеля, протяженность уточнить при проектировании.
Монтаж разъединителя 10 кВ в месте соединения ВЛ-10 кВ с КЛ-10 кВ (тип и технические характеристики уточнить при проектировании).
Строительство воздушной линии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проходного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</si>
  <si>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</si>
  <si>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0,2 км от опоры существующей ВЛИ-0,4 кВ № 2 (инв. № SRSK-00)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</si>
  <si>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ВЛИ-0,4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</si>
  <si>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0,04 км от опоры № 37 ВЛ-0,4 кВ № 1  (инв. № 3411)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</si>
  <si>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3411) в части монтажа дополнительного провода на участке протяженностью 0,16 км в пролетах опор №№ 16…31 и монтажа двух дополнительных проводов на участке протяженностью 0,24 км по трассе в пролетах опор №№ 31…37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</si>
  <si>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0,02 км от опоры существующей ВЛ-10 кВ № 414.01 (инв. № 4021)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Ц-12188;
монтаж разъединителя 10 кВ на концевой опоре проектируемого участка ВЛ-10 кВ (тип и технические характеристики уточнить при проектировании) – по техническим условиям Ц-12188;
строительство воздушной линии 0,4 кВ самонесущим изолированным проводом (ВЛИ-0,4 кВ) протяженностью 0,46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Ц-13083.
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Ц-12188.</t>
  </si>
  <si>
    <t>реконструкция существующей ВЛ-10 кВ № 414.01 (инв. № 4021)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</si>
  <si>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0,02 км от опоры существующей ВЛ-0,4 кВ № 3  (инв. № 12015810-00)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</si>
  <si>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12015810-00)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</si>
  <si>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0,23 км от опоры № 2 существующей ВЛ-0,4 кВ № 1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</si>
  <si>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</si>
  <si>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Ц-12566.</t>
  </si>
  <si>
    <t>- строительство воздушной линии 0,4 кВ самонесущим изолированным проводом (ответвления протяженностью 0,38 км от опоры № 8 существующей ВЛ-0,4 кВ № 1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</si>
  <si>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0,205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Ц-12225. Данный объем строительства полностью включен в договор Ц-12017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</si>
  <si>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Ц-13163.</t>
  </si>
  <si>
    <t>- строительство защищенным проводом ответвления протяженностью 0,4 км от опоры существующей ВЛ-10 кВ № 422.2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ответвления от ВЛ-10 кВ № 422.2 (тип и технические характеристики уточнить при проектировании);
строительство самонесущим изолированным проводом 3 (трех) КЛ-0,4 кВ протяженностью по 0,01 км от проектируемой ТП-10/0,4 кВ до вводных коммутационных аппаратов в шкафу учета на проектируемой ТП-10/0,4 кВ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установки силового трансформатора мощностью 250 кВА (тип и мощность ТП и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</si>
  <si>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</si>
  <si>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0,03 км от опоры № 8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</si>
  <si>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</si>
  <si>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протяженностью 0,095 км от ТП-10/0,4 кВ № 635 (инв. № 13011636-00) до границы земельного участка заявителя, в т.ч. 0,035 км совместным подвесом по опорам существующей ВЛ-0,4 кВ № 1 (инв. № 12013072-00) (марку и сечение провода, протяженность уточнить при проектировании) - в т.ч. 0,095 км по техническим условиям Ц-13096.</t>
  </si>
  <si>
    <t>расширение РУ-0,4 кВ ТП-10/0,4 кВ № 635 (инв. № 13011636-00)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Ц-13096.</t>
  </si>
  <si>
    <t>- строительство воздушной линии 0,4 кВ самонесущим изолированным проводом (ответвления протяженностью 0,38 км от опоры № 3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0,33 км в рамках договоров Ц-12377, Ц-12547.</t>
  </si>
  <si>
    <t>- строительство воздушной линии 0,4 кВ самонесущим изолированным проводом (ВЛИ-0,4 кВ) протяженностью 0,5 км от ТП-10/0,4 кВ № 759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Ц-12589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</si>
  <si>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5910)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</si>
  <si>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ВЛ-0,4 кВ № 2 (инв. № 5910)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</si>
  <si>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0,22 км от опоры существующей ВЛ-0,4 кВ № 2 (инв. № 12013003-00)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</si>
  <si>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ВЛ-0,4 кВ № 2 (инв. № 12013003-00)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</si>
  <si>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4  (инв. № 12013974-00)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</si>
  <si>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 (инв. № 12013974-00)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</si>
  <si>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 км от опоры существующей ВЛ-0,4 кВ № 1 (инв. № 3101838)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</si>
  <si>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3101838)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</si>
  <si>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0,05 км от опоры № 65  ВЛ-10 кВ № 423.10 (инв. № 4001) до проектируемой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0,13 км от проектируемой ТП-10/0,4 кВ до опоры № 2-1 существующей ВЛ-0,4 кВ №1 от ТП-10/0,4 кВ № 349 (марку и сечение провода, номер опоры, протяженность уточнить при проектировании);
строительство ВЛ-0,4 кВ самонесущим изолированным проводом - строительство ответвления протяженностью  0,06 км от опоры № 2-8 существующей ВЛ-0,4 кВ №1 от ТП-10/0,4 кВ № 349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</si>
  <si>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реконструкция существующей ВЛ-0,4 кВ №1 (инв. № 12014746-00)  от ТП-10/0,4 кВ № 349  в части переключения участка линии от опоры № 20 на питание от ТП-10/0,4 кВ проектируемой по п. 10.2 с созданием разрыва в пролетах опор №№ 19…20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</si>
  <si>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0,14 км от опоры № 2 существующей ВЛ-0,4 кВ № 2 (инв. № 00004177)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</si>
  <si>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00004177)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</si>
  <si>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0,03 км от опоры существующей ВЛ-10 кВ № 7611 (инв. № 00001911)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7611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0,03 км от проектируемой ТП-10/0,4 кВ до опоры существующей ВЛ-0,4 кВ № 3 (инв. № 00001962) от ТП-10/0,4 кВ № 7611-8/400 (марку и сечение провода, протяженность уточнить при проектировании).
строительство СТП-10/0,4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</si>
  <si>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3 (инв. № 00001962) от ТП-10/0,4 кВ № 7611-8/400 в части переключения участка с опоры № 10 по опору № 28 на питание от ТП-10/0,4 кВ, строящейся в соответствии с п. 10.2 настоящих технических условий (объем реконструкции уточнить при проектировании).</t>
  </si>
  <si>
    <t>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0,47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Ю-3241.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</si>
  <si>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ВЛ-0,4 кВ № 2 (инв. № 3439) </t>
  </si>
  <si>
    <t xml:space="preserve">ВЛ-0,4 кВ № 1 (инв. № 1561А) </t>
  </si>
  <si>
    <t>ВЛ-0,4 кВ № 2 (инв. № 12015372-00)</t>
  </si>
  <si>
    <t>ВЛ-0,4 кВ № 5 (инв. № 12014816-00)</t>
  </si>
  <si>
    <t xml:space="preserve">ВЛ-0,4 кВ № 4  (инв. № 12013974-00) </t>
  </si>
  <si>
    <t xml:space="preserve">ВЛ-0,4 кВ № 1 (инв. № 3101838) </t>
  </si>
  <si>
    <t>ВЛ-0,4 кВ №1 (инв. № 12014746-00)</t>
  </si>
  <si>
    <t>Реконструкция ВЛ-0,4 кВ</t>
  </si>
  <si>
    <t>реконструкция существующей ВЛ-0,4 кВ  в части переключения участка линии от опоры на питание от ТП-10/0,4 кВ</t>
  </si>
  <si>
    <t>ВЛ-0,4 кВ № 1  (инв. № 2580 А)</t>
  </si>
  <si>
    <t xml:space="preserve"> ВЛ-0,4 кВ № 1 (инв. № 12010744) </t>
  </si>
  <si>
    <t xml:space="preserve">ТП-10/0,4 кВ № 4/40 (инв. нет) </t>
  </si>
  <si>
    <t>ВЛ-0,4 кВ № 3 (инв. № 2898)</t>
  </si>
  <si>
    <t>ТП-10/0,4 кВ № 187/63 (инв. № 13013030-00)</t>
  </si>
  <si>
    <t xml:space="preserve">ВЛ-0,4 кВ № 1 (инв. № 31112300) </t>
  </si>
  <si>
    <t>Остальной объем строительства посчитан в С-2912 (Очередь № 79 Северо-восток)</t>
  </si>
  <si>
    <t xml:space="preserve"> ВЛ-0,4 кВ № 1 (инв. № 303130750100) </t>
  </si>
  <si>
    <t>ВЛИ-0,4 кВ № 2 (инв. № SRSK-00)</t>
  </si>
  <si>
    <t xml:space="preserve">ВЛ-0,4 кВ № 1  (инв. № 3411) </t>
  </si>
  <si>
    <t>Объем строительства включен в Ц-12188 (Очередь 73 Юго-запад), Ц-13083 (Очередь 82)</t>
  </si>
  <si>
    <t>ВЛ-0,4 кВ № 3  (инв. № 12015810-00)</t>
  </si>
  <si>
    <t xml:space="preserve">ВЛ-0,4 кВ № 1 (инв. № нет) </t>
  </si>
  <si>
    <t>ВЛ-10 кВ № 129.12 (инв. № 15577)</t>
  </si>
  <si>
    <t>Остальной объем строительства включен в Ц-12566 (Очередь № 78 льготники)</t>
  </si>
  <si>
    <t>ВЛ-10 кВ № 422.2</t>
  </si>
  <si>
    <t>КТП 250 кВА (с трансформатором 160 кВА)</t>
  </si>
  <si>
    <t>3 КЛ-0,4 кВ по 0,01 км (до 95 мм2)</t>
  </si>
  <si>
    <t xml:space="preserve">ВЛ-0,4 кВ № 1  (инв. № нет) </t>
  </si>
  <si>
    <t>Объем строительства включен в Ц-13096 (Очередь № 81_хоз. способ)</t>
  </si>
  <si>
    <t>ТП-10/0,4 кВ № 068 (инв. № 13013126-00)</t>
  </si>
  <si>
    <t>Остальной объем строительства включен в Ц-11940 (Лот № 65-66-67 Юго-Запад-2); Ц-12659 (Очередь 78 хоз.способ)</t>
  </si>
  <si>
    <t>ВЛ-0,4 кВ № 2 (инв. № 12013003-00)</t>
  </si>
  <si>
    <t>ВЛ-0,4 кВ № 2 (инв. № 00004177)</t>
  </si>
  <si>
    <t>ВЛ-0,4 кВ № 3 (инв. № 00001962)</t>
  </si>
  <si>
    <t>реконструкция существующей ВЛ-0,4 кВ в части переключения участка с опоры на питание от ТП-10/0,4 кВ</t>
  </si>
  <si>
    <t>Объем строительства включен в Ю-3025 (Лот 65-66-67 Юго-запад-2); Ю-3241 (Очередь 82_льготники)</t>
  </si>
  <si>
    <t>ВЛ-0,4 кВ № 1 (инв. № 12012661-00)</t>
  </si>
  <si>
    <t xml:space="preserve"> ВЛ-10 кВ № 10.32 (инв. № 12015388-00)</t>
  </si>
  <si>
    <t>0,4 (сеч. 95 мм2)</t>
  </si>
  <si>
    <t>КТП 250 кВА с тр-ром 160 кВА (проходного типа, киоск)</t>
  </si>
  <si>
    <t>ВЛ-0,4 кВ № 2  (инв. № 1285)</t>
  </si>
  <si>
    <t>ТП-10/0,4 кВ № 764 (инв. № нет)</t>
  </si>
  <si>
    <t>ПС Оросительная, 415.10, ТП№7/100, ВЛ1, оп. 6-3 (реконструкция в части монтажа доп. 2-ух фаз проводов в пролетах опор №3-21 - 6-3 инв 23314) (на схеме 0,4 кВ не указано отсутствие 2-ух фаз проводов)</t>
  </si>
  <si>
    <t>Объем строительства включен в В-3297 (Очередь 82_хоз. способ)</t>
  </si>
  <si>
    <t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t>
  </si>
  <si>
    <t>Остальной объем строительства включен в Ц-13115 (Очередь № 83)</t>
  </si>
  <si>
    <t xml:space="preserve">ТП-10/0,4 кВ № 068 (инв. № 13013126-00).
ВЛ-0,4 кВ № 1 (инв. № 12015390-00) </t>
  </si>
  <si>
    <t xml:space="preserve">ТП-10/0,4 кВ № 068 (инв. № 13013126-00) </t>
  </si>
  <si>
    <t>Остальной объем строительства включен в Ц-12643 (Очередь 78_хоз. способ)</t>
  </si>
  <si>
    <t>Объем строительства включен в Ц-13163 (Очередь № 83)</t>
  </si>
  <si>
    <t>ТП №654 (инв 13011695-00)</t>
  </si>
  <si>
    <t>расширение РУ-0,4 кВ ТП-10/0,4 кВ № 654 (инв. № 13011695-00)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э/э.</t>
  </si>
  <si>
    <t>строительство ВЛ-0,4 кВ протяженностью 0,5 км самонесущим изолированным проводом от ТП-10/0,4 кВ № 654 (инв. № 13011695-00) до границы земельного участка заявителя совместным подвесом по опорам существующей ВЛ-0,4 кВ № 3 (марку и сечение провода, протяженность уточнить при проектировании).</t>
  </si>
  <si>
    <t>0,5 совместным подвесом по опорам существующей ВЛ-0,4 кВ</t>
  </si>
  <si>
    <t xml:space="preserve"> строительство воздушной линии 10 кВ защищенным проводом (ответвления протяженностью 0,15 км от опоры существующей ВЛ-10 кВ № 129.12 (инв. № 15577)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Ц-12566;
монтаж разъединителя 10 кВ на концевой опоре проектируемого ответвления от           ВЛ-10 кВ № 129.12 (тип и технические характеристики уточнить при проектировании) – по техническим условиям Ц-12566;
строительство воздушной линии 0,4 кВ самонесущим изолированным проводом (ВЛИ-0,4 кВ) протяженностью 0,38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0,23 км по техническим условиям Ц-12566
строительство ТП-10/0,4 кВ с одним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по техническим условиям Ц-12566</t>
  </si>
  <si>
    <t>0,205, в том числе 0,075 км совместной подвеской по опорам существующей ВЛИ-0,4 кВ № 1 и 0,09 км совместной подвеской по опорам строящегося участка ВЛИ-0,4 кВ</t>
  </si>
  <si>
    <t>Остальной объем строительства включен в Ц-13163 (Очередь № 83)</t>
  </si>
  <si>
    <t>Остальной объем строительства включен в Ц-12377 (Очередь № 74 Северо-восток); Ц-12547 (Очередь 78 хоз. способ); Ц-13163 (Очередь № 83)</t>
  </si>
  <si>
    <t>ВЛ-0,4 кВ № 2 (инв. № 5910)</t>
  </si>
  <si>
    <t>Демонтаж ТП-10/0,4 кВ</t>
  </si>
  <si>
    <t xml:space="preserve"> Монтаж КТП 250 кВА с тр-ром 160 кВА (проходного типа, киоск)</t>
  </si>
  <si>
    <t>возврат</t>
  </si>
  <si>
    <t>ИТОГО:</t>
  </si>
  <si>
    <t>1) Монтаж КТП 250 кВА с тр-ром 160 кВА (проходного типа, киоск)
2) Демонтаж ТП-10/0,4 кВ</t>
  </si>
  <si>
    <t>Лот № 83 Северо-Восток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</si>
</sst>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  <font>
      <sz val="22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164" fontId="12" fillId="8" borderId="3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02"/>
  <sheetViews>
    <sheetView view="pageBreakPreview" zoomScale="40" zoomScaleNormal="70" zoomScaleSheetLayoutView="40" workbookViewId="0">
      <pane ySplit="2" topLeftCell="A3" activePane="bottomLeft" state="frozen"/>
      <selection pane="bottomLeft" activeCell="A98" sqref="A98:XFD98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05" customFormat="1" ht="247.5" customHeight="1" x14ac:dyDescent="0.25">
      <c r="A3" s="91" t="s">
        <v>65</v>
      </c>
      <c r="B3" s="92" t="s">
        <v>106</v>
      </c>
      <c r="C3" s="93">
        <v>466.1</v>
      </c>
      <c r="D3" s="93"/>
      <c r="E3" s="94">
        <v>0.5</v>
      </c>
      <c r="F3" s="92" t="s">
        <v>147</v>
      </c>
      <c r="G3" s="92" t="s">
        <v>64</v>
      </c>
      <c r="H3" s="92" t="s">
        <v>189</v>
      </c>
      <c r="I3" s="92" t="s">
        <v>47</v>
      </c>
      <c r="J3" s="92" t="s">
        <v>230</v>
      </c>
      <c r="K3" s="95" t="s">
        <v>311</v>
      </c>
      <c r="L3" s="95"/>
      <c r="M3" s="95"/>
      <c r="N3" s="96">
        <f>SUM(N4)</f>
        <v>35.594100000000005</v>
      </c>
      <c r="O3" s="96">
        <f t="shared" ref="O3:T3" si="0">SUM(O4)</f>
        <v>0</v>
      </c>
      <c r="P3" s="96">
        <f t="shared" si="0"/>
        <v>2.8475280000000005</v>
      </c>
      <c r="Q3" s="96">
        <f t="shared" si="0"/>
        <v>32.746572000000008</v>
      </c>
      <c r="R3" s="96">
        <f t="shared" si="0"/>
        <v>0</v>
      </c>
      <c r="S3" s="96">
        <f t="shared" si="0"/>
        <v>0</v>
      </c>
      <c r="T3" s="96">
        <f t="shared" si="0"/>
        <v>35.594100000000012</v>
      </c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  <c r="AJ3" s="97"/>
      <c r="AK3" s="97"/>
      <c r="AL3" s="97"/>
      <c r="AM3" s="97"/>
      <c r="AN3" s="97"/>
      <c r="AO3" s="97"/>
      <c r="AP3" s="97"/>
      <c r="AQ3" s="98"/>
      <c r="AR3" s="97"/>
      <c r="AS3" s="97"/>
      <c r="AT3" s="97"/>
      <c r="AU3" s="97"/>
      <c r="AV3" s="97"/>
      <c r="AW3" s="97"/>
      <c r="AX3" s="97"/>
      <c r="AY3" s="95"/>
      <c r="AZ3" s="95"/>
      <c r="BA3" s="99"/>
      <c r="BB3" s="146"/>
      <c r="BC3" s="100"/>
      <c r="BD3" s="97"/>
      <c r="BE3" s="95">
        <v>0.27</v>
      </c>
      <c r="BF3" s="100">
        <f>T4</f>
        <v>35.594100000000012</v>
      </c>
      <c r="BG3" s="95"/>
      <c r="BH3" s="100"/>
      <c r="BI3" s="95"/>
      <c r="BJ3" s="97"/>
      <c r="BK3" s="98">
        <f>BF3</f>
        <v>35.594100000000012</v>
      </c>
      <c r="BL3" s="101">
        <v>42723</v>
      </c>
      <c r="BM3" s="97"/>
      <c r="BN3" s="97"/>
      <c r="BO3" s="102"/>
      <c r="BP3" s="103"/>
      <c r="BQ3" s="101"/>
      <c r="BR3" s="104"/>
    </row>
    <row r="4" spans="1:70" s="22" customFormat="1" ht="147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60</v>
      </c>
      <c r="M4" s="42">
        <f>BE3</f>
        <v>0.27</v>
      </c>
      <c r="N4" s="38">
        <f>M4*131.83</f>
        <v>35.594100000000005</v>
      </c>
      <c r="O4" s="42"/>
      <c r="P4" s="43">
        <f>N4*0.08</f>
        <v>2.8475280000000005</v>
      </c>
      <c r="Q4" s="43">
        <f>N4*0.92</f>
        <v>32.746572000000008</v>
      </c>
      <c r="R4" s="43">
        <v>0</v>
      </c>
      <c r="S4" s="43">
        <v>0</v>
      </c>
      <c r="T4" s="43">
        <f>SUM(P4:S4)</f>
        <v>35.594100000000012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23"/>
      <c r="BB4" s="61"/>
      <c r="BC4" s="43"/>
      <c r="BD4" s="33"/>
      <c r="BE4" s="42"/>
      <c r="BF4" s="43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05" customFormat="1" ht="277.5" customHeight="1" x14ac:dyDescent="0.25">
      <c r="A5" s="91" t="s">
        <v>66</v>
      </c>
      <c r="B5" s="92" t="s">
        <v>107</v>
      </c>
      <c r="C5" s="93">
        <v>33010.980000000003</v>
      </c>
      <c r="D5" s="93"/>
      <c r="E5" s="94">
        <v>0.5</v>
      </c>
      <c r="F5" s="92" t="s">
        <v>147</v>
      </c>
      <c r="G5" s="92" t="s">
        <v>187</v>
      </c>
      <c r="H5" s="92" t="s">
        <v>190</v>
      </c>
      <c r="I5" s="92" t="s">
        <v>231</v>
      </c>
      <c r="J5" s="92" t="s">
        <v>232</v>
      </c>
      <c r="K5" s="95" t="s">
        <v>342</v>
      </c>
      <c r="L5" s="95"/>
      <c r="M5" s="95"/>
      <c r="N5" s="100">
        <f>SUM(N6:N7)</f>
        <v>62.728000000000002</v>
      </c>
      <c r="O5" s="100">
        <f t="shared" ref="O5:T5" si="1">SUM(O6:O7)</f>
        <v>0</v>
      </c>
      <c r="P5" s="100">
        <f t="shared" si="1"/>
        <v>5.0182400000000005</v>
      </c>
      <c r="Q5" s="100">
        <f t="shared" si="1"/>
        <v>54.73706</v>
      </c>
      <c r="R5" s="100">
        <f t="shared" si="1"/>
        <v>0</v>
      </c>
      <c r="S5" s="100">
        <f t="shared" si="1"/>
        <v>2.9727000000000001</v>
      </c>
      <c r="T5" s="100">
        <f t="shared" si="1"/>
        <v>62.728000000000009</v>
      </c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8"/>
      <c r="AJ5" s="97"/>
      <c r="AK5" s="97"/>
      <c r="AL5" s="97"/>
      <c r="AM5" s="97"/>
      <c r="AN5" s="97"/>
      <c r="AO5" s="97"/>
      <c r="AP5" s="97"/>
      <c r="AQ5" s="98"/>
      <c r="AR5" s="97"/>
      <c r="AS5" s="97"/>
      <c r="AT5" s="97"/>
      <c r="AU5" s="97"/>
      <c r="AV5" s="97"/>
      <c r="AW5" s="97"/>
      <c r="AX5" s="97"/>
      <c r="AY5" s="95"/>
      <c r="AZ5" s="95"/>
      <c r="BA5" s="99">
        <v>4.4999999999999998E-2</v>
      </c>
      <c r="BB5" s="100">
        <f>T6</f>
        <v>49.545000000000002</v>
      </c>
      <c r="BC5" s="100"/>
      <c r="BD5" s="97"/>
      <c r="BE5" s="95">
        <v>0.1</v>
      </c>
      <c r="BF5" s="100">
        <f>T7</f>
        <v>13.183000000000003</v>
      </c>
      <c r="BG5" s="100"/>
      <c r="BH5" s="100"/>
      <c r="BI5" s="95"/>
      <c r="BJ5" s="97"/>
      <c r="BK5" s="98">
        <f>BB5+BF5</f>
        <v>62.728000000000009</v>
      </c>
      <c r="BL5" s="101">
        <v>42723</v>
      </c>
      <c r="BM5" s="97"/>
      <c r="BN5" s="97"/>
      <c r="BO5" s="102"/>
      <c r="BP5" s="103"/>
      <c r="BQ5" s="101"/>
      <c r="BR5" s="104"/>
    </row>
    <row r="6" spans="1:70" s="22" customFormat="1" ht="167.2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16</v>
      </c>
      <c r="M6" s="42">
        <f>BA5</f>
        <v>4.4999999999999998E-2</v>
      </c>
      <c r="N6" s="43">
        <f>M6*1101</f>
        <v>49.545000000000002</v>
      </c>
      <c r="O6" s="43"/>
      <c r="P6" s="43">
        <f>N6*0.08</f>
        <v>3.9636</v>
      </c>
      <c r="Q6" s="43">
        <f>N6*0.86</f>
        <v>42.608699999999999</v>
      </c>
      <c r="R6" s="43">
        <v>0</v>
      </c>
      <c r="S6" s="43">
        <f>N6*0.06</f>
        <v>2.9727000000000001</v>
      </c>
      <c r="T6" s="43">
        <f t="shared" ref="T6" si="2">SUM(P6:S6)</f>
        <v>49.545000000000002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123"/>
      <c r="BB6" s="61"/>
      <c r="BC6" s="43"/>
      <c r="BD6" s="33"/>
      <c r="BE6" s="42"/>
      <c r="BF6" s="43"/>
      <c r="BG6" s="42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52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60</v>
      </c>
      <c r="M7" s="42">
        <f>BE5</f>
        <v>0.1</v>
      </c>
      <c r="N7" s="43">
        <f>M7*131.83</f>
        <v>13.183000000000002</v>
      </c>
      <c r="O7" s="43"/>
      <c r="P7" s="43">
        <f>N7*0.08</f>
        <v>1.0546400000000002</v>
      </c>
      <c r="Q7" s="43">
        <f>N7*0.92</f>
        <v>12.128360000000002</v>
      </c>
      <c r="R7" s="43">
        <v>0</v>
      </c>
      <c r="S7" s="43">
        <v>0</v>
      </c>
      <c r="T7" s="43">
        <f>SUM(P7:S7)</f>
        <v>13.183000000000003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23"/>
      <c r="BB7" s="61"/>
      <c r="BC7" s="43"/>
      <c r="BD7" s="33"/>
      <c r="BE7" s="42"/>
      <c r="BF7" s="43"/>
      <c r="BG7" s="42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05" customFormat="1" ht="184.5" customHeight="1" x14ac:dyDescent="0.25">
      <c r="A8" s="91" t="s">
        <v>67</v>
      </c>
      <c r="B8" s="92" t="s">
        <v>108</v>
      </c>
      <c r="C8" s="93">
        <v>466.1</v>
      </c>
      <c r="D8" s="93"/>
      <c r="E8" s="94">
        <v>14.5</v>
      </c>
      <c r="F8" s="92" t="s">
        <v>148</v>
      </c>
      <c r="G8" s="92" t="s">
        <v>41</v>
      </c>
      <c r="H8" s="92" t="s">
        <v>191</v>
      </c>
      <c r="I8" s="92" t="s">
        <v>233</v>
      </c>
      <c r="J8" s="92" t="s">
        <v>234</v>
      </c>
      <c r="K8" s="95" t="s">
        <v>312</v>
      </c>
      <c r="L8" s="95"/>
      <c r="M8" s="95"/>
      <c r="N8" s="96">
        <f>SUM(N9)</f>
        <v>88.08</v>
      </c>
      <c r="O8" s="96">
        <f t="shared" ref="O8:T8" si="3">SUM(O9)</f>
        <v>0</v>
      </c>
      <c r="P8" s="96">
        <f t="shared" si="3"/>
        <v>7.0464000000000002</v>
      </c>
      <c r="Q8" s="96">
        <f t="shared" si="3"/>
        <v>75.748800000000003</v>
      </c>
      <c r="R8" s="96">
        <f t="shared" si="3"/>
        <v>0</v>
      </c>
      <c r="S8" s="96">
        <f t="shared" si="3"/>
        <v>5.2847999999999997</v>
      </c>
      <c r="T8" s="96">
        <f t="shared" si="3"/>
        <v>88.080000000000013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5"/>
      <c r="AF8" s="100"/>
      <c r="AG8" s="95"/>
      <c r="AH8" s="97"/>
      <c r="AI8" s="99"/>
      <c r="AJ8" s="100"/>
      <c r="AK8" s="95"/>
      <c r="AL8" s="97"/>
      <c r="AM8" s="97"/>
      <c r="AN8" s="97"/>
      <c r="AO8" s="97"/>
      <c r="AP8" s="97"/>
      <c r="AQ8" s="99"/>
      <c r="AR8" s="100"/>
      <c r="AS8" s="97"/>
      <c r="AT8" s="97"/>
      <c r="AU8" s="97"/>
      <c r="AV8" s="97"/>
      <c r="AW8" s="97"/>
      <c r="AX8" s="97"/>
      <c r="AY8" s="97"/>
      <c r="AZ8" s="97"/>
      <c r="BA8" s="99">
        <v>0.08</v>
      </c>
      <c r="BB8" s="96">
        <f>T9</f>
        <v>88.080000000000013</v>
      </c>
      <c r="BC8" s="96"/>
      <c r="BD8" s="97"/>
      <c r="BE8" s="95"/>
      <c r="BF8" s="100"/>
      <c r="BG8" s="100"/>
      <c r="BH8" s="97"/>
      <c r="BI8" s="97"/>
      <c r="BJ8" s="97"/>
      <c r="BK8" s="98">
        <f>BB8</f>
        <v>88.080000000000013</v>
      </c>
      <c r="BL8" s="101">
        <v>42783</v>
      </c>
      <c r="BM8" s="97"/>
      <c r="BN8" s="97"/>
      <c r="BO8" s="102"/>
      <c r="BP8" s="103"/>
      <c r="BQ8" s="101"/>
      <c r="BR8" s="104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6" t="s">
        <v>16</v>
      </c>
      <c r="M9" s="123">
        <f>BA8</f>
        <v>0.08</v>
      </c>
      <c r="N9" s="38">
        <f>M9*1101</f>
        <v>88.08</v>
      </c>
      <c r="O9" s="38"/>
      <c r="P9" s="38">
        <f>N9*0.08</f>
        <v>7.0464000000000002</v>
      </c>
      <c r="Q9" s="38">
        <f>N9*0.86</f>
        <v>75.748800000000003</v>
      </c>
      <c r="R9" s="38">
        <v>0</v>
      </c>
      <c r="S9" s="38">
        <f>N9*0.06</f>
        <v>5.2847999999999997</v>
      </c>
      <c r="T9" s="38">
        <f>SUM(P9:S9)</f>
        <v>88.080000000000013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123"/>
      <c r="AJ9" s="43"/>
      <c r="AK9" s="42"/>
      <c r="AL9" s="33"/>
      <c r="AM9" s="33"/>
      <c r="AN9" s="33"/>
      <c r="AO9" s="33"/>
      <c r="AP9" s="33"/>
      <c r="AQ9" s="123"/>
      <c r="AR9" s="43"/>
      <c r="AS9" s="33"/>
      <c r="AT9" s="33"/>
      <c r="AU9" s="33"/>
      <c r="AV9" s="33"/>
      <c r="AW9" s="33"/>
      <c r="AX9" s="33"/>
      <c r="AY9" s="33"/>
      <c r="AZ9" s="33"/>
      <c r="BA9" s="123"/>
      <c r="BB9" s="127"/>
      <c r="BC9" s="38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05" customFormat="1" ht="184.5" customHeight="1" x14ac:dyDescent="0.25">
      <c r="A10" s="91" t="s">
        <v>68</v>
      </c>
      <c r="B10" s="92" t="s">
        <v>109</v>
      </c>
      <c r="C10" s="93">
        <v>466.1</v>
      </c>
      <c r="D10" s="93"/>
      <c r="E10" s="94">
        <v>7</v>
      </c>
      <c r="F10" s="92" t="s">
        <v>149</v>
      </c>
      <c r="G10" s="92" t="s">
        <v>188</v>
      </c>
      <c r="H10" s="92" t="s">
        <v>192</v>
      </c>
      <c r="I10" s="92" t="s">
        <v>235</v>
      </c>
      <c r="J10" s="92" t="s">
        <v>236</v>
      </c>
      <c r="K10" s="95" t="s">
        <v>338</v>
      </c>
      <c r="L10" s="95"/>
      <c r="M10" s="95"/>
      <c r="N10" s="96">
        <f>SUM(N11)</f>
        <v>33.03</v>
      </c>
      <c r="O10" s="96">
        <f t="shared" ref="O10:T10" si="4">SUM(O11)</f>
        <v>0</v>
      </c>
      <c r="P10" s="96">
        <f t="shared" si="4"/>
        <v>2.6424000000000003</v>
      </c>
      <c r="Q10" s="96">
        <f t="shared" si="4"/>
        <v>28.405799999999999</v>
      </c>
      <c r="R10" s="96">
        <f t="shared" si="4"/>
        <v>0</v>
      </c>
      <c r="S10" s="96">
        <f t="shared" si="4"/>
        <v>1.9818</v>
      </c>
      <c r="T10" s="96">
        <f t="shared" si="4"/>
        <v>33.03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5"/>
      <c r="AF10" s="100"/>
      <c r="AG10" s="95"/>
      <c r="AH10" s="97"/>
      <c r="AI10" s="99"/>
      <c r="AJ10" s="100"/>
      <c r="AK10" s="95"/>
      <c r="AL10" s="97"/>
      <c r="AM10" s="97"/>
      <c r="AN10" s="97"/>
      <c r="AO10" s="97"/>
      <c r="AP10" s="97"/>
      <c r="AQ10" s="99"/>
      <c r="AR10" s="100"/>
      <c r="AS10" s="97"/>
      <c r="AT10" s="97"/>
      <c r="AU10" s="97"/>
      <c r="AV10" s="97"/>
      <c r="AW10" s="97"/>
      <c r="AX10" s="97"/>
      <c r="AY10" s="97"/>
      <c r="AZ10" s="97"/>
      <c r="BA10" s="99">
        <v>0.03</v>
      </c>
      <c r="BB10" s="96">
        <f>T11</f>
        <v>33.03</v>
      </c>
      <c r="BC10" s="95"/>
      <c r="BD10" s="97"/>
      <c r="BE10" s="95"/>
      <c r="BF10" s="100"/>
      <c r="BG10" s="100"/>
      <c r="BH10" s="97"/>
      <c r="BI10" s="97"/>
      <c r="BJ10" s="97"/>
      <c r="BK10" s="98">
        <f>BB10</f>
        <v>33.03</v>
      </c>
      <c r="BL10" s="101">
        <v>42784</v>
      </c>
      <c r="BM10" s="97"/>
      <c r="BN10" s="97"/>
      <c r="BO10" s="102"/>
      <c r="BP10" s="103"/>
      <c r="BQ10" s="101"/>
      <c r="BR10" s="104"/>
    </row>
    <row r="11" spans="1:70" s="22" customFormat="1" ht="184.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42">
        <f>BA10</f>
        <v>0.03</v>
      </c>
      <c r="N11" s="38">
        <f>M11*1101</f>
        <v>33.03</v>
      </c>
      <c r="O11" s="38"/>
      <c r="P11" s="38">
        <f>N11*0.08</f>
        <v>2.6424000000000003</v>
      </c>
      <c r="Q11" s="38">
        <f>N11*0.86</f>
        <v>28.405799999999999</v>
      </c>
      <c r="R11" s="38">
        <v>0</v>
      </c>
      <c r="S11" s="38">
        <f>N11*0.06</f>
        <v>1.9818</v>
      </c>
      <c r="T11" s="38">
        <f>SUM(P11:S11)</f>
        <v>33.03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3"/>
      <c r="AG11" s="42"/>
      <c r="AH11" s="33"/>
      <c r="AI11" s="123"/>
      <c r="AJ11" s="43"/>
      <c r="AK11" s="42"/>
      <c r="AL11" s="33"/>
      <c r="AM11" s="33"/>
      <c r="AN11" s="33"/>
      <c r="AO11" s="33"/>
      <c r="AP11" s="33"/>
      <c r="AQ11" s="123"/>
      <c r="AR11" s="43"/>
      <c r="AS11" s="33"/>
      <c r="AT11" s="33"/>
      <c r="AU11" s="33"/>
      <c r="AV11" s="33"/>
      <c r="AW11" s="33"/>
      <c r="AX11" s="33"/>
      <c r="AY11" s="33"/>
      <c r="AZ11" s="33"/>
      <c r="BA11" s="123"/>
      <c r="BB11" s="61"/>
      <c r="BC11" s="42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05" customFormat="1" ht="204.75" customHeight="1" x14ac:dyDescent="0.25">
      <c r="A12" s="91" t="s">
        <v>69</v>
      </c>
      <c r="B12" s="92" t="s">
        <v>110</v>
      </c>
      <c r="C12" s="93">
        <v>466.1</v>
      </c>
      <c r="D12" s="93"/>
      <c r="E12" s="94">
        <v>15</v>
      </c>
      <c r="F12" s="92" t="s">
        <v>150</v>
      </c>
      <c r="G12" s="92" t="s">
        <v>188</v>
      </c>
      <c r="H12" s="92" t="s">
        <v>193</v>
      </c>
      <c r="I12" s="92" t="s">
        <v>237</v>
      </c>
      <c r="J12" s="92" t="s">
        <v>238</v>
      </c>
      <c r="K12" s="95" t="s">
        <v>313</v>
      </c>
      <c r="L12" s="95"/>
      <c r="M12" s="95"/>
      <c r="N12" s="96">
        <f>SUM(N13:N14)</f>
        <v>47.58</v>
      </c>
      <c r="O12" s="96">
        <f t="shared" ref="O12:T12" si="5">SUM(O13:O14)</f>
        <v>0</v>
      </c>
      <c r="P12" s="96">
        <f t="shared" si="5"/>
        <v>3.7831999999999999</v>
      </c>
      <c r="Q12" s="96">
        <f t="shared" si="5"/>
        <v>38.4544</v>
      </c>
      <c r="R12" s="96">
        <f t="shared" si="5"/>
        <v>2.7</v>
      </c>
      <c r="S12" s="96">
        <f t="shared" si="5"/>
        <v>2.6423999999999999</v>
      </c>
      <c r="T12" s="96">
        <f t="shared" si="5"/>
        <v>47.580000000000005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5" t="s">
        <v>57</v>
      </c>
      <c r="AZ12" s="95">
        <f>T13</f>
        <v>3.54</v>
      </c>
      <c r="BA12" s="99">
        <v>0.04</v>
      </c>
      <c r="BB12" s="96">
        <f>T14</f>
        <v>44.040000000000006</v>
      </c>
      <c r="BC12" s="96"/>
      <c r="BD12" s="97"/>
      <c r="BE12" s="95"/>
      <c r="BF12" s="100"/>
      <c r="BG12" s="100"/>
      <c r="BH12" s="97"/>
      <c r="BI12" s="97"/>
      <c r="BJ12" s="97"/>
      <c r="BK12" s="98">
        <f>AZ12+BB12</f>
        <v>47.580000000000005</v>
      </c>
      <c r="BL12" s="101">
        <v>42778</v>
      </c>
      <c r="BM12" s="97"/>
      <c r="BN12" s="97"/>
      <c r="BO12" s="102"/>
      <c r="BP12" s="103"/>
      <c r="BQ12" s="101"/>
      <c r="BR12" s="104"/>
    </row>
    <row r="13" spans="1:70" s="22" customFormat="1" ht="132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15</v>
      </c>
      <c r="M13" s="42" t="str">
        <f>AY12</f>
        <v>Монтаж АВ-0,4 кВ (до 63 А)</v>
      </c>
      <c r="N13" s="42">
        <f>T13</f>
        <v>3.54</v>
      </c>
      <c r="O13" s="42"/>
      <c r="P13" s="42">
        <v>0.26</v>
      </c>
      <c r="Q13" s="42">
        <v>0.57999999999999996</v>
      </c>
      <c r="R13" s="42">
        <v>2.7</v>
      </c>
      <c r="S13" s="42">
        <v>0</v>
      </c>
      <c r="T13" s="42">
        <f>SUM(P13:S13)</f>
        <v>3.54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20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BA12</f>
        <v>0.04</v>
      </c>
      <c r="N14" s="38">
        <f>M14*1101</f>
        <v>44.04</v>
      </c>
      <c r="O14" s="38"/>
      <c r="P14" s="38">
        <f>N14*0.08</f>
        <v>3.5232000000000001</v>
      </c>
      <c r="Q14" s="38">
        <f>N14*0.86</f>
        <v>37.874400000000001</v>
      </c>
      <c r="R14" s="38">
        <v>0</v>
      </c>
      <c r="S14" s="38">
        <f>N14*0.06</f>
        <v>2.6423999999999999</v>
      </c>
      <c r="T14" s="38">
        <f>SUM(P14:S14)</f>
        <v>44.040000000000006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2"/>
      <c r="BB14" s="62"/>
      <c r="BC14" s="33"/>
      <c r="BD14" s="33"/>
      <c r="BE14" s="42"/>
      <c r="BF14" s="43"/>
      <c r="BG14" s="43"/>
      <c r="BH14" s="33"/>
      <c r="BI14" s="3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88" customFormat="1" ht="204.75" customHeight="1" x14ac:dyDescent="0.25">
      <c r="A15" s="78" t="s">
        <v>70</v>
      </c>
      <c r="B15" s="79" t="s">
        <v>111</v>
      </c>
      <c r="C15" s="80">
        <v>466.1</v>
      </c>
      <c r="D15" s="80"/>
      <c r="E15" s="81">
        <v>7</v>
      </c>
      <c r="F15" s="79" t="s">
        <v>151</v>
      </c>
      <c r="G15" s="79" t="s">
        <v>52</v>
      </c>
      <c r="H15" s="79" t="s">
        <v>194</v>
      </c>
      <c r="I15" s="79" t="s">
        <v>239</v>
      </c>
      <c r="J15" s="79" t="s">
        <v>240</v>
      </c>
      <c r="K15" s="77" t="s">
        <v>314</v>
      </c>
      <c r="L15" s="77"/>
      <c r="M15" s="77"/>
      <c r="N15" s="76">
        <f>SUM(N16)</f>
        <v>220.20000000000002</v>
      </c>
      <c r="O15" s="76">
        <f t="shared" ref="O15:T15" si="6">SUM(O16)</f>
        <v>0</v>
      </c>
      <c r="P15" s="76">
        <f t="shared" si="6"/>
        <v>17.616000000000003</v>
      </c>
      <c r="Q15" s="76">
        <f t="shared" si="6"/>
        <v>189.37200000000001</v>
      </c>
      <c r="R15" s="76">
        <f t="shared" si="6"/>
        <v>0</v>
      </c>
      <c r="S15" s="76">
        <f t="shared" si="6"/>
        <v>13.212</v>
      </c>
      <c r="T15" s="76">
        <f t="shared" si="6"/>
        <v>220.20000000000002</v>
      </c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82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83">
        <v>0.2</v>
      </c>
      <c r="BB15" s="76">
        <f>T16</f>
        <v>220.20000000000002</v>
      </c>
      <c r="BC15" s="76"/>
      <c r="BD15" s="74"/>
      <c r="BE15" s="77"/>
      <c r="BF15" s="75"/>
      <c r="BG15" s="75"/>
      <c r="BH15" s="74"/>
      <c r="BI15" s="74"/>
      <c r="BJ15" s="74"/>
      <c r="BK15" s="82">
        <f>BB15</f>
        <v>220.20000000000002</v>
      </c>
      <c r="BL15" s="84">
        <v>42785</v>
      </c>
      <c r="BM15" s="74"/>
      <c r="BN15" s="74"/>
      <c r="BO15" s="85"/>
      <c r="BP15" s="86"/>
      <c r="BQ15" s="84"/>
      <c r="BR15" s="87"/>
    </row>
    <row r="16" spans="1:70" s="22" customFormat="1" ht="204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6" t="s">
        <v>16</v>
      </c>
      <c r="M16" s="123">
        <f>BA15</f>
        <v>0.2</v>
      </c>
      <c r="N16" s="38">
        <f>M16*1101</f>
        <v>220.20000000000002</v>
      </c>
      <c r="O16" s="38"/>
      <c r="P16" s="38">
        <f>N16*0.08</f>
        <v>17.616000000000003</v>
      </c>
      <c r="Q16" s="38">
        <f>N16*0.86</f>
        <v>189.37200000000001</v>
      </c>
      <c r="R16" s="38">
        <v>0</v>
      </c>
      <c r="S16" s="38">
        <f>N16*0.06</f>
        <v>13.212</v>
      </c>
      <c r="T16" s="38">
        <f>SUM(P16:S16)</f>
        <v>220.20000000000002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62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62"/>
      <c r="BB16" s="62"/>
      <c r="BC16" s="33"/>
      <c r="BD16" s="33"/>
      <c r="BE16" s="42"/>
      <c r="BF16" s="43"/>
      <c r="BG16" s="43"/>
      <c r="BH16" s="33"/>
      <c r="BI16" s="3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105" customFormat="1" ht="219.75" customHeight="1" x14ac:dyDescent="0.25">
      <c r="A17" s="91" t="s">
        <v>71</v>
      </c>
      <c r="B17" s="92" t="s">
        <v>112</v>
      </c>
      <c r="C17" s="93">
        <v>466.1</v>
      </c>
      <c r="D17" s="93"/>
      <c r="E17" s="94">
        <v>15</v>
      </c>
      <c r="F17" s="92" t="s">
        <v>152</v>
      </c>
      <c r="G17" s="92" t="s">
        <v>41</v>
      </c>
      <c r="H17" s="92" t="s">
        <v>195</v>
      </c>
      <c r="I17" s="92" t="s">
        <v>241</v>
      </c>
      <c r="J17" s="92" t="s">
        <v>242</v>
      </c>
      <c r="K17" s="95" t="s">
        <v>59</v>
      </c>
      <c r="L17" s="95"/>
      <c r="M17" s="95"/>
      <c r="N17" s="100"/>
      <c r="O17" s="100"/>
      <c r="P17" s="100"/>
      <c r="Q17" s="100"/>
      <c r="R17" s="100"/>
      <c r="S17" s="100"/>
      <c r="T17" s="100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8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8"/>
      <c r="BB17" s="98"/>
      <c r="BC17" s="97"/>
      <c r="BD17" s="97"/>
      <c r="BE17" s="95"/>
      <c r="BF17" s="100"/>
      <c r="BG17" s="100"/>
      <c r="BH17" s="97"/>
      <c r="BI17" s="97"/>
      <c r="BJ17" s="97"/>
      <c r="BK17" s="98"/>
      <c r="BL17" s="101">
        <v>42976</v>
      </c>
      <c r="BM17" s="97" t="s">
        <v>345</v>
      </c>
      <c r="BN17" s="97"/>
      <c r="BO17" s="102"/>
      <c r="BP17" s="103"/>
      <c r="BQ17" s="101"/>
      <c r="BR17" s="104"/>
    </row>
    <row r="18" spans="1:70" s="105" customFormat="1" ht="182.25" customHeight="1" x14ac:dyDescent="0.25">
      <c r="A18" s="91" t="s">
        <v>72</v>
      </c>
      <c r="B18" s="92" t="s">
        <v>113</v>
      </c>
      <c r="C18" s="93">
        <v>466.1</v>
      </c>
      <c r="D18" s="93"/>
      <c r="E18" s="94">
        <v>5</v>
      </c>
      <c r="F18" s="92" t="s">
        <v>153</v>
      </c>
      <c r="G18" s="92" t="s">
        <v>188</v>
      </c>
      <c r="H18" s="92" t="s">
        <v>196</v>
      </c>
      <c r="I18" s="92" t="s">
        <v>243</v>
      </c>
      <c r="J18" s="92" t="s">
        <v>244</v>
      </c>
      <c r="K18" s="147" t="s">
        <v>302</v>
      </c>
      <c r="L18" s="147"/>
      <c r="M18" s="147"/>
      <c r="N18" s="97">
        <f>SUM(N19)</f>
        <v>38.535000000000004</v>
      </c>
      <c r="O18" s="97">
        <f t="shared" ref="O18:T18" si="7">SUM(O19)</f>
        <v>0</v>
      </c>
      <c r="P18" s="97">
        <f t="shared" si="7"/>
        <v>3.0828000000000002</v>
      </c>
      <c r="Q18" s="97">
        <f t="shared" si="7"/>
        <v>33.140100000000004</v>
      </c>
      <c r="R18" s="97">
        <f t="shared" si="7"/>
        <v>0</v>
      </c>
      <c r="S18" s="97">
        <f t="shared" si="7"/>
        <v>2.3121</v>
      </c>
      <c r="T18" s="97">
        <f t="shared" si="7"/>
        <v>38.535000000000004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8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148">
        <v>3.5000000000000003E-2</v>
      </c>
      <c r="BB18" s="97">
        <f>T19</f>
        <v>38.535000000000004</v>
      </c>
      <c r="BC18" s="147"/>
      <c r="BD18" s="97"/>
      <c r="BE18" s="95"/>
      <c r="BF18" s="100"/>
      <c r="BG18" s="100"/>
      <c r="BH18" s="97"/>
      <c r="BI18" s="97"/>
      <c r="BJ18" s="97"/>
      <c r="BK18" s="98">
        <f>BB18</f>
        <v>38.535000000000004</v>
      </c>
      <c r="BL18" s="101">
        <v>42794</v>
      </c>
      <c r="BM18" s="97"/>
      <c r="BN18" s="97"/>
      <c r="BO18" s="102"/>
      <c r="BP18" s="103"/>
      <c r="BQ18" s="101"/>
      <c r="BR18" s="104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6"/>
      <c r="L19" s="6" t="s">
        <v>16</v>
      </c>
      <c r="M19" s="6">
        <f>BA18</f>
        <v>3.5000000000000003E-2</v>
      </c>
      <c r="N19" s="33">
        <f>M19*1101</f>
        <v>38.535000000000004</v>
      </c>
      <c r="O19" s="33"/>
      <c r="P19" s="33">
        <f>N19*0.08</f>
        <v>3.0828000000000002</v>
      </c>
      <c r="Q19" s="33">
        <f>N19*0.86</f>
        <v>33.140100000000004</v>
      </c>
      <c r="R19" s="33">
        <v>0</v>
      </c>
      <c r="S19" s="33">
        <f>N19*0.06</f>
        <v>2.3121</v>
      </c>
      <c r="T19" s="33">
        <f>SUM(P19:S19)</f>
        <v>38.535000000000004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62"/>
      <c r="AR19" s="33"/>
      <c r="AS19" s="33"/>
      <c r="AT19" s="33"/>
      <c r="AU19" s="33"/>
      <c r="AV19" s="33"/>
      <c r="AW19" s="33"/>
      <c r="AX19" s="33"/>
      <c r="AY19" s="33"/>
      <c r="AZ19" s="33"/>
      <c r="BA19" s="62"/>
      <c r="BB19" s="62"/>
      <c r="BC19" s="33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05" customFormat="1" ht="209.25" customHeight="1" x14ac:dyDescent="0.25">
      <c r="A20" s="91" t="s">
        <v>73</v>
      </c>
      <c r="B20" s="92" t="s">
        <v>114</v>
      </c>
      <c r="C20" s="93">
        <v>466.1</v>
      </c>
      <c r="D20" s="93"/>
      <c r="E20" s="94">
        <v>11</v>
      </c>
      <c r="F20" s="92" t="s">
        <v>154</v>
      </c>
      <c r="G20" s="92" t="s">
        <v>41</v>
      </c>
      <c r="H20" s="92" t="s">
        <v>197</v>
      </c>
      <c r="I20" s="92" t="s">
        <v>245</v>
      </c>
      <c r="J20" s="92" t="s">
        <v>246</v>
      </c>
      <c r="K20" s="147" t="s">
        <v>303</v>
      </c>
      <c r="L20" s="147"/>
      <c r="M20" s="147"/>
      <c r="N20" s="97">
        <f>SUM(N21)</f>
        <v>88.08</v>
      </c>
      <c r="O20" s="97">
        <f t="shared" ref="O20:T20" si="8">SUM(O21)</f>
        <v>0</v>
      </c>
      <c r="P20" s="97">
        <f t="shared" si="8"/>
        <v>7.0464000000000002</v>
      </c>
      <c r="Q20" s="97">
        <f t="shared" si="8"/>
        <v>75.748800000000003</v>
      </c>
      <c r="R20" s="97">
        <f t="shared" si="8"/>
        <v>0</v>
      </c>
      <c r="S20" s="97">
        <f t="shared" si="8"/>
        <v>5.2847999999999997</v>
      </c>
      <c r="T20" s="97">
        <f t="shared" si="8"/>
        <v>88.080000000000013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5"/>
      <c r="AF20" s="100"/>
      <c r="AG20" s="100"/>
      <c r="AH20" s="97"/>
      <c r="AI20" s="99"/>
      <c r="AJ20" s="100"/>
      <c r="AK20" s="100"/>
      <c r="AL20" s="97"/>
      <c r="AM20" s="97"/>
      <c r="AN20" s="97"/>
      <c r="AO20" s="97"/>
      <c r="AP20" s="97"/>
      <c r="AQ20" s="99"/>
      <c r="AR20" s="100"/>
      <c r="AS20" s="97"/>
      <c r="AT20" s="97"/>
      <c r="AU20" s="97"/>
      <c r="AV20" s="97"/>
      <c r="AW20" s="97"/>
      <c r="AX20" s="97"/>
      <c r="AY20" s="97"/>
      <c r="AZ20" s="97"/>
      <c r="BA20" s="148">
        <v>0.08</v>
      </c>
      <c r="BB20" s="97">
        <f>T21</f>
        <v>88.080000000000013</v>
      </c>
      <c r="BC20" s="147"/>
      <c r="BD20" s="97"/>
      <c r="BE20" s="95"/>
      <c r="BF20" s="100"/>
      <c r="BG20" s="100"/>
      <c r="BH20" s="97"/>
      <c r="BI20" s="97"/>
      <c r="BJ20" s="97"/>
      <c r="BK20" s="98">
        <f>BB20</f>
        <v>88.080000000000013</v>
      </c>
      <c r="BL20" s="101">
        <v>42972</v>
      </c>
      <c r="BM20" s="97"/>
      <c r="BN20" s="97"/>
      <c r="BO20" s="102"/>
      <c r="BP20" s="103"/>
      <c r="BQ20" s="101"/>
      <c r="BR20" s="104"/>
    </row>
    <row r="21" spans="1:70" s="22" customFormat="1" ht="209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6"/>
      <c r="L21" s="6" t="s">
        <v>16</v>
      </c>
      <c r="M21" s="6">
        <f>BA20</f>
        <v>0.08</v>
      </c>
      <c r="N21" s="33">
        <f>M21*1101</f>
        <v>88.08</v>
      </c>
      <c r="O21" s="33"/>
      <c r="P21" s="33">
        <f>N21*0.08</f>
        <v>7.0464000000000002</v>
      </c>
      <c r="Q21" s="33">
        <f>N21*0.86</f>
        <v>75.748800000000003</v>
      </c>
      <c r="R21" s="33">
        <v>0</v>
      </c>
      <c r="S21" s="33">
        <f>N21*0.06</f>
        <v>5.2847999999999997</v>
      </c>
      <c r="T21" s="33">
        <f>SUM(P21:S21)</f>
        <v>88.080000000000013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3"/>
      <c r="AG21" s="43"/>
      <c r="AH21" s="33"/>
      <c r="AI21" s="123"/>
      <c r="AJ21" s="43"/>
      <c r="AK21" s="43"/>
      <c r="AL21" s="33"/>
      <c r="AM21" s="33"/>
      <c r="AN21" s="33"/>
      <c r="AO21" s="33"/>
      <c r="AP21" s="33"/>
      <c r="AQ21" s="123"/>
      <c r="AR21" s="43"/>
      <c r="AS21" s="33"/>
      <c r="AT21" s="33"/>
      <c r="AU21" s="33"/>
      <c r="AV21" s="33"/>
      <c r="AW21" s="33"/>
      <c r="AX21" s="33"/>
      <c r="AY21" s="33"/>
      <c r="AZ21" s="33"/>
      <c r="BA21" s="123"/>
      <c r="BB21" s="61"/>
      <c r="BC21" s="43"/>
      <c r="BD21" s="33"/>
      <c r="BE21" s="42"/>
      <c r="BF21" s="43"/>
      <c r="BG21" s="43"/>
      <c r="BH21" s="33"/>
      <c r="BI21" s="3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05" customFormat="1" ht="189" customHeight="1" x14ac:dyDescent="0.25">
      <c r="A22" s="91" t="s">
        <v>74</v>
      </c>
      <c r="B22" s="92" t="s">
        <v>115</v>
      </c>
      <c r="C22" s="93">
        <v>466.1</v>
      </c>
      <c r="D22" s="93"/>
      <c r="E22" s="94">
        <v>15</v>
      </c>
      <c r="F22" s="92" t="s">
        <v>155</v>
      </c>
      <c r="G22" s="92" t="s">
        <v>62</v>
      </c>
      <c r="H22" s="92" t="s">
        <v>198</v>
      </c>
      <c r="I22" s="92" t="s">
        <v>247</v>
      </c>
      <c r="J22" s="92" t="s">
        <v>248</v>
      </c>
      <c r="K22" s="147" t="s">
        <v>304</v>
      </c>
      <c r="L22" s="147"/>
      <c r="M22" s="147"/>
      <c r="N22" s="97">
        <f>SUM(N23)</f>
        <v>66.06</v>
      </c>
      <c r="O22" s="97">
        <f t="shared" ref="O22:T22" si="9">SUM(O23)</f>
        <v>0</v>
      </c>
      <c r="P22" s="97">
        <f t="shared" si="9"/>
        <v>5.2848000000000006</v>
      </c>
      <c r="Q22" s="97">
        <f t="shared" si="9"/>
        <v>56.811599999999999</v>
      </c>
      <c r="R22" s="97">
        <f t="shared" si="9"/>
        <v>0</v>
      </c>
      <c r="S22" s="97">
        <f t="shared" si="9"/>
        <v>3.9636</v>
      </c>
      <c r="T22" s="97">
        <f t="shared" si="9"/>
        <v>66.06</v>
      </c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148">
        <v>0.06</v>
      </c>
      <c r="BB22" s="97">
        <f>T23</f>
        <v>66.06</v>
      </c>
      <c r="BC22" s="147"/>
      <c r="BD22" s="97"/>
      <c r="BE22" s="95"/>
      <c r="BF22" s="100"/>
      <c r="BG22" s="100"/>
      <c r="BH22" s="97"/>
      <c r="BI22" s="97"/>
      <c r="BJ22" s="97"/>
      <c r="BK22" s="98">
        <f>BB22</f>
        <v>66.06</v>
      </c>
      <c r="BL22" s="101">
        <v>42792</v>
      </c>
      <c r="BM22" s="97"/>
      <c r="BN22" s="97"/>
      <c r="BO22" s="102"/>
      <c r="BP22" s="103"/>
      <c r="BQ22" s="101"/>
      <c r="BR22" s="104"/>
    </row>
    <row r="23" spans="1:70" s="22" customFormat="1" ht="189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6"/>
      <c r="L23" s="6" t="s">
        <v>16</v>
      </c>
      <c r="M23" s="6">
        <f>BA22</f>
        <v>0.06</v>
      </c>
      <c r="N23" s="33">
        <f>M23*1101</f>
        <v>66.06</v>
      </c>
      <c r="O23" s="33"/>
      <c r="P23" s="33">
        <f>N23*0.08</f>
        <v>5.2848000000000006</v>
      </c>
      <c r="Q23" s="33">
        <f>N23*0.86</f>
        <v>56.811599999999999</v>
      </c>
      <c r="R23" s="33">
        <v>0</v>
      </c>
      <c r="S23" s="33">
        <f>N23*0.06</f>
        <v>3.9636</v>
      </c>
      <c r="T23" s="33">
        <f>SUM(P23:S23)</f>
        <v>66.06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2"/>
      <c r="BB23" s="62"/>
      <c r="BC23" s="33"/>
      <c r="BD23" s="33"/>
      <c r="BE23" s="42"/>
      <c r="BF23" s="43"/>
      <c r="BG23" s="43"/>
      <c r="BH23" s="33"/>
      <c r="BI23" s="3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88" customFormat="1" ht="193.5" customHeight="1" x14ac:dyDescent="0.25">
      <c r="A24" s="78" t="s">
        <v>75</v>
      </c>
      <c r="B24" s="79" t="s">
        <v>116</v>
      </c>
      <c r="C24" s="80">
        <v>466.1</v>
      </c>
      <c r="D24" s="80"/>
      <c r="E24" s="81">
        <v>5</v>
      </c>
      <c r="F24" s="79" t="s">
        <v>156</v>
      </c>
      <c r="G24" s="79" t="s">
        <v>42</v>
      </c>
      <c r="H24" s="79" t="s">
        <v>199</v>
      </c>
      <c r="I24" s="79" t="s">
        <v>249</v>
      </c>
      <c r="J24" s="79" t="s">
        <v>250</v>
      </c>
      <c r="K24" s="77" t="s">
        <v>315</v>
      </c>
      <c r="L24" s="77"/>
      <c r="M24" s="77"/>
      <c r="N24" s="76">
        <f>SUM(N25:N26)</f>
        <v>498.99</v>
      </c>
      <c r="O24" s="76">
        <f t="shared" ref="O24:T24" si="10">SUM(O25:O26)</f>
        <v>0</v>
      </c>
      <c r="P24" s="76">
        <f t="shared" si="10"/>
        <v>39.896000000000001</v>
      </c>
      <c r="Q24" s="76">
        <f t="shared" si="10"/>
        <v>426.66699999999997</v>
      </c>
      <c r="R24" s="76">
        <f t="shared" si="10"/>
        <v>2.7</v>
      </c>
      <c r="S24" s="76">
        <f t="shared" si="10"/>
        <v>29.726999999999997</v>
      </c>
      <c r="T24" s="76">
        <f t="shared" si="10"/>
        <v>498.99</v>
      </c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82"/>
      <c r="AJ24" s="74"/>
      <c r="AK24" s="74"/>
      <c r="AL24" s="74"/>
      <c r="AM24" s="74"/>
      <c r="AN24" s="74"/>
      <c r="AO24" s="74"/>
      <c r="AP24" s="74"/>
      <c r="AQ24" s="77" t="s">
        <v>57</v>
      </c>
      <c r="AR24" s="76">
        <f>T25</f>
        <v>3.54</v>
      </c>
      <c r="AS24" s="77"/>
      <c r="AT24" s="74"/>
      <c r="AU24" s="74"/>
      <c r="AV24" s="74"/>
      <c r="AW24" s="74"/>
      <c r="AX24" s="74"/>
      <c r="AY24" s="74"/>
      <c r="AZ24" s="74"/>
      <c r="BA24" s="83">
        <v>0.45</v>
      </c>
      <c r="BB24" s="76">
        <f>T26</f>
        <v>495.45</v>
      </c>
      <c r="BC24" s="77"/>
      <c r="BD24" s="74"/>
      <c r="BE24" s="77"/>
      <c r="BF24" s="75"/>
      <c r="BG24" s="75"/>
      <c r="BH24" s="74"/>
      <c r="BI24" s="74"/>
      <c r="BJ24" s="74"/>
      <c r="BK24" s="82">
        <f>AR24+BB24</f>
        <v>498.99</v>
      </c>
      <c r="BL24" s="84">
        <v>42785</v>
      </c>
      <c r="BM24" s="74"/>
      <c r="BN24" s="74"/>
      <c r="BO24" s="85"/>
      <c r="BP24" s="86"/>
      <c r="BQ24" s="84"/>
      <c r="BR24" s="87"/>
    </row>
    <row r="25" spans="1:70" s="22" customFormat="1" ht="193.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AQ24</f>
        <v>Монтаж АВ-0,4 кВ (до 63 А)</v>
      </c>
      <c r="N25" s="38">
        <f>T25</f>
        <v>3.54</v>
      </c>
      <c r="O25" s="38"/>
      <c r="P25" s="38">
        <v>0.26</v>
      </c>
      <c r="Q25" s="38">
        <v>0.57999999999999996</v>
      </c>
      <c r="R25" s="38">
        <v>2.7</v>
      </c>
      <c r="S25" s="38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2"/>
      <c r="BB25" s="62"/>
      <c r="BC25" s="33"/>
      <c r="BD25" s="33"/>
      <c r="BE25" s="42"/>
      <c r="BF25" s="43"/>
      <c r="BG25" s="43"/>
      <c r="BH25" s="33"/>
      <c r="BI25" s="3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93.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16</v>
      </c>
      <c r="M26" s="42">
        <f>BA24</f>
        <v>0.45</v>
      </c>
      <c r="N26" s="38">
        <f>M26*1101</f>
        <v>495.45</v>
      </c>
      <c r="O26" s="38"/>
      <c r="P26" s="38">
        <f>N26*0.08</f>
        <v>39.636000000000003</v>
      </c>
      <c r="Q26" s="38">
        <f>N26*0.86</f>
        <v>426.08699999999999</v>
      </c>
      <c r="R26" s="38">
        <v>0</v>
      </c>
      <c r="S26" s="38">
        <f>N26*0.06</f>
        <v>29.726999999999997</v>
      </c>
      <c r="T26" s="38">
        <f>SUM(P26:S26)</f>
        <v>495.45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62"/>
      <c r="BB26" s="62"/>
      <c r="BC26" s="33"/>
      <c r="BD26" s="33"/>
      <c r="BE26" s="42"/>
      <c r="BF26" s="43"/>
      <c r="BG26" s="43"/>
      <c r="BH26" s="33"/>
      <c r="BI26" s="3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88" customFormat="1" ht="193.5" customHeight="1" x14ac:dyDescent="0.25">
      <c r="A27" s="78" t="s">
        <v>76</v>
      </c>
      <c r="B27" s="79" t="s">
        <v>117</v>
      </c>
      <c r="C27" s="80">
        <v>466.1</v>
      </c>
      <c r="D27" s="80"/>
      <c r="E27" s="81">
        <v>14</v>
      </c>
      <c r="F27" s="79" t="s">
        <v>157</v>
      </c>
      <c r="G27" s="79" t="s">
        <v>42</v>
      </c>
      <c r="H27" s="79" t="s">
        <v>200</v>
      </c>
      <c r="I27" s="79" t="s">
        <v>47</v>
      </c>
      <c r="J27" s="79" t="s">
        <v>251</v>
      </c>
      <c r="K27" s="77" t="s">
        <v>316</v>
      </c>
      <c r="L27" s="77"/>
      <c r="M27" s="77"/>
      <c r="N27" s="76">
        <f>SUM(N28:N29)</f>
        <v>161.53280000000001</v>
      </c>
      <c r="O27" s="76">
        <f t="shared" ref="O27:T27" si="11">SUM(O28:O29)</f>
        <v>0</v>
      </c>
      <c r="P27" s="76">
        <f t="shared" si="11"/>
        <v>5.9326240000000006</v>
      </c>
      <c r="Q27" s="76">
        <f t="shared" si="11"/>
        <v>34.190176000000001</v>
      </c>
      <c r="R27" s="76">
        <f t="shared" si="11"/>
        <v>117.42</v>
      </c>
      <c r="S27" s="76">
        <f t="shared" si="11"/>
        <v>3.99</v>
      </c>
      <c r="T27" s="76">
        <f t="shared" si="11"/>
        <v>161.53280000000001</v>
      </c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82"/>
      <c r="AJ27" s="74"/>
      <c r="AK27" s="74"/>
      <c r="AL27" s="74"/>
      <c r="AM27" s="74"/>
      <c r="AN27" s="74"/>
      <c r="AO27" s="74"/>
      <c r="AP27" s="74"/>
      <c r="AQ27" s="77"/>
      <c r="AR27" s="76"/>
      <c r="AS27" s="77"/>
      <c r="AT27" s="74"/>
      <c r="AU27" s="74"/>
      <c r="AV27" s="74"/>
      <c r="AW27" s="74"/>
      <c r="AX27" s="74"/>
      <c r="AY27" s="74" t="s">
        <v>346</v>
      </c>
      <c r="AZ27" s="74">
        <f>T28</f>
        <v>152.25</v>
      </c>
      <c r="BA27" s="83"/>
      <c r="BB27" s="76"/>
      <c r="BC27" s="77"/>
      <c r="BD27" s="74"/>
      <c r="BE27" s="77"/>
      <c r="BF27" s="75"/>
      <c r="BG27" s="75">
        <v>0.04</v>
      </c>
      <c r="BH27" s="74">
        <f>T29</f>
        <v>9.2827999999999999</v>
      </c>
      <c r="BI27" s="74"/>
      <c r="BJ27" s="74"/>
      <c r="BK27" s="82">
        <f>AZ27+BH27</f>
        <v>161.53280000000001</v>
      </c>
      <c r="BL27" s="84">
        <v>42784</v>
      </c>
      <c r="BM27" s="74" t="s">
        <v>317</v>
      </c>
      <c r="BN27" s="74"/>
      <c r="BO27" s="85"/>
      <c r="BP27" s="86"/>
      <c r="BQ27" s="84"/>
      <c r="BR27" s="87"/>
    </row>
    <row r="28" spans="1:70" s="122" customFormat="1" ht="224.45" customHeight="1" x14ac:dyDescent="0.25">
      <c r="A28" s="107"/>
      <c r="B28" s="108"/>
      <c r="C28" s="109"/>
      <c r="D28" s="109"/>
      <c r="E28" s="110"/>
      <c r="F28" s="108"/>
      <c r="G28" s="108"/>
      <c r="H28" s="108"/>
      <c r="I28" s="108"/>
      <c r="J28" s="108"/>
      <c r="K28" s="112"/>
      <c r="L28" s="6" t="s">
        <v>15</v>
      </c>
      <c r="M28" s="113" t="str">
        <f>AY27</f>
        <v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v>
      </c>
      <c r="N28" s="113">
        <f>T28</f>
        <v>152.25</v>
      </c>
      <c r="O28" s="113"/>
      <c r="P28" s="113">
        <v>5.19</v>
      </c>
      <c r="Q28" s="113">
        <v>25.65</v>
      </c>
      <c r="R28" s="113">
        <v>117.42</v>
      </c>
      <c r="S28" s="113">
        <v>3.99</v>
      </c>
      <c r="T28" s="113">
        <f>SUM(P28:S28)</f>
        <v>152.25</v>
      </c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7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5"/>
      <c r="BB28" s="113"/>
      <c r="BC28" s="113"/>
      <c r="BD28" s="114"/>
      <c r="BE28" s="112"/>
      <c r="BF28" s="116"/>
      <c r="BG28" s="112"/>
      <c r="BH28" s="113"/>
      <c r="BI28" s="113"/>
      <c r="BJ28" s="114"/>
      <c r="BK28" s="117"/>
      <c r="BL28" s="118"/>
      <c r="BM28" s="114"/>
      <c r="BN28" s="114"/>
      <c r="BO28" s="119"/>
      <c r="BP28" s="120"/>
      <c r="BQ28" s="118"/>
      <c r="BR28" s="121"/>
    </row>
    <row r="29" spans="1:70" s="122" customFormat="1" ht="138.6" customHeight="1" x14ac:dyDescent="0.25">
      <c r="A29" s="107"/>
      <c r="B29" s="108"/>
      <c r="C29" s="109"/>
      <c r="D29" s="109"/>
      <c r="E29" s="110"/>
      <c r="F29" s="108"/>
      <c r="G29" s="108"/>
      <c r="H29" s="108"/>
      <c r="I29" s="108"/>
      <c r="J29" s="108"/>
      <c r="K29" s="112"/>
      <c r="L29" s="6" t="s">
        <v>56</v>
      </c>
      <c r="M29" s="112">
        <f>BG27</f>
        <v>0.04</v>
      </c>
      <c r="N29" s="113">
        <f>M29*232.07</f>
        <v>9.2827999999999999</v>
      </c>
      <c r="O29" s="113"/>
      <c r="P29" s="113">
        <f>N29*0.08</f>
        <v>0.74262400000000006</v>
      </c>
      <c r="Q29" s="113">
        <f>N29*0.92</f>
        <v>8.5401760000000007</v>
      </c>
      <c r="R29" s="113">
        <v>0</v>
      </c>
      <c r="S29" s="113">
        <v>0</v>
      </c>
      <c r="T29" s="113">
        <f>SUM(P29:S29)</f>
        <v>9.2827999999999999</v>
      </c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7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5"/>
      <c r="BB29" s="113"/>
      <c r="BC29" s="113"/>
      <c r="BD29" s="114"/>
      <c r="BE29" s="112"/>
      <c r="BF29" s="116"/>
      <c r="BG29" s="112"/>
      <c r="BH29" s="113"/>
      <c r="BI29" s="113"/>
      <c r="BJ29" s="114"/>
      <c r="BK29" s="117"/>
      <c r="BL29" s="118"/>
      <c r="BM29" s="114"/>
      <c r="BN29" s="114"/>
      <c r="BO29" s="119"/>
      <c r="BP29" s="120"/>
      <c r="BQ29" s="118"/>
      <c r="BR29" s="121"/>
    </row>
    <row r="30" spans="1:70" s="105" customFormat="1" ht="193.5" customHeight="1" x14ac:dyDescent="0.25">
      <c r="A30" s="91" t="s">
        <v>77</v>
      </c>
      <c r="B30" s="92" t="s">
        <v>118</v>
      </c>
      <c r="C30" s="93">
        <v>466.1</v>
      </c>
      <c r="D30" s="93"/>
      <c r="E30" s="94">
        <v>10</v>
      </c>
      <c r="F30" s="92" t="s">
        <v>158</v>
      </c>
      <c r="G30" s="92" t="s">
        <v>42</v>
      </c>
      <c r="H30" s="92" t="s">
        <v>201</v>
      </c>
      <c r="I30" s="92" t="s">
        <v>252</v>
      </c>
      <c r="J30" s="92" t="s">
        <v>253</v>
      </c>
      <c r="K30" s="95" t="s">
        <v>318</v>
      </c>
      <c r="L30" s="95"/>
      <c r="M30" s="95"/>
      <c r="N30" s="96">
        <f>SUM(N31)</f>
        <v>110.10000000000001</v>
      </c>
      <c r="O30" s="96">
        <f t="shared" ref="O30:T30" si="12">SUM(O31)</f>
        <v>0</v>
      </c>
      <c r="P30" s="96">
        <f t="shared" si="12"/>
        <v>8.8080000000000016</v>
      </c>
      <c r="Q30" s="96">
        <f t="shared" si="12"/>
        <v>94.686000000000007</v>
      </c>
      <c r="R30" s="96">
        <f t="shared" si="12"/>
        <v>0</v>
      </c>
      <c r="S30" s="96">
        <f t="shared" si="12"/>
        <v>6.6059999999999999</v>
      </c>
      <c r="T30" s="96">
        <f t="shared" si="12"/>
        <v>110.10000000000001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8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9">
        <v>0.1</v>
      </c>
      <c r="BB30" s="96">
        <f>T31</f>
        <v>110.10000000000001</v>
      </c>
      <c r="BC30" s="95"/>
      <c r="BD30" s="97"/>
      <c r="BE30" s="95"/>
      <c r="BF30" s="100"/>
      <c r="BG30" s="100"/>
      <c r="BH30" s="97"/>
      <c r="BI30" s="97"/>
      <c r="BJ30" s="97"/>
      <c r="BK30" s="98">
        <f>BB30</f>
        <v>110.10000000000001</v>
      </c>
      <c r="BL30" s="101">
        <v>42784</v>
      </c>
      <c r="BM30" s="97"/>
      <c r="BN30" s="97"/>
      <c r="BO30" s="102"/>
      <c r="BP30" s="103"/>
      <c r="BQ30" s="101"/>
      <c r="BR30" s="104"/>
    </row>
    <row r="31" spans="1:70" s="22" customFormat="1" ht="193.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6" t="s">
        <v>16</v>
      </c>
      <c r="M31" s="123">
        <f>BA30</f>
        <v>0.1</v>
      </c>
      <c r="N31" s="38">
        <f>M31*1101</f>
        <v>110.10000000000001</v>
      </c>
      <c r="O31" s="38"/>
      <c r="P31" s="38">
        <f>N31*0.08</f>
        <v>8.8080000000000016</v>
      </c>
      <c r="Q31" s="38">
        <f>N31*0.86</f>
        <v>94.686000000000007</v>
      </c>
      <c r="R31" s="38">
        <v>0</v>
      </c>
      <c r="S31" s="38">
        <f>N31*0.06</f>
        <v>6.6059999999999999</v>
      </c>
      <c r="T31" s="38">
        <f>SUM(P31:S31)</f>
        <v>110.10000000000001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62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62"/>
      <c r="BB31" s="62"/>
      <c r="BC31" s="33"/>
      <c r="BD31" s="33"/>
      <c r="BE31" s="42"/>
      <c r="BF31" s="43"/>
      <c r="BG31" s="43"/>
      <c r="BH31" s="33"/>
      <c r="BI31" s="3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05" customFormat="1" ht="171.75" customHeight="1" x14ac:dyDescent="0.25">
      <c r="A32" s="91" t="s">
        <v>78</v>
      </c>
      <c r="B32" s="92" t="s">
        <v>119</v>
      </c>
      <c r="C32" s="93">
        <v>466.1</v>
      </c>
      <c r="D32" s="93"/>
      <c r="E32" s="94">
        <v>15</v>
      </c>
      <c r="F32" s="92" t="s">
        <v>159</v>
      </c>
      <c r="G32" s="92" t="s">
        <v>42</v>
      </c>
      <c r="H32" s="92" t="s">
        <v>202</v>
      </c>
      <c r="I32" s="92" t="s">
        <v>254</v>
      </c>
      <c r="J32" s="92" t="s">
        <v>255</v>
      </c>
      <c r="K32" s="147" t="s">
        <v>305</v>
      </c>
      <c r="L32" s="147"/>
      <c r="M32" s="147"/>
      <c r="N32" s="97">
        <f>SUM(N33)</f>
        <v>110.10000000000001</v>
      </c>
      <c r="O32" s="97">
        <f t="shared" ref="O32:T32" si="13">SUM(O33)</f>
        <v>0</v>
      </c>
      <c r="P32" s="97">
        <f t="shared" si="13"/>
        <v>8.8080000000000016</v>
      </c>
      <c r="Q32" s="97">
        <f t="shared" si="13"/>
        <v>94.686000000000007</v>
      </c>
      <c r="R32" s="97">
        <f t="shared" si="13"/>
        <v>0</v>
      </c>
      <c r="S32" s="97">
        <f t="shared" si="13"/>
        <v>6.6059999999999999</v>
      </c>
      <c r="T32" s="97">
        <f t="shared" si="13"/>
        <v>110.10000000000001</v>
      </c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5"/>
      <c r="AF32" s="95"/>
      <c r="AG32" s="95"/>
      <c r="AH32" s="97"/>
      <c r="AI32" s="99"/>
      <c r="AJ32" s="95"/>
      <c r="AK32" s="95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148">
        <v>0.1</v>
      </c>
      <c r="BB32" s="97">
        <f>T33</f>
        <v>110.10000000000001</v>
      </c>
      <c r="BC32" s="97"/>
      <c r="BD32" s="95"/>
      <c r="BE32" s="95"/>
      <c r="BF32" s="100"/>
      <c r="BG32" s="100"/>
      <c r="BH32" s="95"/>
      <c r="BI32" s="100"/>
      <c r="BJ32" s="97"/>
      <c r="BK32" s="98">
        <f>BB32</f>
        <v>110.10000000000001</v>
      </c>
      <c r="BL32" s="101">
        <v>42782</v>
      </c>
      <c r="BM32" s="97"/>
      <c r="BN32" s="97"/>
      <c r="BO32" s="102"/>
      <c r="BP32" s="103"/>
      <c r="BQ32" s="101"/>
      <c r="BR32" s="104"/>
    </row>
    <row r="33" spans="1:70" s="22" customFormat="1" ht="171.7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6"/>
      <c r="L33" s="6" t="s">
        <v>16</v>
      </c>
      <c r="M33" s="6">
        <f>BA32</f>
        <v>0.1</v>
      </c>
      <c r="N33" s="33">
        <f>M33*1101</f>
        <v>110.10000000000001</v>
      </c>
      <c r="O33" s="33"/>
      <c r="P33" s="33">
        <f>N33*0.08</f>
        <v>8.8080000000000016</v>
      </c>
      <c r="Q33" s="33">
        <f>N33*0.86</f>
        <v>94.686000000000007</v>
      </c>
      <c r="R33" s="33">
        <v>0</v>
      </c>
      <c r="S33" s="33">
        <f>N33*0.06</f>
        <v>6.6059999999999999</v>
      </c>
      <c r="T33" s="33">
        <f>SUM(P33:S33)</f>
        <v>110.10000000000001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123"/>
      <c r="AJ33" s="42"/>
      <c r="AK33" s="42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123"/>
      <c r="BB33" s="38"/>
      <c r="BC33" s="42"/>
      <c r="BD33" s="42"/>
      <c r="BE33" s="42"/>
      <c r="BF33" s="43"/>
      <c r="BG33" s="43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05" customFormat="1" ht="171.75" customHeight="1" x14ac:dyDescent="0.25">
      <c r="A34" s="91" t="s">
        <v>79</v>
      </c>
      <c r="B34" s="92" t="s">
        <v>120</v>
      </c>
      <c r="C34" s="93">
        <v>466.1</v>
      </c>
      <c r="D34" s="93">
        <v>466.1</v>
      </c>
      <c r="E34" s="94">
        <v>15</v>
      </c>
      <c r="F34" s="92" t="s">
        <v>160</v>
      </c>
      <c r="G34" s="92" t="s">
        <v>45</v>
      </c>
      <c r="H34" s="92" t="s">
        <v>203</v>
      </c>
      <c r="I34" s="106" t="s">
        <v>344</v>
      </c>
      <c r="J34" s="92" t="s">
        <v>256</v>
      </c>
      <c r="K34" s="95"/>
      <c r="L34" s="95"/>
      <c r="M34" s="95"/>
      <c r="N34" s="96">
        <f>SUM(N35)</f>
        <v>23.207000000000001</v>
      </c>
      <c r="O34" s="96">
        <f t="shared" ref="O34:T34" si="14">SUM(O35)</f>
        <v>0</v>
      </c>
      <c r="P34" s="96">
        <f t="shared" si="14"/>
        <v>1.85656</v>
      </c>
      <c r="Q34" s="96">
        <f t="shared" si="14"/>
        <v>21.350440000000003</v>
      </c>
      <c r="R34" s="96">
        <f t="shared" si="14"/>
        <v>0</v>
      </c>
      <c r="S34" s="96">
        <f t="shared" si="14"/>
        <v>0</v>
      </c>
      <c r="T34" s="96">
        <f t="shared" si="14"/>
        <v>23.207000000000001</v>
      </c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5"/>
      <c r="AF34" s="95"/>
      <c r="AG34" s="95"/>
      <c r="AH34" s="97"/>
      <c r="AI34" s="99"/>
      <c r="AJ34" s="95"/>
      <c r="AK34" s="95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9"/>
      <c r="BB34" s="100"/>
      <c r="BC34" s="100"/>
      <c r="BD34" s="95"/>
      <c r="BE34" s="95"/>
      <c r="BF34" s="100"/>
      <c r="BG34" s="100">
        <v>0.1</v>
      </c>
      <c r="BH34" s="96">
        <f>T35</f>
        <v>23.207000000000001</v>
      </c>
      <c r="BI34" s="100"/>
      <c r="BJ34" s="97"/>
      <c r="BK34" s="98">
        <f>BH34</f>
        <v>23.207000000000001</v>
      </c>
      <c r="BL34" s="101">
        <v>42679</v>
      </c>
      <c r="BM34" s="97"/>
      <c r="BN34" s="97"/>
      <c r="BO34" s="102"/>
      <c r="BP34" s="103"/>
      <c r="BQ34" s="101"/>
      <c r="BR34" s="104"/>
    </row>
    <row r="35" spans="1:70" s="122" customFormat="1" ht="151.9" customHeight="1" x14ac:dyDescent="0.25">
      <c r="A35" s="107"/>
      <c r="B35" s="108"/>
      <c r="C35" s="109"/>
      <c r="D35" s="109"/>
      <c r="E35" s="110"/>
      <c r="F35" s="108"/>
      <c r="G35" s="108"/>
      <c r="H35" s="108"/>
      <c r="I35" s="111"/>
      <c r="J35" s="108"/>
      <c r="K35" s="112"/>
      <c r="L35" s="6" t="s">
        <v>56</v>
      </c>
      <c r="M35" s="116">
        <f>BG34</f>
        <v>0.1</v>
      </c>
      <c r="N35" s="113">
        <f>M35*232.07</f>
        <v>23.207000000000001</v>
      </c>
      <c r="O35" s="113"/>
      <c r="P35" s="113">
        <f>N35*0.08</f>
        <v>1.85656</v>
      </c>
      <c r="Q35" s="113">
        <f>N35*0.92</f>
        <v>21.350440000000003</v>
      </c>
      <c r="R35" s="113">
        <v>0</v>
      </c>
      <c r="S35" s="113">
        <v>0</v>
      </c>
      <c r="T35" s="113">
        <f>SUM(P35:S35)</f>
        <v>23.207000000000001</v>
      </c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2"/>
      <c r="AF35" s="112"/>
      <c r="AG35" s="112"/>
      <c r="AH35" s="114"/>
      <c r="AI35" s="115"/>
      <c r="AJ35" s="112"/>
      <c r="AK35" s="112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5"/>
      <c r="BB35" s="116"/>
      <c r="BC35" s="116"/>
      <c r="BD35" s="112"/>
      <c r="BE35" s="112"/>
      <c r="BF35" s="116"/>
      <c r="BG35" s="116"/>
      <c r="BH35" s="112"/>
      <c r="BI35" s="116"/>
      <c r="BJ35" s="114"/>
      <c r="BK35" s="117"/>
      <c r="BL35" s="118"/>
      <c r="BM35" s="114"/>
      <c r="BN35" s="114"/>
      <c r="BO35" s="119"/>
      <c r="BP35" s="120"/>
      <c r="BQ35" s="118"/>
      <c r="BR35" s="121"/>
    </row>
    <row r="36" spans="1:70" s="105" customFormat="1" ht="181.5" customHeight="1" x14ac:dyDescent="0.25">
      <c r="A36" s="91" t="s">
        <v>80</v>
      </c>
      <c r="B36" s="92" t="s">
        <v>121</v>
      </c>
      <c r="C36" s="93">
        <v>466.1</v>
      </c>
      <c r="D36" s="93"/>
      <c r="E36" s="94">
        <v>15</v>
      </c>
      <c r="F36" s="92" t="s">
        <v>161</v>
      </c>
      <c r="G36" s="92" t="s">
        <v>45</v>
      </c>
      <c r="H36" s="92" t="s">
        <v>204</v>
      </c>
      <c r="I36" s="92" t="s">
        <v>257</v>
      </c>
      <c r="J36" s="92" t="s">
        <v>258</v>
      </c>
      <c r="K36" s="95" t="s">
        <v>343</v>
      </c>
      <c r="L36" s="95"/>
      <c r="M36" s="95"/>
      <c r="N36" s="100">
        <f>SUM(N37:N38)</f>
        <v>91.62</v>
      </c>
      <c r="O36" s="100">
        <f t="shared" ref="O36:T36" si="15">SUM(O37:O38)</f>
        <v>0</v>
      </c>
      <c r="P36" s="100">
        <f t="shared" si="15"/>
        <v>7.3064</v>
      </c>
      <c r="Q36" s="100">
        <f t="shared" si="15"/>
        <v>76.328800000000001</v>
      </c>
      <c r="R36" s="100">
        <f t="shared" si="15"/>
        <v>2.7</v>
      </c>
      <c r="S36" s="100">
        <f t="shared" si="15"/>
        <v>5.2847999999999997</v>
      </c>
      <c r="T36" s="100">
        <f t="shared" si="15"/>
        <v>91.620000000000019</v>
      </c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5"/>
      <c r="AF36" s="95"/>
      <c r="AG36" s="95"/>
      <c r="AH36" s="97"/>
      <c r="AI36" s="99"/>
      <c r="AJ36" s="95"/>
      <c r="AK36" s="95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5" t="s">
        <v>57</v>
      </c>
      <c r="AZ36" s="95">
        <f>T37</f>
        <v>3.54</v>
      </c>
      <c r="BA36" s="99">
        <v>0.08</v>
      </c>
      <c r="BB36" s="100">
        <f>T38</f>
        <v>88.080000000000013</v>
      </c>
      <c r="BC36" s="100"/>
      <c r="BD36" s="95"/>
      <c r="BE36" s="95"/>
      <c r="BF36" s="100"/>
      <c r="BG36" s="100"/>
      <c r="BH36" s="95"/>
      <c r="BI36" s="100"/>
      <c r="BJ36" s="97"/>
      <c r="BK36" s="98">
        <f>AZ36+BB36</f>
        <v>91.620000000000019</v>
      </c>
      <c r="BL36" s="101">
        <v>42792</v>
      </c>
      <c r="BM36" s="97"/>
      <c r="BN36" s="97"/>
      <c r="BO36" s="102"/>
      <c r="BP36" s="103"/>
      <c r="BQ36" s="101"/>
      <c r="BR36" s="104"/>
    </row>
    <row r="37" spans="1:70" s="22" customFormat="1" ht="141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15</v>
      </c>
      <c r="M37" s="42" t="str">
        <f>AY36</f>
        <v>Монтаж АВ-0,4 кВ (до 63 А)</v>
      </c>
      <c r="N37" s="42">
        <f>T37</f>
        <v>3.54</v>
      </c>
      <c r="O37" s="42"/>
      <c r="P37" s="42">
        <v>0.26</v>
      </c>
      <c r="Q37" s="42">
        <v>0.57999999999999996</v>
      </c>
      <c r="R37" s="42">
        <v>2.7</v>
      </c>
      <c r="S37" s="42">
        <v>0</v>
      </c>
      <c r="T37" s="42">
        <f>SUM(P37:S37)</f>
        <v>3.54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23"/>
      <c r="AJ37" s="42"/>
      <c r="AK37" s="4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23"/>
      <c r="BB37" s="38"/>
      <c r="BC37" s="42"/>
      <c r="BD37" s="42"/>
      <c r="BE37" s="42"/>
      <c r="BF37" s="43"/>
      <c r="BG37" s="43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41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BA36</f>
        <v>0.08</v>
      </c>
      <c r="N38" s="43">
        <f>M38*1101</f>
        <v>88.08</v>
      </c>
      <c r="O38" s="43"/>
      <c r="P38" s="43">
        <f>N38*0.08</f>
        <v>7.0464000000000002</v>
      </c>
      <c r="Q38" s="43">
        <f>N38*0.86</f>
        <v>75.748800000000003</v>
      </c>
      <c r="R38" s="43">
        <v>0</v>
      </c>
      <c r="S38" s="43">
        <f>N38*0.06</f>
        <v>5.2847999999999997</v>
      </c>
      <c r="T38" s="43">
        <f t="shared" ref="T38" si="16">SUM(P38:S38)</f>
        <v>88.080000000000013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3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23"/>
      <c r="BB38" s="38"/>
      <c r="BC38" s="42"/>
      <c r="BD38" s="42"/>
      <c r="BE38" s="42"/>
      <c r="BF38" s="43"/>
      <c r="BG38" s="43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05" customFormat="1" ht="171.75" customHeight="1" x14ac:dyDescent="0.25">
      <c r="A39" s="91" t="s">
        <v>81</v>
      </c>
      <c r="B39" s="92" t="s">
        <v>122</v>
      </c>
      <c r="C39" s="93">
        <v>466.1</v>
      </c>
      <c r="D39" s="93"/>
      <c r="E39" s="94">
        <v>15</v>
      </c>
      <c r="F39" s="92" t="s">
        <v>162</v>
      </c>
      <c r="G39" s="92" t="s">
        <v>45</v>
      </c>
      <c r="H39" s="92" t="s">
        <v>205</v>
      </c>
      <c r="I39" s="92" t="s">
        <v>259</v>
      </c>
      <c r="J39" s="92" t="s">
        <v>260</v>
      </c>
      <c r="K39" s="95" t="s">
        <v>343</v>
      </c>
      <c r="L39" s="95"/>
      <c r="M39" s="95"/>
      <c r="N39" s="100">
        <f>SUM(N40)</f>
        <v>66.06</v>
      </c>
      <c r="O39" s="100">
        <f t="shared" ref="O39:T39" si="17">SUM(O40)</f>
        <v>0</v>
      </c>
      <c r="P39" s="100">
        <f t="shared" si="17"/>
        <v>5.2848000000000006</v>
      </c>
      <c r="Q39" s="100">
        <f t="shared" si="17"/>
        <v>56.811599999999999</v>
      </c>
      <c r="R39" s="100">
        <f t="shared" si="17"/>
        <v>0</v>
      </c>
      <c r="S39" s="100">
        <f t="shared" si="17"/>
        <v>3.9636</v>
      </c>
      <c r="T39" s="100">
        <f t="shared" si="17"/>
        <v>66.06</v>
      </c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5"/>
      <c r="AF39" s="95"/>
      <c r="AG39" s="95"/>
      <c r="AH39" s="97"/>
      <c r="AI39" s="99"/>
      <c r="AJ39" s="95"/>
      <c r="AK39" s="95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9">
        <v>0.06</v>
      </c>
      <c r="BB39" s="100">
        <f>T40</f>
        <v>66.06</v>
      </c>
      <c r="BC39" s="100"/>
      <c r="BD39" s="95"/>
      <c r="BE39" s="95"/>
      <c r="BF39" s="100"/>
      <c r="BG39" s="100"/>
      <c r="BH39" s="95"/>
      <c r="BI39" s="100"/>
      <c r="BJ39" s="97"/>
      <c r="BK39" s="98">
        <f>BB39</f>
        <v>66.06</v>
      </c>
      <c r="BL39" s="101">
        <v>43095</v>
      </c>
      <c r="BM39" s="97" t="s">
        <v>347</v>
      </c>
      <c r="BN39" s="97"/>
      <c r="BO39" s="102"/>
      <c r="BP39" s="103"/>
      <c r="BQ39" s="101"/>
      <c r="BR39" s="104"/>
    </row>
    <row r="40" spans="1:70" s="22" customFormat="1" ht="171.7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0.06</v>
      </c>
      <c r="N40" s="43">
        <f>M40*1101</f>
        <v>66.06</v>
      </c>
      <c r="O40" s="42"/>
      <c r="P40" s="43">
        <f>N40*0.08</f>
        <v>5.2848000000000006</v>
      </c>
      <c r="Q40" s="43">
        <f>N40*0.86</f>
        <v>56.811599999999999</v>
      </c>
      <c r="R40" s="43">
        <v>0</v>
      </c>
      <c r="S40" s="43">
        <f>N40*0.06</f>
        <v>3.9636</v>
      </c>
      <c r="T40" s="43">
        <f t="shared" ref="T40" si="18">SUM(P40:S40)</f>
        <v>66.06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3"/>
      <c r="AJ40" s="42"/>
      <c r="AK40" s="42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123"/>
      <c r="BB40" s="43"/>
      <c r="BC40" s="43"/>
      <c r="BD40" s="42"/>
      <c r="BE40" s="42"/>
      <c r="BF40" s="43"/>
      <c r="BG40" s="43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88" customFormat="1" ht="354" customHeight="1" x14ac:dyDescent="0.25">
      <c r="A41" s="78" t="s">
        <v>82</v>
      </c>
      <c r="B41" s="79" t="s">
        <v>123</v>
      </c>
      <c r="C41" s="80">
        <v>466.1</v>
      </c>
      <c r="D41" s="80">
        <v>466.1</v>
      </c>
      <c r="E41" s="81">
        <v>12</v>
      </c>
      <c r="F41" s="79" t="s">
        <v>163</v>
      </c>
      <c r="G41" s="79" t="s">
        <v>43</v>
      </c>
      <c r="H41" s="79" t="s">
        <v>206</v>
      </c>
      <c r="I41" s="79" t="s">
        <v>261</v>
      </c>
      <c r="J41" s="79" t="s">
        <v>262</v>
      </c>
      <c r="K41" s="77" t="s">
        <v>348</v>
      </c>
      <c r="L41" s="77"/>
      <c r="M41" s="77"/>
      <c r="N41" s="75">
        <f>SUM(N42:N44)</f>
        <v>1279.9800000000002</v>
      </c>
      <c r="O41" s="75">
        <f t="shared" ref="O41:T41" si="19">SUM(O42:O44)</f>
        <v>0</v>
      </c>
      <c r="P41" s="75">
        <f t="shared" si="19"/>
        <v>43.744399999999999</v>
      </c>
      <c r="Q41" s="75">
        <f t="shared" si="19"/>
        <v>226.0848</v>
      </c>
      <c r="R41" s="75">
        <f t="shared" si="19"/>
        <v>993.74</v>
      </c>
      <c r="S41" s="75">
        <f t="shared" si="19"/>
        <v>16.410800000000002</v>
      </c>
      <c r="T41" s="75">
        <f t="shared" si="19"/>
        <v>1279.9800000000002</v>
      </c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7"/>
      <c r="AF41" s="77"/>
      <c r="AG41" s="77"/>
      <c r="AH41" s="74"/>
      <c r="AI41" s="83"/>
      <c r="AJ41" s="77"/>
      <c r="AK41" s="77"/>
      <c r="AL41" s="74"/>
      <c r="AM41" s="74"/>
      <c r="AN41" s="74"/>
      <c r="AO41" s="74"/>
      <c r="AP41" s="74"/>
      <c r="AQ41" s="74" t="s">
        <v>365</v>
      </c>
      <c r="AR41" s="74">
        <f>T42+T43</f>
        <v>1081.8000000000002</v>
      </c>
      <c r="AS41" s="74"/>
      <c r="AT41" s="74"/>
      <c r="AU41" s="74"/>
      <c r="AV41" s="74"/>
      <c r="AW41" s="74"/>
      <c r="AX41" s="74"/>
      <c r="AY41" s="74"/>
      <c r="AZ41" s="74"/>
      <c r="BA41" s="83">
        <v>0.18</v>
      </c>
      <c r="BB41" s="75">
        <f>T44</f>
        <v>198.18</v>
      </c>
      <c r="BC41" s="75"/>
      <c r="BD41" s="77"/>
      <c r="BE41" s="77"/>
      <c r="BF41" s="75"/>
      <c r="BG41" s="75"/>
      <c r="BH41" s="77"/>
      <c r="BI41" s="75"/>
      <c r="BJ41" s="74"/>
      <c r="BK41" s="82">
        <f>AR41+BB41</f>
        <v>1279.9800000000002</v>
      </c>
      <c r="BL41" s="84">
        <v>42748</v>
      </c>
      <c r="BM41" s="74" t="s">
        <v>350</v>
      </c>
      <c r="BN41" s="74"/>
      <c r="BO41" s="85"/>
      <c r="BP41" s="86"/>
      <c r="BQ41" s="84"/>
      <c r="BR41" s="87"/>
    </row>
    <row r="42" spans="1:70" s="71" customFormat="1" ht="117.6" customHeight="1" x14ac:dyDescent="0.25">
      <c r="A42" s="17"/>
      <c r="B42" s="18"/>
      <c r="C42" s="19"/>
      <c r="D42" s="19"/>
      <c r="E42" s="66"/>
      <c r="F42" s="18"/>
      <c r="G42" s="18"/>
      <c r="H42" s="18"/>
      <c r="I42" s="18"/>
      <c r="J42" s="18"/>
      <c r="K42" s="64"/>
      <c r="L42" s="200" t="s">
        <v>12</v>
      </c>
      <c r="M42" s="64" t="s">
        <v>362</v>
      </c>
      <c r="N42" s="39">
        <f>T42</f>
        <v>1072.1500000000001</v>
      </c>
      <c r="O42" s="39"/>
      <c r="P42" s="39">
        <v>27.89</v>
      </c>
      <c r="Q42" s="39">
        <v>46</v>
      </c>
      <c r="R42" s="39">
        <v>993.74</v>
      </c>
      <c r="S42" s="39">
        <v>4.5199999999999996</v>
      </c>
      <c r="T42" s="39">
        <f>SUM(P42:S42)</f>
        <v>1072.1500000000001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4"/>
      <c r="AF42" s="64"/>
      <c r="AG42" s="64"/>
      <c r="AH42" s="68"/>
      <c r="AI42" s="65"/>
      <c r="AJ42" s="64"/>
      <c r="AK42" s="64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4"/>
      <c r="AZ42" s="64"/>
      <c r="BA42" s="65"/>
      <c r="BB42" s="69"/>
      <c r="BC42" s="69"/>
      <c r="BD42" s="64"/>
      <c r="BE42" s="64"/>
      <c r="BF42" s="69"/>
      <c r="BG42" s="69"/>
      <c r="BH42" s="64"/>
      <c r="BI42" s="69"/>
      <c r="BJ42" s="68"/>
      <c r="BK42" s="144"/>
      <c r="BL42" s="17"/>
      <c r="BM42" s="68"/>
      <c r="BN42" s="68"/>
      <c r="BO42" s="35"/>
      <c r="BP42" s="28"/>
      <c r="BQ42" s="17"/>
      <c r="BR42" s="70"/>
    </row>
    <row r="43" spans="1:70" s="22" customFormat="1" ht="94.1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201"/>
      <c r="M43" s="42" t="s">
        <v>361</v>
      </c>
      <c r="N43" s="42">
        <f>T43</f>
        <v>9.65</v>
      </c>
      <c r="O43" s="42"/>
      <c r="P43" s="42">
        <v>0</v>
      </c>
      <c r="Q43" s="42">
        <v>9.65</v>
      </c>
      <c r="R43" s="42" t="s">
        <v>363</v>
      </c>
      <c r="S43" s="42">
        <v>0</v>
      </c>
      <c r="T43" s="43">
        <f t="shared" ref="T43:T44" si="20">SUM(P43:S43)</f>
        <v>9.65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2"/>
      <c r="AG43" s="42"/>
      <c r="AH43" s="33"/>
      <c r="AI43" s="123"/>
      <c r="AJ43" s="42"/>
      <c r="AK43" s="4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42"/>
      <c r="AZ43" s="42"/>
      <c r="BA43" s="123"/>
      <c r="BB43" s="43"/>
      <c r="BC43" s="43"/>
      <c r="BD43" s="42"/>
      <c r="BE43" s="42"/>
      <c r="BF43" s="43"/>
      <c r="BG43" s="43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57.9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6" t="s">
        <v>16</v>
      </c>
      <c r="M44" s="42">
        <f>BA41</f>
        <v>0.18</v>
      </c>
      <c r="N44" s="43">
        <f>M44*1101</f>
        <v>198.18</v>
      </c>
      <c r="O44" s="42"/>
      <c r="P44" s="43">
        <f>N44*0.08</f>
        <v>15.8544</v>
      </c>
      <c r="Q44" s="43">
        <f>N44*0.86</f>
        <v>170.4348</v>
      </c>
      <c r="R44" s="43">
        <v>0</v>
      </c>
      <c r="S44" s="43">
        <f>N44*0.06</f>
        <v>11.8908</v>
      </c>
      <c r="T44" s="43">
        <f t="shared" si="20"/>
        <v>198.18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2"/>
      <c r="AG44" s="42"/>
      <c r="AH44" s="33"/>
      <c r="AI44" s="123"/>
      <c r="AJ44" s="42"/>
      <c r="AK44" s="42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42"/>
      <c r="AZ44" s="42"/>
      <c r="BA44" s="123"/>
      <c r="BB44" s="43"/>
      <c r="BC44" s="43"/>
      <c r="BD44" s="42"/>
      <c r="BE44" s="42"/>
      <c r="BF44" s="43"/>
      <c r="BG44" s="43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88" customFormat="1" ht="227.25" customHeight="1" x14ac:dyDescent="0.25">
      <c r="A45" s="78" t="s">
        <v>49</v>
      </c>
      <c r="B45" s="79" t="s">
        <v>50</v>
      </c>
      <c r="C45" s="80">
        <v>466.1</v>
      </c>
      <c r="D45" s="80">
        <v>466.1</v>
      </c>
      <c r="E45" s="81">
        <v>9</v>
      </c>
      <c r="F45" s="79" t="s">
        <v>51</v>
      </c>
      <c r="G45" s="79" t="s">
        <v>43</v>
      </c>
      <c r="H45" s="79" t="s">
        <v>53</v>
      </c>
      <c r="I45" s="79" t="s">
        <v>47</v>
      </c>
      <c r="J45" s="79" t="s">
        <v>54</v>
      </c>
      <c r="K45" s="77" t="s">
        <v>349</v>
      </c>
      <c r="L45" s="77"/>
      <c r="M45" s="77"/>
      <c r="N45" s="77"/>
      <c r="O45" s="77"/>
      <c r="P45" s="77"/>
      <c r="Q45" s="77"/>
      <c r="R45" s="77"/>
      <c r="S45" s="77"/>
      <c r="T45" s="77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7"/>
      <c r="AF45" s="77"/>
      <c r="AG45" s="77"/>
      <c r="AH45" s="74"/>
      <c r="AI45" s="83"/>
      <c r="AJ45" s="77"/>
      <c r="AK45" s="77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83"/>
      <c r="BB45" s="75"/>
      <c r="BC45" s="75"/>
      <c r="BD45" s="77"/>
      <c r="BE45" s="77"/>
      <c r="BF45" s="75"/>
      <c r="BG45" s="75"/>
      <c r="BH45" s="77"/>
      <c r="BI45" s="75"/>
      <c r="BJ45" s="74"/>
      <c r="BK45" s="82"/>
      <c r="BL45" s="84">
        <v>42749</v>
      </c>
      <c r="BM45" s="74" t="s">
        <v>351</v>
      </c>
      <c r="BN45" s="74"/>
      <c r="BO45" s="85"/>
      <c r="BP45" s="86"/>
      <c r="BQ45" s="84"/>
      <c r="BR45" s="87"/>
    </row>
    <row r="46" spans="1:70" s="88" customFormat="1" ht="409.5" customHeight="1" x14ac:dyDescent="0.25">
      <c r="A46" s="78" t="s">
        <v>83</v>
      </c>
      <c r="B46" s="79" t="s">
        <v>124</v>
      </c>
      <c r="C46" s="80">
        <v>466.1</v>
      </c>
      <c r="D46" s="80"/>
      <c r="E46" s="81">
        <v>12</v>
      </c>
      <c r="F46" s="79" t="s">
        <v>164</v>
      </c>
      <c r="G46" s="79" t="s">
        <v>43</v>
      </c>
      <c r="H46" s="79" t="s">
        <v>207</v>
      </c>
      <c r="I46" s="79" t="s">
        <v>263</v>
      </c>
      <c r="J46" s="79" t="s">
        <v>264</v>
      </c>
      <c r="K46" s="77" t="s">
        <v>339</v>
      </c>
      <c r="L46" s="77"/>
      <c r="M46" s="77"/>
      <c r="N46" s="76">
        <f>SUM(N47:N51)</f>
        <v>3500.42</v>
      </c>
      <c r="O46" s="76">
        <f t="shared" ref="O46:T46" si="21">SUM(O47:O51)</f>
        <v>0</v>
      </c>
      <c r="P46" s="76">
        <f t="shared" si="21"/>
        <v>221.79</v>
      </c>
      <c r="Q46" s="76">
        <f t="shared" si="21"/>
        <v>2132.5929999999998</v>
      </c>
      <c r="R46" s="76">
        <f t="shared" si="21"/>
        <v>1038.92</v>
      </c>
      <c r="S46" s="76">
        <f t="shared" si="21"/>
        <v>107.11699999999999</v>
      </c>
      <c r="T46" s="76">
        <f t="shared" si="21"/>
        <v>3500.42</v>
      </c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7">
        <v>0.6</v>
      </c>
      <c r="AF46" s="77">
        <f>T47</f>
        <v>895.19999999999993</v>
      </c>
      <c r="AG46" s="77"/>
      <c r="AH46" s="74"/>
      <c r="AI46" s="83">
        <v>1</v>
      </c>
      <c r="AJ46" s="76">
        <f>T48</f>
        <v>60.52</v>
      </c>
      <c r="AK46" s="77" t="s">
        <v>340</v>
      </c>
      <c r="AL46" s="76">
        <f>T49</f>
        <v>1087.2</v>
      </c>
      <c r="AM46" s="76"/>
      <c r="AN46" s="74"/>
      <c r="AO46" s="74"/>
      <c r="AP46" s="74"/>
      <c r="AQ46" s="143" t="s">
        <v>341</v>
      </c>
      <c r="AR46" s="76">
        <f>T50</f>
        <v>1072.1500000000001</v>
      </c>
      <c r="AS46" s="74"/>
      <c r="AT46" s="74"/>
      <c r="AU46" s="74"/>
      <c r="AV46" s="74"/>
      <c r="AW46" s="74"/>
      <c r="AX46" s="74"/>
      <c r="AY46" s="77"/>
      <c r="AZ46" s="77"/>
      <c r="BA46" s="83">
        <v>0.35</v>
      </c>
      <c r="BB46" s="76">
        <f>T51</f>
        <v>385.34999999999991</v>
      </c>
      <c r="BC46" s="76"/>
      <c r="BD46" s="77"/>
      <c r="BE46" s="77"/>
      <c r="BF46" s="75"/>
      <c r="BG46" s="75"/>
      <c r="BH46" s="77"/>
      <c r="BI46" s="75"/>
      <c r="BJ46" s="74"/>
      <c r="BK46" s="82">
        <f>AF46+AJ46+AL46+AR46+BB46</f>
        <v>3500.42</v>
      </c>
      <c r="BL46" s="84">
        <v>42782</v>
      </c>
      <c r="BM46" s="74"/>
      <c r="BN46" s="74"/>
      <c r="BO46" s="85"/>
      <c r="BP46" s="86"/>
      <c r="BQ46" s="84"/>
      <c r="BR46" s="87"/>
    </row>
    <row r="47" spans="1:70" s="22" customFormat="1" ht="171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7</v>
      </c>
      <c r="M47" s="42">
        <f>AE46</f>
        <v>0.6</v>
      </c>
      <c r="N47" s="42">
        <f>M47*1492</f>
        <v>895.19999999999993</v>
      </c>
      <c r="O47" s="42"/>
      <c r="P47" s="38">
        <f>N47*0.08</f>
        <v>71.616</v>
      </c>
      <c r="Q47" s="38">
        <f>N47*0.87</f>
        <v>778.82399999999996</v>
      </c>
      <c r="R47" s="38">
        <v>0</v>
      </c>
      <c r="S47" s="38">
        <f>N47*0.05</f>
        <v>44.76</v>
      </c>
      <c r="T47" s="42">
        <f>SUM(P47:S47)</f>
        <v>895.19999999999993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123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42"/>
      <c r="AZ47" s="42"/>
      <c r="BA47" s="123"/>
      <c r="BB47" s="43"/>
      <c r="BC47" s="43"/>
      <c r="BD47" s="42"/>
      <c r="BE47" s="42"/>
      <c r="BF47" s="43"/>
      <c r="BG47" s="43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71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9</v>
      </c>
      <c r="M48" s="42">
        <f>AI46</f>
        <v>1</v>
      </c>
      <c r="N48" s="38">
        <f>T48</f>
        <v>60.52</v>
      </c>
      <c r="O48" s="38"/>
      <c r="P48" s="38">
        <f>4.48</f>
        <v>4.4800000000000004</v>
      </c>
      <c r="Q48" s="38">
        <f>8.76</f>
        <v>8.76</v>
      </c>
      <c r="R48" s="38">
        <f>45.18</f>
        <v>45.18</v>
      </c>
      <c r="S48" s="38">
        <f>2.1</f>
        <v>2.1</v>
      </c>
      <c r="T48" s="38">
        <f>SUM(P48:S48)</f>
        <v>60.52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2"/>
      <c r="AG48" s="42"/>
      <c r="AH48" s="33"/>
      <c r="AI48" s="123"/>
      <c r="AJ48" s="42"/>
      <c r="AK48" s="4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42"/>
      <c r="AZ48" s="42"/>
      <c r="BA48" s="123"/>
      <c r="BB48" s="43"/>
      <c r="BC48" s="43"/>
      <c r="BD48" s="42"/>
      <c r="BE48" s="42"/>
      <c r="BF48" s="43"/>
      <c r="BG48" s="43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71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10</v>
      </c>
      <c r="M49" s="42" t="str">
        <f>AK46</f>
        <v>0,4 (сеч. 95 мм2)</v>
      </c>
      <c r="N49" s="38">
        <f>0.4*2718</f>
        <v>1087.2</v>
      </c>
      <c r="O49" s="38"/>
      <c r="P49" s="38">
        <f>N49*0.08</f>
        <v>86.975999999999999</v>
      </c>
      <c r="Q49" s="38">
        <f>N49*0.89</f>
        <v>967.60800000000006</v>
      </c>
      <c r="R49" s="38">
        <v>0</v>
      </c>
      <c r="S49" s="38">
        <f>N49*0.03</f>
        <v>32.616</v>
      </c>
      <c r="T49" s="38">
        <f>SUM(P49:S49)</f>
        <v>1087.2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123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42"/>
      <c r="AZ49" s="42"/>
      <c r="BA49" s="123"/>
      <c r="BB49" s="43"/>
      <c r="BC49" s="43"/>
      <c r="BD49" s="42"/>
      <c r="BE49" s="42"/>
      <c r="BF49" s="43"/>
      <c r="BG49" s="43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71" customFormat="1" ht="145.9" customHeight="1" x14ac:dyDescent="0.25">
      <c r="A50" s="17"/>
      <c r="B50" s="18"/>
      <c r="C50" s="19"/>
      <c r="D50" s="19"/>
      <c r="E50" s="66"/>
      <c r="F50" s="18"/>
      <c r="G50" s="18"/>
      <c r="H50" s="18"/>
      <c r="I50" s="18"/>
      <c r="J50" s="18"/>
      <c r="K50" s="64"/>
      <c r="L50" s="64" t="s">
        <v>12</v>
      </c>
      <c r="M50" s="64" t="str">
        <f>AQ46</f>
        <v>КТП 250 кВА с тр-ром 160 кВА (проходного типа, киоск)</v>
      </c>
      <c r="N50" s="39">
        <f>T50</f>
        <v>1072.1500000000001</v>
      </c>
      <c r="O50" s="39"/>
      <c r="P50" s="39">
        <v>27.89</v>
      </c>
      <c r="Q50" s="39">
        <v>46</v>
      </c>
      <c r="R50" s="39">
        <v>993.74</v>
      </c>
      <c r="S50" s="39">
        <v>4.5199999999999996</v>
      </c>
      <c r="T50" s="39">
        <f>SUM(P50:S50)</f>
        <v>1072.1500000000001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4"/>
      <c r="AF50" s="64"/>
      <c r="AG50" s="64"/>
      <c r="AH50" s="68"/>
      <c r="AI50" s="65"/>
      <c r="AJ50" s="64"/>
      <c r="AK50" s="64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4"/>
      <c r="AZ50" s="64"/>
      <c r="BA50" s="65"/>
      <c r="BB50" s="69"/>
      <c r="BC50" s="69"/>
      <c r="BD50" s="64"/>
      <c r="BE50" s="64"/>
      <c r="BF50" s="69"/>
      <c r="BG50" s="69"/>
      <c r="BH50" s="64"/>
      <c r="BI50" s="69"/>
      <c r="BJ50" s="68"/>
      <c r="BK50" s="144"/>
      <c r="BL50" s="17"/>
      <c r="BM50" s="68"/>
      <c r="BN50" s="68"/>
      <c r="BO50" s="35"/>
      <c r="BP50" s="28"/>
      <c r="BQ50" s="17"/>
      <c r="BR50" s="70"/>
    </row>
    <row r="51" spans="1:70" s="22" customFormat="1" ht="171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16</v>
      </c>
      <c r="M51" s="42">
        <f>BA46</f>
        <v>0.35</v>
      </c>
      <c r="N51" s="38">
        <f>M51*1101</f>
        <v>385.34999999999997</v>
      </c>
      <c r="O51" s="38"/>
      <c r="P51" s="38">
        <f>N51*0.08</f>
        <v>30.827999999999999</v>
      </c>
      <c r="Q51" s="38">
        <f>N51*0.86</f>
        <v>331.40099999999995</v>
      </c>
      <c r="R51" s="38">
        <v>0</v>
      </c>
      <c r="S51" s="38">
        <f>N51*0.06</f>
        <v>23.120999999999999</v>
      </c>
      <c r="T51" s="38">
        <f>SUM(P51:S51)</f>
        <v>385.34999999999991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123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42"/>
      <c r="BA51" s="123"/>
      <c r="BB51" s="43"/>
      <c r="BC51" s="43"/>
      <c r="BD51" s="42"/>
      <c r="BE51" s="42"/>
      <c r="BF51" s="43"/>
      <c r="BG51" s="43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88" customFormat="1" ht="171.75" customHeight="1" x14ac:dyDescent="0.25">
      <c r="A52" s="78" t="s">
        <v>84</v>
      </c>
      <c r="B52" s="79" t="s">
        <v>125</v>
      </c>
      <c r="C52" s="80">
        <v>466.1</v>
      </c>
      <c r="D52" s="80"/>
      <c r="E52" s="81">
        <v>3</v>
      </c>
      <c r="F52" s="79" t="s">
        <v>165</v>
      </c>
      <c r="G52" s="79" t="s">
        <v>45</v>
      </c>
      <c r="H52" s="79" t="s">
        <v>208</v>
      </c>
      <c r="I52" s="79" t="s">
        <v>265</v>
      </c>
      <c r="J52" s="79" t="s">
        <v>266</v>
      </c>
      <c r="K52" s="77" t="s">
        <v>319</v>
      </c>
      <c r="L52" s="77"/>
      <c r="M52" s="77"/>
      <c r="N52" s="76">
        <f>SUM(N53)</f>
        <v>220.20000000000002</v>
      </c>
      <c r="O52" s="76">
        <f t="shared" ref="O52:T52" si="22">SUM(O53)</f>
        <v>0</v>
      </c>
      <c r="P52" s="76">
        <f t="shared" si="22"/>
        <v>17.616000000000003</v>
      </c>
      <c r="Q52" s="76">
        <f t="shared" si="22"/>
        <v>189.37200000000001</v>
      </c>
      <c r="R52" s="76">
        <f t="shared" si="22"/>
        <v>0</v>
      </c>
      <c r="S52" s="76">
        <f t="shared" si="22"/>
        <v>13.212</v>
      </c>
      <c r="T52" s="76">
        <f t="shared" si="22"/>
        <v>220.20000000000002</v>
      </c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7"/>
      <c r="AF52" s="77"/>
      <c r="AG52" s="77"/>
      <c r="AH52" s="74"/>
      <c r="AI52" s="83"/>
      <c r="AJ52" s="77"/>
      <c r="AK52" s="77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83">
        <v>0.2</v>
      </c>
      <c r="BB52" s="76">
        <f>T53</f>
        <v>220.20000000000002</v>
      </c>
      <c r="BC52" s="76"/>
      <c r="BD52" s="77"/>
      <c r="BE52" s="77"/>
      <c r="BF52" s="75"/>
      <c r="BG52" s="75"/>
      <c r="BH52" s="77"/>
      <c r="BI52" s="75"/>
      <c r="BJ52" s="74"/>
      <c r="BK52" s="82">
        <f>BB52</f>
        <v>220.20000000000002</v>
      </c>
      <c r="BL52" s="84">
        <v>42782</v>
      </c>
      <c r="BM52" s="74"/>
      <c r="BN52" s="74"/>
      <c r="BO52" s="85"/>
      <c r="BP52" s="86"/>
      <c r="BQ52" s="84"/>
      <c r="BR52" s="87"/>
    </row>
    <row r="53" spans="1:70" s="22" customFormat="1" ht="171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6" t="s">
        <v>16</v>
      </c>
      <c r="M53" s="123">
        <f>BA52</f>
        <v>0.2</v>
      </c>
      <c r="N53" s="38">
        <f>M53*1101</f>
        <v>220.20000000000002</v>
      </c>
      <c r="O53" s="38"/>
      <c r="P53" s="38">
        <f>N53*0.08</f>
        <v>17.616000000000003</v>
      </c>
      <c r="Q53" s="38">
        <f>N53*0.86</f>
        <v>189.37200000000001</v>
      </c>
      <c r="R53" s="38">
        <v>0</v>
      </c>
      <c r="S53" s="38">
        <f>N53*0.06</f>
        <v>13.212</v>
      </c>
      <c r="T53" s="38">
        <f>SUM(P53:S53)</f>
        <v>220.20000000000002</v>
      </c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42"/>
      <c r="AG53" s="42"/>
      <c r="AH53" s="33"/>
      <c r="AI53" s="123"/>
      <c r="AJ53" s="42"/>
      <c r="AK53" s="4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23"/>
      <c r="BB53" s="43"/>
      <c r="BC53" s="43"/>
      <c r="BD53" s="42"/>
      <c r="BE53" s="42"/>
      <c r="BF53" s="43"/>
      <c r="BG53" s="43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88" customFormat="1" ht="171.75" customHeight="1" x14ac:dyDescent="0.25">
      <c r="A54" s="78" t="s">
        <v>85</v>
      </c>
      <c r="B54" s="79" t="s">
        <v>126</v>
      </c>
      <c r="C54" s="80">
        <v>466.1</v>
      </c>
      <c r="D54" s="80">
        <v>466.1</v>
      </c>
      <c r="E54" s="81">
        <v>15</v>
      </c>
      <c r="F54" s="79" t="s">
        <v>166</v>
      </c>
      <c r="G54" s="79" t="s">
        <v>45</v>
      </c>
      <c r="H54" s="79" t="s">
        <v>209</v>
      </c>
      <c r="I54" s="79" t="s">
        <v>354</v>
      </c>
      <c r="J54" s="79" t="s">
        <v>353</v>
      </c>
      <c r="K54" s="77" t="s">
        <v>352</v>
      </c>
      <c r="L54" s="77"/>
      <c r="M54" s="77"/>
      <c r="N54" s="77">
        <f>SUM(N55:N56)</f>
        <v>554.04</v>
      </c>
      <c r="O54" s="77">
        <f t="shared" ref="O54:T54" si="23">SUM(O55:O56)</f>
        <v>0</v>
      </c>
      <c r="P54" s="77">
        <f t="shared" si="23"/>
        <v>44.3</v>
      </c>
      <c r="Q54" s="77">
        <f t="shared" si="23"/>
        <v>474.01</v>
      </c>
      <c r="R54" s="77">
        <f t="shared" si="23"/>
        <v>2.7</v>
      </c>
      <c r="S54" s="77">
        <f t="shared" si="23"/>
        <v>33.03</v>
      </c>
      <c r="T54" s="77">
        <f t="shared" si="23"/>
        <v>554.04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7"/>
      <c r="AF54" s="77"/>
      <c r="AG54" s="77"/>
      <c r="AH54" s="74"/>
      <c r="AI54" s="83"/>
      <c r="AJ54" s="77"/>
      <c r="AK54" s="77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7" t="s">
        <v>57</v>
      </c>
      <c r="AZ54" s="76">
        <f>T55</f>
        <v>3.54</v>
      </c>
      <c r="BA54" s="77" t="s">
        <v>355</v>
      </c>
      <c r="BB54" s="75">
        <f>T56</f>
        <v>550.5</v>
      </c>
      <c r="BC54" s="75"/>
      <c r="BD54" s="77"/>
      <c r="BE54" s="77"/>
      <c r="BF54" s="75"/>
      <c r="BG54" s="75"/>
      <c r="BH54" s="77"/>
      <c r="BI54" s="75"/>
      <c r="BJ54" s="74"/>
      <c r="BK54" s="82">
        <f>AZ54+BB54</f>
        <v>554.04</v>
      </c>
      <c r="BL54" s="84">
        <v>42709</v>
      </c>
      <c r="BM54" s="74"/>
      <c r="BN54" s="74"/>
      <c r="BO54" s="85"/>
      <c r="BP54" s="86"/>
      <c r="BQ54" s="84"/>
      <c r="BR54" s="87"/>
    </row>
    <row r="55" spans="1:70" s="122" customFormat="1" ht="171.75" customHeight="1" x14ac:dyDescent="0.25">
      <c r="A55" s="107"/>
      <c r="B55" s="108"/>
      <c r="C55" s="109"/>
      <c r="D55" s="109"/>
      <c r="E55" s="110"/>
      <c r="F55" s="108"/>
      <c r="G55" s="108"/>
      <c r="H55" s="108"/>
      <c r="I55" s="108"/>
      <c r="J55" s="108"/>
      <c r="K55" s="112"/>
      <c r="L55" s="6" t="s">
        <v>15</v>
      </c>
      <c r="M55" s="115" t="str">
        <f>AY54</f>
        <v>Монтаж АВ-0,4 кВ (до 63 А)</v>
      </c>
      <c r="N55" s="113">
        <f>T55</f>
        <v>3.54</v>
      </c>
      <c r="O55" s="112"/>
      <c r="P55" s="112">
        <v>0.26</v>
      </c>
      <c r="Q55" s="112">
        <v>0.57999999999999996</v>
      </c>
      <c r="R55" s="112">
        <v>2.7</v>
      </c>
      <c r="S55" s="112">
        <v>0</v>
      </c>
      <c r="T55" s="76">
        <f>SUM(P55:S55)</f>
        <v>3.54</v>
      </c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2"/>
      <c r="AF55" s="112"/>
      <c r="AG55" s="112"/>
      <c r="AH55" s="114"/>
      <c r="AI55" s="115"/>
      <c r="AJ55" s="112"/>
      <c r="AK55" s="112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2"/>
      <c r="AZ55" s="113"/>
      <c r="BA55" s="115"/>
      <c r="BB55" s="116"/>
      <c r="BC55" s="116"/>
      <c r="BD55" s="112"/>
      <c r="BE55" s="112"/>
      <c r="BF55" s="116"/>
      <c r="BG55" s="116"/>
      <c r="BH55" s="112"/>
      <c r="BI55" s="116"/>
      <c r="BJ55" s="114"/>
      <c r="BK55" s="117"/>
      <c r="BL55" s="118"/>
      <c r="BM55" s="114"/>
      <c r="BN55" s="114"/>
      <c r="BO55" s="119"/>
      <c r="BP55" s="120"/>
      <c r="BQ55" s="118"/>
      <c r="BR55" s="121"/>
    </row>
    <row r="56" spans="1:70" s="22" customFormat="1" ht="171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6" t="s">
        <v>16</v>
      </c>
      <c r="M56" s="123" t="str">
        <f>BA54</f>
        <v>0,5 совместным подвесом по опорам существующей ВЛ-0,4 кВ</v>
      </c>
      <c r="N56" s="38">
        <f>0.5*1101</f>
        <v>550.5</v>
      </c>
      <c r="O56" s="38"/>
      <c r="P56" s="38">
        <f>N56*0.08</f>
        <v>44.04</v>
      </c>
      <c r="Q56" s="38">
        <f>N56*0.86</f>
        <v>473.43</v>
      </c>
      <c r="R56" s="38">
        <v>0</v>
      </c>
      <c r="S56" s="38">
        <f>N56*0.06</f>
        <v>33.03</v>
      </c>
      <c r="T56" s="38">
        <f>SUM(P56:S56)</f>
        <v>550.5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2"/>
      <c r="AG56" s="42"/>
      <c r="AH56" s="33"/>
      <c r="AI56" s="123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42"/>
      <c r="AZ56" s="38"/>
      <c r="BA56" s="123"/>
      <c r="BB56" s="43"/>
      <c r="BC56" s="43"/>
      <c r="BD56" s="42"/>
      <c r="BE56" s="42"/>
      <c r="BF56" s="43"/>
      <c r="BG56" s="43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105" customFormat="1" ht="197.25" customHeight="1" x14ac:dyDescent="0.25">
      <c r="A57" s="91" t="s">
        <v>86</v>
      </c>
      <c r="B57" s="92" t="s">
        <v>127</v>
      </c>
      <c r="C57" s="93">
        <v>466.1</v>
      </c>
      <c r="D57" s="93">
        <v>466.1</v>
      </c>
      <c r="E57" s="94">
        <v>15</v>
      </c>
      <c r="F57" s="92" t="s">
        <v>167</v>
      </c>
      <c r="G57" s="92" t="s">
        <v>45</v>
      </c>
      <c r="H57" s="92" t="s">
        <v>210</v>
      </c>
      <c r="I57" s="92" t="s">
        <v>267</v>
      </c>
      <c r="J57" s="92" t="s">
        <v>268</v>
      </c>
      <c r="K57" s="95" t="s">
        <v>320</v>
      </c>
      <c r="L57" s="95"/>
      <c r="M57" s="99"/>
      <c r="N57" s="96">
        <f>SUM(N58:N60)</f>
        <v>120.8296</v>
      </c>
      <c r="O57" s="96">
        <f t="shared" ref="O57:T57" si="24">SUM(O58:O60)</f>
        <v>0</v>
      </c>
      <c r="P57" s="96">
        <f t="shared" si="24"/>
        <v>9.6663680000000003</v>
      </c>
      <c r="Q57" s="96">
        <f t="shared" si="24"/>
        <v>108.52083200000001</v>
      </c>
      <c r="R57" s="96">
        <f t="shared" si="24"/>
        <v>0</v>
      </c>
      <c r="S57" s="96">
        <f t="shared" si="24"/>
        <v>2.6423999999999999</v>
      </c>
      <c r="T57" s="96">
        <f t="shared" si="24"/>
        <v>120.8296</v>
      </c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5"/>
      <c r="AF57" s="95"/>
      <c r="AG57" s="95"/>
      <c r="AH57" s="97"/>
      <c r="AI57" s="99"/>
      <c r="AJ57" s="95"/>
      <c r="AK57" s="95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9">
        <v>0.04</v>
      </c>
      <c r="BB57" s="96">
        <f>T58</f>
        <v>44.040000000000006</v>
      </c>
      <c r="BC57" s="96"/>
      <c r="BD57" s="95"/>
      <c r="BE57" s="95">
        <v>0.16</v>
      </c>
      <c r="BF57" s="100">
        <f>T59</f>
        <v>21.092800000000004</v>
      </c>
      <c r="BG57" s="95">
        <v>0.24</v>
      </c>
      <c r="BH57" s="100">
        <f>T60</f>
        <v>55.696800000000003</v>
      </c>
      <c r="BI57" s="100"/>
      <c r="BJ57" s="97"/>
      <c r="BK57" s="98">
        <f>BB57+BF57+BH57</f>
        <v>120.8296</v>
      </c>
      <c r="BL57" s="101">
        <v>42781</v>
      </c>
      <c r="BM57" s="97"/>
      <c r="BN57" s="97"/>
      <c r="BO57" s="102"/>
      <c r="BP57" s="103"/>
      <c r="BQ57" s="101"/>
      <c r="BR57" s="104"/>
    </row>
    <row r="58" spans="1:70" s="22" customFormat="1" ht="13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6" t="s">
        <v>16</v>
      </c>
      <c r="M58" s="123">
        <f>BA57</f>
        <v>0.04</v>
      </c>
      <c r="N58" s="38">
        <f>M58*1101</f>
        <v>44.04</v>
      </c>
      <c r="O58" s="38"/>
      <c r="P58" s="38">
        <f>N58*0.08</f>
        <v>3.5232000000000001</v>
      </c>
      <c r="Q58" s="38">
        <f>N58*0.86</f>
        <v>37.874400000000001</v>
      </c>
      <c r="R58" s="38">
        <v>0</v>
      </c>
      <c r="S58" s="38">
        <f>N58*0.06</f>
        <v>2.6423999999999999</v>
      </c>
      <c r="T58" s="38">
        <f>SUM(P58:S58)</f>
        <v>44.040000000000006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2"/>
      <c r="AG58" s="42"/>
      <c r="AH58" s="33"/>
      <c r="AI58" s="123"/>
      <c r="AJ58" s="42"/>
      <c r="AK58" s="4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23"/>
      <c r="BB58" s="61"/>
      <c r="BC58" s="43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9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6" t="s">
        <v>60</v>
      </c>
      <c r="M59" s="123">
        <f>BE57</f>
        <v>0.16</v>
      </c>
      <c r="N59" s="38">
        <f>M59*131.83</f>
        <v>21.092800000000004</v>
      </c>
      <c r="O59" s="42"/>
      <c r="P59" s="43">
        <f>N59*0.08</f>
        <v>1.6874240000000003</v>
      </c>
      <c r="Q59" s="43">
        <f>N59*0.92</f>
        <v>19.405376000000004</v>
      </c>
      <c r="R59" s="43">
        <v>0</v>
      </c>
      <c r="S59" s="43">
        <v>0</v>
      </c>
      <c r="T59" s="43">
        <f>SUM(P59:S59)</f>
        <v>21.092800000000004</v>
      </c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2"/>
      <c r="AG59" s="42"/>
      <c r="AH59" s="33"/>
      <c r="AI59" s="123"/>
      <c r="AJ59" s="42"/>
      <c r="AK59" s="42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23"/>
      <c r="BB59" s="61"/>
      <c r="BC59" s="43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9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6" t="s">
        <v>56</v>
      </c>
      <c r="M60" s="123">
        <f>BG57</f>
        <v>0.24</v>
      </c>
      <c r="N60" s="43">
        <f>M60*232.07</f>
        <v>55.696799999999996</v>
      </c>
      <c r="O60" s="42"/>
      <c r="P60" s="43">
        <f>N60*0.08</f>
        <v>4.4557440000000001</v>
      </c>
      <c r="Q60" s="43">
        <f>N60*0.92</f>
        <v>51.241056</v>
      </c>
      <c r="R60" s="43">
        <v>0</v>
      </c>
      <c r="S60" s="43">
        <v>0</v>
      </c>
      <c r="T60" s="43">
        <f>SUM(P60:S60)</f>
        <v>55.696800000000003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2"/>
      <c r="AG60" s="42"/>
      <c r="AH60" s="33"/>
      <c r="AI60" s="123"/>
      <c r="AJ60" s="42"/>
      <c r="AK60" s="42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23"/>
      <c r="BB60" s="61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88" customFormat="1" ht="359.25" customHeight="1" x14ac:dyDescent="0.25">
      <c r="A61" s="78" t="s">
        <v>87</v>
      </c>
      <c r="B61" s="79" t="s">
        <v>128</v>
      </c>
      <c r="C61" s="80">
        <v>466.1</v>
      </c>
      <c r="D61" s="80"/>
      <c r="E61" s="81">
        <v>9</v>
      </c>
      <c r="F61" s="79" t="s">
        <v>168</v>
      </c>
      <c r="G61" s="79" t="s">
        <v>45</v>
      </c>
      <c r="H61" s="79" t="s">
        <v>211</v>
      </c>
      <c r="I61" s="79" t="s">
        <v>269</v>
      </c>
      <c r="J61" s="79" t="s">
        <v>270</v>
      </c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7"/>
      <c r="AF61" s="77"/>
      <c r="AG61" s="77"/>
      <c r="AH61" s="74"/>
      <c r="AI61" s="83"/>
      <c r="AJ61" s="77"/>
      <c r="AK61" s="77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7"/>
      <c r="AZ61" s="76"/>
      <c r="BA61" s="77"/>
      <c r="BB61" s="75"/>
      <c r="BC61" s="75"/>
      <c r="BD61" s="77"/>
      <c r="BE61" s="77"/>
      <c r="BF61" s="75"/>
      <c r="BG61" s="75"/>
      <c r="BH61" s="77"/>
      <c r="BI61" s="75"/>
      <c r="BJ61" s="74"/>
      <c r="BK61" s="82"/>
      <c r="BL61" s="84">
        <v>42790</v>
      </c>
      <c r="BM61" s="74" t="s">
        <v>321</v>
      </c>
      <c r="BN61" s="74"/>
      <c r="BO61" s="85"/>
      <c r="BP61" s="86"/>
      <c r="BQ61" s="84"/>
      <c r="BR61" s="87"/>
    </row>
    <row r="62" spans="1:70" s="105" customFormat="1" ht="197.25" customHeight="1" x14ac:dyDescent="0.25">
      <c r="A62" s="91" t="s">
        <v>88</v>
      </c>
      <c r="B62" s="92" t="s">
        <v>129</v>
      </c>
      <c r="C62" s="93">
        <v>466.1</v>
      </c>
      <c r="D62" s="93"/>
      <c r="E62" s="94">
        <v>5</v>
      </c>
      <c r="F62" s="92" t="s">
        <v>169</v>
      </c>
      <c r="G62" s="92" t="s">
        <v>45</v>
      </c>
      <c r="H62" s="92" t="s">
        <v>212</v>
      </c>
      <c r="I62" s="92" t="s">
        <v>271</v>
      </c>
      <c r="J62" s="92" t="s">
        <v>272</v>
      </c>
      <c r="K62" s="95" t="s">
        <v>322</v>
      </c>
      <c r="L62" s="95"/>
      <c r="M62" s="95"/>
      <c r="N62" s="96">
        <f>SUM(N63)</f>
        <v>22.02</v>
      </c>
      <c r="O62" s="96">
        <f t="shared" ref="O62:T62" si="25">SUM(O63)</f>
        <v>0</v>
      </c>
      <c r="P62" s="96">
        <f t="shared" si="25"/>
        <v>1.7616000000000001</v>
      </c>
      <c r="Q62" s="96">
        <f t="shared" si="25"/>
        <v>18.937200000000001</v>
      </c>
      <c r="R62" s="96">
        <f t="shared" si="25"/>
        <v>0</v>
      </c>
      <c r="S62" s="96">
        <f t="shared" si="25"/>
        <v>1.3211999999999999</v>
      </c>
      <c r="T62" s="96">
        <f t="shared" si="25"/>
        <v>22.020000000000003</v>
      </c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5"/>
      <c r="AF62" s="95"/>
      <c r="AG62" s="95"/>
      <c r="AH62" s="97"/>
      <c r="AI62" s="99"/>
      <c r="AJ62" s="95"/>
      <c r="AK62" s="95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9">
        <v>0.02</v>
      </c>
      <c r="BB62" s="96">
        <f>T63</f>
        <v>22.020000000000003</v>
      </c>
      <c r="BC62" s="96"/>
      <c r="BD62" s="95"/>
      <c r="BE62" s="95"/>
      <c r="BF62" s="100"/>
      <c r="BG62" s="95"/>
      <c r="BH62" s="95"/>
      <c r="BI62" s="100"/>
      <c r="BJ62" s="97"/>
      <c r="BK62" s="98">
        <f>BB62</f>
        <v>22.020000000000003</v>
      </c>
      <c r="BL62" s="101">
        <v>42788</v>
      </c>
      <c r="BM62" s="97"/>
      <c r="BN62" s="97"/>
      <c r="BO62" s="102"/>
      <c r="BP62" s="103"/>
      <c r="BQ62" s="101"/>
      <c r="BR62" s="104"/>
    </row>
    <row r="63" spans="1:70" s="22" customFormat="1" ht="19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6" t="s">
        <v>16</v>
      </c>
      <c r="M63" s="123">
        <f>BA62</f>
        <v>0.02</v>
      </c>
      <c r="N63" s="38">
        <f>M63*1101</f>
        <v>22.02</v>
      </c>
      <c r="O63" s="38"/>
      <c r="P63" s="38">
        <f>N63*0.08</f>
        <v>1.7616000000000001</v>
      </c>
      <c r="Q63" s="38">
        <f>N63*0.86</f>
        <v>18.937200000000001</v>
      </c>
      <c r="R63" s="38">
        <v>0</v>
      </c>
      <c r="S63" s="38">
        <f>N63*0.06</f>
        <v>1.3211999999999999</v>
      </c>
      <c r="T63" s="38">
        <f>SUM(P63:S63)</f>
        <v>22.020000000000003</v>
      </c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2"/>
      <c r="AG63" s="42"/>
      <c r="AH63" s="33"/>
      <c r="AI63" s="123"/>
      <c r="AJ63" s="42"/>
      <c r="AK63" s="42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23"/>
      <c r="BB63" s="61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88" customFormat="1" ht="197.25" customHeight="1" x14ac:dyDescent="0.25">
      <c r="A64" s="78" t="s">
        <v>89</v>
      </c>
      <c r="B64" s="79" t="s">
        <v>130</v>
      </c>
      <c r="C64" s="80">
        <v>466.1</v>
      </c>
      <c r="D64" s="80">
        <v>466.1</v>
      </c>
      <c r="E64" s="81">
        <v>15</v>
      </c>
      <c r="F64" s="79" t="s">
        <v>170</v>
      </c>
      <c r="G64" s="79" t="s">
        <v>44</v>
      </c>
      <c r="H64" s="79" t="s">
        <v>213</v>
      </c>
      <c r="I64" s="79" t="s">
        <v>273</v>
      </c>
      <c r="J64" s="79" t="s">
        <v>274</v>
      </c>
      <c r="K64" s="77" t="s">
        <v>323</v>
      </c>
      <c r="L64" s="77"/>
      <c r="M64" s="77"/>
      <c r="N64" s="76">
        <f>SUM(N65)</f>
        <v>253.23000000000002</v>
      </c>
      <c r="O64" s="76">
        <f t="shared" ref="O64:T64" si="26">SUM(O65)</f>
        <v>0</v>
      </c>
      <c r="P64" s="76">
        <f t="shared" si="26"/>
        <v>20.258400000000002</v>
      </c>
      <c r="Q64" s="76">
        <f t="shared" si="26"/>
        <v>217.77780000000001</v>
      </c>
      <c r="R64" s="76">
        <f t="shared" si="26"/>
        <v>0</v>
      </c>
      <c r="S64" s="76">
        <f t="shared" si="26"/>
        <v>15.193800000000001</v>
      </c>
      <c r="T64" s="76">
        <f t="shared" si="26"/>
        <v>253.23000000000002</v>
      </c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7"/>
      <c r="AF64" s="77"/>
      <c r="AG64" s="77"/>
      <c r="AH64" s="74"/>
      <c r="AI64" s="83"/>
      <c r="AJ64" s="77"/>
      <c r="AK64" s="77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83">
        <v>0.23</v>
      </c>
      <c r="BB64" s="76">
        <f>T65</f>
        <v>253.23000000000002</v>
      </c>
      <c r="BC64" s="76"/>
      <c r="BD64" s="77"/>
      <c r="BE64" s="77"/>
      <c r="BF64" s="75"/>
      <c r="BG64" s="77"/>
      <c r="BH64" s="77"/>
      <c r="BI64" s="75"/>
      <c r="BJ64" s="74"/>
      <c r="BK64" s="82">
        <f>BB64</f>
        <v>253.23000000000002</v>
      </c>
      <c r="BL64" s="84">
        <v>42776</v>
      </c>
      <c r="BM64" s="74"/>
      <c r="BN64" s="74"/>
      <c r="BO64" s="85"/>
      <c r="BP64" s="86"/>
      <c r="BQ64" s="84"/>
      <c r="BR64" s="87"/>
    </row>
    <row r="65" spans="1:70" s="22" customFormat="1" ht="19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6" t="s">
        <v>16</v>
      </c>
      <c r="M65" s="123">
        <f>BA64</f>
        <v>0.23</v>
      </c>
      <c r="N65" s="38">
        <f>M65*1101</f>
        <v>253.23000000000002</v>
      </c>
      <c r="O65" s="38"/>
      <c r="P65" s="38">
        <f>N65*0.08</f>
        <v>20.258400000000002</v>
      </c>
      <c r="Q65" s="38">
        <f>N65*0.86</f>
        <v>217.77780000000001</v>
      </c>
      <c r="R65" s="38">
        <v>0</v>
      </c>
      <c r="S65" s="38">
        <f>N65*0.06</f>
        <v>15.193800000000001</v>
      </c>
      <c r="T65" s="38">
        <f>SUM(P65:S65)</f>
        <v>253.23000000000002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2"/>
      <c r="AG65" s="42"/>
      <c r="AH65" s="33"/>
      <c r="AI65" s="123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23"/>
      <c r="BB65" s="127"/>
      <c r="BC65" s="38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88" customFormat="1" ht="221.45" customHeight="1" x14ac:dyDescent="0.25">
      <c r="A66" s="78" t="s">
        <v>90</v>
      </c>
      <c r="B66" s="79" t="s">
        <v>131</v>
      </c>
      <c r="C66" s="80">
        <v>466.1</v>
      </c>
      <c r="D66" s="80">
        <v>466.1</v>
      </c>
      <c r="E66" s="81">
        <v>15</v>
      </c>
      <c r="F66" s="79" t="s">
        <v>171</v>
      </c>
      <c r="G66" s="79" t="s">
        <v>44</v>
      </c>
      <c r="H66" s="79" t="s">
        <v>214</v>
      </c>
      <c r="I66" s="79" t="s">
        <v>356</v>
      </c>
      <c r="J66" s="79" t="s">
        <v>275</v>
      </c>
      <c r="K66" s="77" t="s">
        <v>324</v>
      </c>
      <c r="L66" s="77"/>
      <c r="M66" s="77"/>
      <c r="N66" s="76">
        <f>SUM(N67)</f>
        <v>165.15</v>
      </c>
      <c r="O66" s="76">
        <f t="shared" ref="O66:T66" si="27">SUM(O67)</f>
        <v>0</v>
      </c>
      <c r="P66" s="76">
        <f t="shared" si="27"/>
        <v>13.212000000000002</v>
      </c>
      <c r="Q66" s="76">
        <f t="shared" si="27"/>
        <v>142.029</v>
      </c>
      <c r="R66" s="76">
        <f t="shared" si="27"/>
        <v>0</v>
      </c>
      <c r="S66" s="76">
        <f t="shared" si="27"/>
        <v>9.9090000000000007</v>
      </c>
      <c r="T66" s="76">
        <f t="shared" si="27"/>
        <v>165.14999999999998</v>
      </c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7"/>
      <c r="AF66" s="77"/>
      <c r="AG66" s="77"/>
      <c r="AH66" s="74"/>
      <c r="AI66" s="83"/>
      <c r="AJ66" s="77"/>
      <c r="AK66" s="77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83">
        <v>0.15</v>
      </c>
      <c r="BB66" s="76">
        <f>T67</f>
        <v>165.14999999999998</v>
      </c>
      <c r="BC66" s="76"/>
      <c r="BD66" s="77"/>
      <c r="BE66" s="77"/>
      <c r="BF66" s="75"/>
      <c r="BG66" s="77"/>
      <c r="BH66" s="77"/>
      <c r="BI66" s="75"/>
      <c r="BJ66" s="74"/>
      <c r="BK66" s="82">
        <f>BB66</f>
        <v>165.14999999999998</v>
      </c>
      <c r="BL66" s="84">
        <v>42778</v>
      </c>
      <c r="BM66" s="74" t="s">
        <v>325</v>
      </c>
      <c r="BN66" s="74"/>
      <c r="BO66" s="85"/>
      <c r="BP66" s="86"/>
      <c r="BQ66" s="84"/>
      <c r="BR66" s="87"/>
    </row>
    <row r="67" spans="1:70" s="22" customFormat="1" ht="177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6" t="s">
        <v>16</v>
      </c>
      <c r="M67" s="123">
        <f>BA66</f>
        <v>0.15</v>
      </c>
      <c r="N67" s="38">
        <f>M67*1101</f>
        <v>165.15</v>
      </c>
      <c r="O67" s="38"/>
      <c r="P67" s="38">
        <f>N67*0.08</f>
        <v>13.212000000000002</v>
      </c>
      <c r="Q67" s="38">
        <f>N67*0.86</f>
        <v>142.029</v>
      </c>
      <c r="R67" s="38">
        <v>0</v>
      </c>
      <c r="S67" s="38">
        <f>N67*0.06</f>
        <v>9.9090000000000007</v>
      </c>
      <c r="T67" s="38">
        <f>SUM(P67:S67)</f>
        <v>165.14999999999998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2"/>
      <c r="AG67" s="42"/>
      <c r="AH67" s="33"/>
      <c r="AI67" s="123"/>
      <c r="AJ67" s="42"/>
      <c r="AK67" s="42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23"/>
      <c r="BB67" s="38"/>
      <c r="BC67" s="38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88" customFormat="1" ht="252" customHeight="1" x14ac:dyDescent="0.25">
      <c r="A68" s="78" t="s">
        <v>91</v>
      </c>
      <c r="B68" s="79" t="s">
        <v>132</v>
      </c>
      <c r="C68" s="80">
        <v>466.1</v>
      </c>
      <c r="D68" s="80">
        <v>466.1</v>
      </c>
      <c r="E68" s="81">
        <v>15</v>
      </c>
      <c r="F68" s="79" t="s">
        <v>172</v>
      </c>
      <c r="G68" s="79" t="s">
        <v>44</v>
      </c>
      <c r="H68" s="79" t="s">
        <v>215</v>
      </c>
      <c r="I68" s="79" t="s">
        <v>276</v>
      </c>
      <c r="J68" s="79" t="s">
        <v>274</v>
      </c>
      <c r="K68" s="77" t="s">
        <v>61</v>
      </c>
      <c r="L68" s="77"/>
      <c r="M68" s="77"/>
      <c r="N68" s="76">
        <f>SUM(N69)</f>
        <v>418.38</v>
      </c>
      <c r="O68" s="76">
        <f t="shared" ref="O68:T68" si="28">SUM(O69)</f>
        <v>0</v>
      </c>
      <c r="P68" s="76">
        <f t="shared" si="28"/>
        <v>33.470399999999998</v>
      </c>
      <c r="Q68" s="76">
        <f t="shared" si="28"/>
        <v>359.80680000000001</v>
      </c>
      <c r="R68" s="76">
        <f t="shared" si="28"/>
        <v>0</v>
      </c>
      <c r="S68" s="76">
        <f t="shared" si="28"/>
        <v>25.102799999999998</v>
      </c>
      <c r="T68" s="76">
        <f t="shared" si="28"/>
        <v>418.38</v>
      </c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7"/>
      <c r="AF68" s="75"/>
      <c r="AG68" s="75"/>
      <c r="AH68" s="74"/>
      <c r="AI68" s="83"/>
      <c r="AJ68" s="75"/>
      <c r="AK68" s="75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83">
        <v>0.38</v>
      </c>
      <c r="BB68" s="76">
        <f>T69</f>
        <v>418.38</v>
      </c>
      <c r="BC68" s="77"/>
      <c r="BD68" s="77"/>
      <c r="BE68" s="77"/>
      <c r="BF68" s="75"/>
      <c r="BG68" s="77"/>
      <c r="BH68" s="77"/>
      <c r="BI68" s="75"/>
      <c r="BJ68" s="74"/>
      <c r="BK68" s="82">
        <f>BB68</f>
        <v>418.38</v>
      </c>
      <c r="BL68" s="84">
        <v>42776</v>
      </c>
      <c r="BM68" s="74"/>
      <c r="BN68" s="74"/>
      <c r="BO68" s="85"/>
      <c r="BP68" s="86"/>
      <c r="BQ68" s="84"/>
      <c r="BR68" s="87"/>
    </row>
    <row r="69" spans="1:70" s="22" customFormat="1" ht="25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16</v>
      </c>
      <c r="M69" s="123">
        <f>BA68</f>
        <v>0.38</v>
      </c>
      <c r="N69" s="38">
        <f>M69*1101</f>
        <v>418.38</v>
      </c>
      <c r="O69" s="38"/>
      <c r="P69" s="38">
        <f>N69*0.08</f>
        <v>33.470399999999998</v>
      </c>
      <c r="Q69" s="38">
        <f>N69*0.86</f>
        <v>359.80680000000001</v>
      </c>
      <c r="R69" s="38">
        <v>0</v>
      </c>
      <c r="S69" s="38">
        <f>N69*0.06</f>
        <v>25.102799999999998</v>
      </c>
      <c r="T69" s="38">
        <f>SUM(P69:S69)</f>
        <v>418.38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3"/>
      <c r="AG69" s="43"/>
      <c r="AH69" s="33"/>
      <c r="AI69" s="123"/>
      <c r="AJ69" s="43"/>
      <c r="AK69" s="43"/>
      <c r="AL69" s="33"/>
      <c r="AM69" s="33"/>
      <c r="AN69" s="33"/>
      <c r="AO69" s="33"/>
      <c r="AP69" s="33"/>
      <c r="AQ69" s="62"/>
      <c r="AR69" s="33"/>
      <c r="AS69" s="33"/>
      <c r="AT69" s="33"/>
      <c r="AU69" s="33"/>
      <c r="AV69" s="33"/>
      <c r="AW69" s="33"/>
      <c r="AX69" s="33"/>
      <c r="AY69" s="33"/>
      <c r="AZ69" s="33"/>
      <c r="BA69" s="123"/>
      <c r="BB69" s="127"/>
      <c r="BC69" s="38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88" customFormat="1" ht="409.5" customHeight="1" x14ac:dyDescent="0.25">
      <c r="A70" s="78" t="s">
        <v>92</v>
      </c>
      <c r="B70" s="79" t="s">
        <v>133</v>
      </c>
      <c r="C70" s="80">
        <v>466.1</v>
      </c>
      <c r="D70" s="80">
        <v>466.1</v>
      </c>
      <c r="E70" s="81">
        <v>9</v>
      </c>
      <c r="F70" s="79" t="s">
        <v>173</v>
      </c>
      <c r="G70" s="79" t="s">
        <v>43</v>
      </c>
      <c r="H70" s="79" t="s">
        <v>216</v>
      </c>
      <c r="I70" s="79" t="s">
        <v>277</v>
      </c>
      <c r="J70" s="79" t="s">
        <v>278</v>
      </c>
      <c r="K70" s="77"/>
      <c r="L70" s="77"/>
      <c r="M70" s="77"/>
      <c r="N70" s="76">
        <f>SUM(N71)</f>
        <v>225.70499999999998</v>
      </c>
      <c r="O70" s="76">
        <f t="shared" ref="O70:T70" si="29">SUM(O71)</f>
        <v>0</v>
      </c>
      <c r="P70" s="76">
        <f t="shared" si="29"/>
        <v>18.0564</v>
      </c>
      <c r="Q70" s="76">
        <f t="shared" si="29"/>
        <v>194.10629999999998</v>
      </c>
      <c r="R70" s="76">
        <f t="shared" si="29"/>
        <v>0</v>
      </c>
      <c r="S70" s="76">
        <f t="shared" si="29"/>
        <v>13.542299999999999</v>
      </c>
      <c r="T70" s="76">
        <f t="shared" si="29"/>
        <v>225.70499999999998</v>
      </c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7"/>
      <c r="AF70" s="75"/>
      <c r="AG70" s="75"/>
      <c r="AH70" s="74"/>
      <c r="AI70" s="83"/>
      <c r="AJ70" s="75"/>
      <c r="AK70" s="75"/>
      <c r="AL70" s="74"/>
      <c r="AM70" s="74"/>
      <c r="AN70" s="74"/>
      <c r="AO70" s="74"/>
      <c r="AP70" s="74"/>
      <c r="AQ70" s="82"/>
      <c r="AR70" s="74"/>
      <c r="AS70" s="74"/>
      <c r="AT70" s="74"/>
      <c r="AU70" s="74"/>
      <c r="AV70" s="74"/>
      <c r="AW70" s="74"/>
      <c r="AX70" s="74"/>
      <c r="AY70" s="74"/>
      <c r="AZ70" s="74"/>
      <c r="BA70" s="83" t="s">
        <v>357</v>
      </c>
      <c r="BB70" s="145">
        <f>T71</f>
        <v>225.70499999999998</v>
      </c>
      <c r="BC70" s="77"/>
      <c r="BD70" s="77"/>
      <c r="BE70" s="77"/>
      <c r="BF70" s="75"/>
      <c r="BG70" s="77"/>
      <c r="BH70" s="77"/>
      <c r="BI70" s="75"/>
      <c r="BJ70" s="74"/>
      <c r="BK70" s="82">
        <f>BB70</f>
        <v>225.70499999999998</v>
      </c>
      <c r="BL70" s="84">
        <v>42781</v>
      </c>
      <c r="BM70" s="74" t="s">
        <v>358</v>
      </c>
      <c r="BN70" s="74"/>
      <c r="BO70" s="85"/>
      <c r="BP70" s="86"/>
      <c r="BQ70" s="84"/>
      <c r="BR70" s="87"/>
    </row>
    <row r="71" spans="1:70" s="22" customFormat="1" ht="169.1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16</v>
      </c>
      <c r="M71" s="123" t="str">
        <f>BA70</f>
        <v>0,205, в том числе 0,075 км совместной подвеской по опорам существующей ВЛИ-0,4 кВ № 1 и 0,09 км совместной подвеской по опорам строящегося участка ВЛИ-0,4 кВ</v>
      </c>
      <c r="N71" s="38">
        <f>0.205*1101</f>
        <v>225.70499999999998</v>
      </c>
      <c r="O71" s="38"/>
      <c r="P71" s="38">
        <f>N71*0.08</f>
        <v>18.0564</v>
      </c>
      <c r="Q71" s="38">
        <f>N71*0.86</f>
        <v>194.10629999999998</v>
      </c>
      <c r="R71" s="38">
        <v>0</v>
      </c>
      <c r="S71" s="38">
        <f>N71*0.06</f>
        <v>13.542299999999999</v>
      </c>
      <c r="T71" s="38">
        <f>SUM(P71:S71)</f>
        <v>225.70499999999998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123"/>
      <c r="AJ71" s="43"/>
      <c r="AK71" s="43"/>
      <c r="AL71" s="33"/>
      <c r="AM71" s="33"/>
      <c r="AN71" s="33"/>
      <c r="AO71" s="33"/>
      <c r="AP71" s="33"/>
      <c r="AQ71" s="62"/>
      <c r="AR71" s="33"/>
      <c r="AS71" s="33"/>
      <c r="AT71" s="33"/>
      <c r="AU71" s="33"/>
      <c r="AV71" s="33"/>
      <c r="AW71" s="33"/>
      <c r="AX71" s="33"/>
      <c r="AY71" s="33"/>
      <c r="AZ71" s="33"/>
      <c r="BA71" s="123"/>
      <c r="BB71" s="123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88" customFormat="1" ht="209.25" customHeight="1" x14ac:dyDescent="0.25">
      <c r="A72" s="78" t="s">
        <v>93</v>
      </c>
      <c r="B72" s="79" t="s">
        <v>134</v>
      </c>
      <c r="C72" s="80">
        <v>2017461.49</v>
      </c>
      <c r="D72" s="80">
        <v>759538.76260000002</v>
      </c>
      <c r="E72" s="81">
        <v>130</v>
      </c>
      <c r="F72" s="79" t="s">
        <v>174</v>
      </c>
      <c r="G72" s="79" t="s">
        <v>45</v>
      </c>
      <c r="H72" s="79" t="s">
        <v>217</v>
      </c>
      <c r="I72" s="79" t="s">
        <v>279</v>
      </c>
      <c r="J72" s="79" t="s">
        <v>280</v>
      </c>
      <c r="K72" s="77" t="s">
        <v>326</v>
      </c>
      <c r="L72" s="77"/>
      <c r="M72" s="77"/>
      <c r="N72" s="75">
        <f>SUM(N73:N76)</f>
        <v>1249.99</v>
      </c>
      <c r="O72" s="75">
        <f t="shared" ref="O72:T72" si="30">SUM(O73:O76)</f>
        <v>0</v>
      </c>
      <c r="P72" s="75">
        <f t="shared" si="30"/>
        <v>71.790400000000005</v>
      </c>
      <c r="Q72" s="75">
        <f t="shared" si="30"/>
        <v>617.72719999999993</v>
      </c>
      <c r="R72" s="75">
        <f t="shared" si="30"/>
        <v>520.43999999999994</v>
      </c>
      <c r="S72" s="75">
        <f t="shared" si="30"/>
        <v>40.032400000000003</v>
      </c>
      <c r="T72" s="75">
        <f t="shared" si="30"/>
        <v>1249.99</v>
      </c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7">
        <v>0.4</v>
      </c>
      <c r="AF72" s="75">
        <f>T73</f>
        <v>596.80000000000007</v>
      </c>
      <c r="AG72" s="77"/>
      <c r="AH72" s="74"/>
      <c r="AI72" s="83">
        <v>1</v>
      </c>
      <c r="AJ72" s="75">
        <f>T74</f>
        <v>60.52</v>
      </c>
      <c r="AK72" s="77"/>
      <c r="AL72" s="74"/>
      <c r="AM72" s="77" t="s">
        <v>328</v>
      </c>
      <c r="AN72" s="75">
        <f>T75</f>
        <v>52.08</v>
      </c>
      <c r="AO72" s="77"/>
      <c r="AP72" s="74"/>
      <c r="AQ72" s="83" t="s">
        <v>327</v>
      </c>
      <c r="AR72" s="75">
        <f>T76</f>
        <v>540.58999999999992</v>
      </c>
      <c r="AS72" s="74"/>
      <c r="AT72" s="74"/>
      <c r="AU72" s="74"/>
      <c r="AV72" s="74"/>
      <c r="AW72" s="74"/>
      <c r="AX72" s="74"/>
      <c r="AY72" s="74"/>
      <c r="AZ72" s="74"/>
      <c r="BA72" s="77"/>
      <c r="BB72" s="76"/>
      <c r="BC72" s="76"/>
      <c r="BD72" s="77"/>
      <c r="BE72" s="77"/>
      <c r="BF72" s="75"/>
      <c r="BG72" s="77"/>
      <c r="BH72" s="77"/>
      <c r="BI72" s="75"/>
      <c r="BJ72" s="74"/>
      <c r="BK72" s="82">
        <f>AF72+AJ72+AN72+AR72</f>
        <v>1249.99</v>
      </c>
      <c r="BL72" s="84">
        <v>42781</v>
      </c>
      <c r="BM72" s="74"/>
      <c r="BN72" s="74"/>
      <c r="BO72" s="85"/>
      <c r="BP72" s="86"/>
      <c r="BQ72" s="84"/>
      <c r="BR72" s="87"/>
    </row>
    <row r="73" spans="1:70" s="22" customFormat="1" ht="136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7</v>
      </c>
      <c r="M73" s="42">
        <f>AE72</f>
        <v>0.4</v>
      </c>
      <c r="N73" s="43">
        <f>M73*1492</f>
        <v>596.80000000000007</v>
      </c>
      <c r="O73" s="43"/>
      <c r="P73" s="43">
        <f>N73*0.08</f>
        <v>47.744000000000007</v>
      </c>
      <c r="Q73" s="43">
        <f>N73*0.87</f>
        <v>519.21600000000001</v>
      </c>
      <c r="R73" s="43">
        <v>0</v>
      </c>
      <c r="S73" s="43">
        <f>N73*0.05</f>
        <v>29.840000000000003</v>
      </c>
      <c r="T73" s="43">
        <f>SUM(P73:S73)</f>
        <v>596.80000000000007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42"/>
      <c r="AG73" s="42"/>
      <c r="AH73" s="33"/>
      <c r="AI73" s="123"/>
      <c r="AJ73" s="42"/>
      <c r="AK73" s="42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23"/>
      <c r="BB73" s="127"/>
      <c r="BC73" s="38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6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9</v>
      </c>
      <c r="M74" s="42">
        <f>AI72</f>
        <v>1</v>
      </c>
      <c r="N74" s="43">
        <f>T74</f>
        <v>60.52</v>
      </c>
      <c r="O74" s="43"/>
      <c r="P74" s="43">
        <v>4.4800000000000004</v>
      </c>
      <c r="Q74" s="43">
        <v>8.76</v>
      </c>
      <c r="R74" s="43">
        <v>45.18</v>
      </c>
      <c r="S74" s="43">
        <v>2.1</v>
      </c>
      <c r="T74" s="43">
        <f t="shared" ref="T74:T76" si="31"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2"/>
      <c r="AG74" s="42"/>
      <c r="AH74" s="33"/>
      <c r="AI74" s="123"/>
      <c r="AJ74" s="42"/>
      <c r="AK74" s="42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23"/>
      <c r="BB74" s="127"/>
      <c r="BC74" s="38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6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11</v>
      </c>
      <c r="M75" s="42" t="str">
        <f>AM72</f>
        <v>3 КЛ-0,4 кВ по 0,01 км (до 95 мм2)</v>
      </c>
      <c r="N75" s="42">
        <f>3*0.01*1736</f>
        <v>52.08</v>
      </c>
      <c r="O75" s="42"/>
      <c r="P75" s="42">
        <f>N75*0.08</f>
        <v>4.1664000000000003</v>
      </c>
      <c r="Q75" s="42">
        <f>N75*0.89</f>
        <v>46.351199999999999</v>
      </c>
      <c r="R75" s="42">
        <v>0</v>
      </c>
      <c r="S75" s="42">
        <f>N75*0.03</f>
        <v>1.5623999999999998</v>
      </c>
      <c r="T75" s="43">
        <f t="shared" si="31"/>
        <v>52.08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2"/>
      <c r="AG75" s="42"/>
      <c r="AH75" s="33"/>
      <c r="AI75" s="123"/>
      <c r="AJ75" s="42"/>
      <c r="AK75" s="42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23"/>
      <c r="BB75" s="127"/>
      <c r="BC75" s="38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6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123" t="s">
        <v>327</v>
      </c>
      <c r="M76" s="42" t="str">
        <f>AQ72</f>
        <v>КТП 250 кВА (с трансформатором 160 кВА)</v>
      </c>
      <c r="N76" s="43">
        <f>T76</f>
        <v>540.58999999999992</v>
      </c>
      <c r="O76" s="42"/>
      <c r="P76" s="42">
        <v>15.4</v>
      </c>
      <c r="Q76" s="42">
        <v>43.4</v>
      </c>
      <c r="R76" s="42">
        <v>475.26</v>
      </c>
      <c r="S76" s="42">
        <v>6.53</v>
      </c>
      <c r="T76" s="43">
        <f t="shared" si="31"/>
        <v>540.58999999999992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2"/>
      <c r="AG76" s="42"/>
      <c r="AH76" s="33"/>
      <c r="AI76" s="123"/>
      <c r="AJ76" s="42"/>
      <c r="AK76" s="42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23"/>
      <c r="BB76" s="127"/>
      <c r="BC76" s="38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105" customFormat="1" ht="209.25" customHeight="1" x14ac:dyDescent="0.25">
      <c r="A77" s="91" t="s">
        <v>94</v>
      </c>
      <c r="B77" s="92" t="s">
        <v>135</v>
      </c>
      <c r="C77" s="93">
        <v>466.1</v>
      </c>
      <c r="D77" s="93"/>
      <c r="E77" s="94">
        <v>15</v>
      </c>
      <c r="F77" s="92" t="s">
        <v>175</v>
      </c>
      <c r="G77" s="92" t="s">
        <v>45</v>
      </c>
      <c r="H77" s="92" t="s">
        <v>218</v>
      </c>
      <c r="I77" s="92" t="s">
        <v>281</v>
      </c>
      <c r="J77" s="92" t="s">
        <v>282</v>
      </c>
      <c r="K77" s="95" t="s">
        <v>329</v>
      </c>
      <c r="L77" s="95"/>
      <c r="M77" s="95"/>
      <c r="N77" s="96">
        <f>SUM(N78)</f>
        <v>33.03</v>
      </c>
      <c r="O77" s="96">
        <f t="shared" ref="O77:T77" si="32">SUM(O78)</f>
        <v>0</v>
      </c>
      <c r="P77" s="96">
        <f t="shared" si="32"/>
        <v>2.6424000000000003</v>
      </c>
      <c r="Q77" s="96">
        <f t="shared" si="32"/>
        <v>28.405799999999999</v>
      </c>
      <c r="R77" s="96">
        <f t="shared" si="32"/>
        <v>0</v>
      </c>
      <c r="S77" s="96">
        <f t="shared" si="32"/>
        <v>1.9818</v>
      </c>
      <c r="T77" s="96">
        <f t="shared" si="32"/>
        <v>33.03</v>
      </c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5"/>
      <c r="AF77" s="95"/>
      <c r="AG77" s="95"/>
      <c r="AH77" s="97"/>
      <c r="AI77" s="99"/>
      <c r="AJ77" s="95"/>
      <c r="AK77" s="95"/>
      <c r="AL77" s="97"/>
      <c r="AM77" s="97"/>
      <c r="AN77" s="97"/>
      <c r="AO77" s="97"/>
      <c r="AP77" s="97"/>
      <c r="AQ77" s="98"/>
      <c r="AR77" s="97"/>
      <c r="AS77" s="97"/>
      <c r="AT77" s="97"/>
      <c r="AU77" s="97"/>
      <c r="AV77" s="97"/>
      <c r="AW77" s="97"/>
      <c r="AX77" s="97"/>
      <c r="AY77" s="97"/>
      <c r="AZ77" s="97"/>
      <c r="BA77" s="99">
        <v>0.03</v>
      </c>
      <c r="BB77" s="96">
        <f>T78</f>
        <v>33.03</v>
      </c>
      <c r="BC77" s="95"/>
      <c r="BD77" s="95"/>
      <c r="BE77" s="95"/>
      <c r="BF77" s="100"/>
      <c r="BG77" s="95"/>
      <c r="BH77" s="95"/>
      <c r="BI77" s="100"/>
      <c r="BJ77" s="97"/>
      <c r="BK77" s="98">
        <f>BB77</f>
        <v>33.03</v>
      </c>
      <c r="BL77" s="101">
        <v>42781</v>
      </c>
      <c r="BM77" s="97"/>
      <c r="BN77" s="97"/>
      <c r="BO77" s="102"/>
      <c r="BP77" s="103"/>
      <c r="BQ77" s="101"/>
      <c r="BR77" s="104"/>
    </row>
    <row r="78" spans="1:70" s="22" customFormat="1" ht="15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6" t="s">
        <v>16</v>
      </c>
      <c r="M78" s="123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2"/>
      <c r="AG78" s="42"/>
      <c r="AH78" s="33"/>
      <c r="AI78" s="123"/>
      <c r="AJ78" s="42"/>
      <c r="AK78" s="42"/>
      <c r="AL78" s="33"/>
      <c r="AM78" s="33"/>
      <c r="AN78" s="33"/>
      <c r="AO78" s="33"/>
      <c r="AP78" s="33"/>
      <c r="AQ78" s="62"/>
      <c r="AR78" s="33"/>
      <c r="AS78" s="33"/>
      <c r="AT78" s="33"/>
      <c r="AU78" s="33"/>
      <c r="AV78" s="33"/>
      <c r="AW78" s="33"/>
      <c r="AX78" s="33"/>
      <c r="AY78" s="33"/>
      <c r="AZ78" s="33"/>
      <c r="BA78" s="123"/>
      <c r="BB78" s="123"/>
      <c r="BC78" s="42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105" customFormat="1" ht="249.75" customHeight="1" x14ac:dyDescent="0.25">
      <c r="A79" s="91" t="s">
        <v>95</v>
      </c>
      <c r="B79" s="92" t="s">
        <v>136</v>
      </c>
      <c r="C79" s="93">
        <v>466.1</v>
      </c>
      <c r="D79" s="93"/>
      <c r="E79" s="94">
        <v>14.5</v>
      </c>
      <c r="F79" s="92" t="s">
        <v>176</v>
      </c>
      <c r="G79" s="92" t="s">
        <v>45</v>
      </c>
      <c r="H79" s="92" t="s">
        <v>219</v>
      </c>
      <c r="I79" s="92" t="s">
        <v>283</v>
      </c>
      <c r="J79" s="92" t="s">
        <v>284</v>
      </c>
      <c r="K79" s="95"/>
      <c r="L79" s="95"/>
      <c r="M79" s="95"/>
      <c r="N79" s="100"/>
      <c r="O79" s="100"/>
      <c r="P79" s="100"/>
      <c r="Q79" s="100"/>
      <c r="R79" s="100"/>
      <c r="S79" s="100"/>
      <c r="T79" s="100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5"/>
      <c r="AF79" s="95"/>
      <c r="AG79" s="95"/>
      <c r="AH79" s="97"/>
      <c r="AI79" s="99"/>
      <c r="AJ79" s="95"/>
      <c r="AK79" s="95"/>
      <c r="AL79" s="97"/>
      <c r="AM79" s="97"/>
      <c r="AN79" s="97"/>
      <c r="AO79" s="97"/>
      <c r="AP79" s="97"/>
      <c r="AQ79" s="98"/>
      <c r="AR79" s="97"/>
      <c r="AS79" s="97"/>
      <c r="AT79" s="97"/>
      <c r="AU79" s="97"/>
      <c r="AV79" s="97"/>
      <c r="AW79" s="97"/>
      <c r="AX79" s="97"/>
      <c r="AY79" s="97"/>
      <c r="AZ79" s="97"/>
      <c r="BA79" s="99"/>
      <c r="BB79" s="100"/>
      <c r="BC79" s="100"/>
      <c r="BD79" s="95"/>
      <c r="BE79" s="95"/>
      <c r="BF79" s="100"/>
      <c r="BG79" s="95"/>
      <c r="BH79" s="95"/>
      <c r="BI79" s="100"/>
      <c r="BJ79" s="97"/>
      <c r="BK79" s="98"/>
      <c r="BL79" s="101">
        <v>42781</v>
      </c>
      <c r="BM79" s="97" t="s">
        <v>330</v>
      </c>
      <c r="BN79" s="97"/>
      <c r="BO79" s="102"/>
      <c r="BP79" s="103"/>
      <c r="BQ79" s="101"/>
      <c r="BR79" s="104"/>
    </row>
    <row r="80" spans="1:70" s="105" customFormat="1" ht="287.25" customHeight="1" x14ac:dyDescent="0.25">
      <c r="A80" s="91" t="s">
        <v>96</v>
      </c>
      <c r="B80" s="92" t="s">
        <v>137</v>
      </c>
      <c r="C80" s="93">
        <v>466.1</v>
      </c>
      <c r="D80" s="93"/>
      <c r="E80" s="94">
        <v>15</v>
      </c>
      <c r="F80" s="92" t="s">
        <v>177</v>
      </c>
      <c r="G80" s="92" t="s">
        <v>43</v>
      </c>
      <c r="H80" s="92" t="s">
        <v>220</v>
      </c>
      <c r="I80" s="92" t="s">
        <v>285</v>
      </c>
      <c r="J80" s="92" t="s">
        <v>278</v>
      </c>
      <c r="K80" s="95" t="s">
        <v>331</v>
      </c>
      <c r="L80" s="95"/>
      <c r="M80" s="95"/>
      <c r="N80" s="96">
        <f>SUM(N81)</f>
        <v>55.050000000000004</v>
      </c>
      <c r="O80" s="96">
        <f t="shared" ref="O80:T80" si="33">SUM(O81)</f>
        <v>0</v>
      </c>
      <c r="P80" s="96">
        <f t="shared" si="33"/>
        <v>4.4040000000000008</v>
      </c>
      <c r="Q80" s="96">
        <f t="shared" si="33"/>
        <v>47.343000000000004</v>
      </c>
      <c r="R80" s="96">
        <f t="shared" si="33"/>
        <v>0</v>
      </c>
      <c r="S80" s="96">
        <f t="shared" si="33"/>
        <v>3.3029999999999999</v>
      </c>
      <c r="T80" s="96">
        <f t="shared" si="33"/>
        <v>55.050000000000004</v>
      </c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5"/>
      <c r="AF80" s="95"/>
      <c r="AG80" s="95"/>
      <c r="AH80" s="97"/>
      <c r="AI80" s="99"/>
      <c r="AJ80" s="95"/>
      <c r="AK80" s="95"/>
      <c r="AL80" s="97"/>
      <c r="AM80" s="97"/>
      <c r="AN80" s="97"/>
      <c r="AO80" s="97"/>
      <c r="AP80" s="97"/>
      <c r="AQ80" s="98"/>
      <c r="AR80" s="97"/>
      <c r="AS80" s="97"/>
      <c r="AT80" s="97"/>
      <c r="AU80" s="97"/>
      <c r="AV80" s="97"/>
      <c r="AW80" s="97"/>
      <c r="AX80" s="97"/>
      <c r="AY80" s="97"/>
      <c r="AZ80" s="97"/>
      <c r="BA80" s="99">
        <v>0.05</v>
      </c>
      <c r="BB80" s="96">
        <f>T81</f>
        <v>55.050000000000004</v>
      </c>
      <c r="BC80" s="96"/>
      <c r="BD80" s="95"/>
      <c r="BE80" s="95"/>
      <c r="BF80" s="100"/>
      <c r="BG80" s="95"/>
      <c r="BH80" s="95"/>
      <c r="BI80" s="100"/>
      <c r="BJ80" s="97"/>
      <c r="BK80" s="98">
        <f>BB80</f>
        <v>55.050000000000004</v>
      </c>
      <c r="BL80" s="101">
        <v>42781</v>
      </c>
      <c r="BM80" s="97" t="s">
        <v>359</v>
      </c>
      <c r="BN80" s="97"/>
      <c r="BO80" s="102"/>
      <c r="BP80" s="103"/>
      <c r="BQ80" s="101"/>
      <c r="BR80" s="104"/>
    </row>
    <row r="81" spans="1:70" s="22" customFormat="1" ht="15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16</v>
      </c>
      <c r="M81" s="123">
        <f>BA80</f>
        <v>0.05</v>
      </c>
      <c r="N81" s="38">
        <f>M81*1101</f>
        <v>55.050000000000004</v>
      </c>
      <c r="O81" s="38"/>
      <c r="P81" s="38">
        <f>N81*0.08</f>
        <v>4.4040000000000008</v>
      </c>
      <c r="Q81" s="38">
        <f>N81*0.86</f>
        <v>47.343000000000004</v>
      </c>
      <c r="R81" s="38">
        <v>0</v>
      </c>
      <c r="S81" s="38">
        <f>N81*0.06</f>
        <v>3.3029999999999999</v>
      </c>
      <c r="T81" s="38">
        <f>SUM(P81:S81)</f>
        <v>55.050000000000004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42"/>
      <c r="AF81" s="42"/>
      <c r="AG81" s="42"/>
      <c r="AH81" s="33"/>
      <c r="AI81" s="123"/>
      <c r="AJ81" s="42"/>
      <c r="AK81" s="42"/>
      <c r="AL81" s="33"/>
      <c r="AM81" s="33"/>
      <c r="AN81" s="33"/>
      <c r="AO81" s="33"/>
      <c r="AP81" s="33"/>
      <c r="AQ81" s="62"/>
      <c r="AR81" s="33"/>
      <c r="AS81" s="33"/>
      <c r="AT81" s="33"/>
      <c r="AU81" s="33"/>
      <c r="AV81" s="33"/>
      <c r="AW81" s="33"/>
      <c r="AX81" s="33"/>
      <c r="AY81" s="33"/>
      <c r="AZ81" s="33"/>
      <c r="BA81" s="123"/>
      <c r="BB81" s="123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05" customFormat="1" ht="192" customHeight="1" x14ac:dyDescent="0.25">
      <c r="A82" s="91" t="s">
        <v>97</v>
      </c>
      <c r="B82" s="92" t="s">
        <v>138</v>
      </c>
      <c r="C82" s="93">
        <v>466.1</v>
      </c>
      <c r="D82" s="93"/>
      <c r="E82" s="94">
        <v>12</v>
      </c>
      <c r="F82" s="92" t="s">
        <v>178</v>
      </c>
      <c r="G82" s="92" t="s">
        <v>45</v>
      </c>
      <c r="H82" s="92" t="s">
        <v>221</v>
      </c>
      <c r="I82" s="92" t="s">
        <v>286</v>
      </c>
      <c r="J82" s="92" t="s">
        <v>55</v>
      </c>
      <c r="K82" s="95"/>
      <c r="L82" s="95"/>
      <c r="M82" s="95"/>
      <c r="N82" s="95">
        <f>SUM(N83)</f>
        <v>3.54</v>
      </c>
      <c r="O82" s="95">
        <f t="shared" ref="O82:T82" si="34">SUM(O83)</f>
        <v>0</v>
      </c>
      <c r="P82" s="95">
        <f t="shared" si="34"/>
        <v>0.26</v>
      </c>
      <c r="Q82" s="95">
        <f t="shared" si="34"/>
        <v>0.57999999999999996</v>
      </c>
      <c r="R82" s="95">
        <f t="shared" si="34"/>
        <v>2.7</v>
      </c>
      <c r="S82" s="95">
        <f t="shared" si="34"/>
        <v>0</v>
      </c>
      <c r="T82" s="95">
        <f t="shared" si="34"/>
        <v>3.54</v>
      </c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5"/>
      <c r="AF82" s="96"/>
      <c r="AG82" s="95"/>
      <c r="AH82" s="97"/>
      <c r="AI82" s="99"/>
      <c r="AJ82" s="96"/>
      <c r="AK82" s="95"/>
      <c r="AL82" s="97"/>
      <c r="AM82" s="97"/>
      <c r="AN82" s="97"/>
      <c r="AO82" s="97"/>
      <c r="AP82" s="97"/>
      <c r="AQ82" s="99"/>
      <c r="AR82" s="96"/>
      <c r="AS82" s="97"/>
      <c r="AT82" s="97"/>
      <c r="AU82" s="97"/>
      <c r="AV82" s="97"/>
      <c r="AW82" s="97"/>
      <c r="AX82" s="97"/>
      <c r="AY82" s="95" t="s">
        <v>57</v>
      </c>
      <c r="AZ82" s="96">
        <f>T83</f>
        <v>3.54</v>
      </c>
      <c r="BA82" s="95"/>
      <c r="BB82" s="96"/>
      <c r="BC82" s="96"/>
      <c r="BD82" s="95"/>
      <c r="BE82" s="95"/>
      <c r="BF82" s="100"/>
      <c r="BG82" s="95"/>
      <c r="BH82" s="95"/>
      <c r="BI82" s="100"/>
      <c r="BJ82" s="97"/>
      <c r="BK82" s="98">
        <f>AZ82</f>
        <v>3.54</v>
      </c>
      <c r="BL82" s="101">
        <v>42781</v>
      </c>
      <c r="BM82" s="97" t="s">
        <v>332</v>
      </c>
      <c r="BN82" s="97"/>
      <c r="BO82" s="102"/>
      <c r="BP82" s="103"/>
      <c r="BQ82" s="101"/>
      <c r="BR82" s="104"/>
    </row>
    <row r="83" spans="1:70" s="22" customFormat="1" ht="129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15</v>
      </c>
      <c r="M83" s="42" t="str">
        <f>AY82</f>
        <v>Монтаж АВ-0,4 кВ (до 63 А)</v>
      </c>
      <c r="N83" s="42">
        <f>T83</f>
        <v>3.54</v>
      </c>
      <c r="O83" s="42"/>
      <c r="P83" s="42">
        <v>0.26</v>
      </c>
      <c r="Q83" s="42">
        <v>0.57999999999999996</v>
      </c>
      <c r="R83" s="42">
        <v>2.7</v>
      </c>
      <c r="S83" s="42">
        <v>0</v>
      </c>
      <c r="T83" s="38">
        <f>SUM(P83:S83)</f>
        <v>3.54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42"/>
      <c r="AF83" s="38"/>
      <c r="AG83" s="42"/>
      <c r="AH83" s="33"/>
      <c r="AI83" s="123"/>
      <c r="AJ83" s="38"/>
      <c r="AK83" s="42"/>
      <c r="AL83" s="33"/>
      <c r="AM83" s="33"/>
      <c r="AN83" s="33"/>
      <c r="AO83" s="33"/>
      <c r="AP83" s="33"/>
      <c r="AQ83" s="123"/>
      <c r="AR83" s="38"/>
      <c r="AS83" s="33"/>
      <c r="AT83" s="33"/>
      <c r="AU83" s="33"/>
      <c r="AV83" s="33"/>
      <c r="AW83" s="33"/>
      <c r="AX83" s="33"/>
      <c r="AY83" s="33"/>
      <c r="AZ83" s="33"/>
      <c r="BA83" s="123"/>
      <c r="BB83" s="38"/>
      <c r="BC83" s="38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05" customFormat="1" ht="192" customHeight="1" x14ac:dyDescent="0.25">
      <c r="A84" s="91" t="s">
        <v>98</v>
      </c>
      <c r="B84" s="92" t="s">
        <v>139</v>
      </c>
      <c r="C84" s="93">
        <v>466.1</v>
      </c>
      <c r="D84" s="93"/>
      <c r="E84" s="94">
        <v>14</v>
      </c>
      <c r="F84" s="92" t="s">
        <v>179</v>
      </c>
      <c r="G84" s="92" t="s">
        <v>48</v>
      </c>
      <c r="H84" s="92" t="s">
        <v>222</v>
      </c>
      <c r="I84" s="92" t="s">
        <v>287</v>
      </c>
      <c r="J84" s="92" t="s">
        <v>288</v>
      </c>
      <c r="K84" s="95" t="s">
        <v>360</v>
      </c>
      <c r="L84" s="95"/>
      <c r="M84" s="95"/>
      <c r="N84" s="95">
        <f>SUM(N85)</f>
        <v>55.050000000000004</v>
      </c>
      <c r="O84" s="95">
        <f t="shared" ref="O84:T84" si="35">SUM(O85)</f>
        <v>0</v>
      </c>
      <c r="P84" s="95">
        <f t="shared" si="35"/>
        <v>4.4040000000000008</v>
      </c>
      <c r="Q84" s="95">
        <f t="shared" si="35"/>
        <v>47.343000000000004</v>
      </c>
      <c r="R84" s="95">
        <f t="shared" si="35"/>
        <v>0</v>
      </c>
      <c r="S84" s="95">
        <f t="shared" si="35"/>
        <v>3.3029999999999999</v>
      </c>
      <c r="T84" s="95">
        <f t="shared" si="35"/>
        <v>55.050000000000004</v>
      </c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5"/>
      <c r="AF84" s="96"/>
      <c r="AG84" s="95"/>
      <c r="AH84" s="97"/>
      <c r="AI84" s="99"/>
      <c r="AJ84" s="96"/>
      <c r="AK84" s="95"/>
      <c r="AL84" s="97"/>
      <c r="AM84" s="97"/>
      <c r="AN84" s="97"/>
      <c r="AO84" s="97"/>
      <c r="AP84" s="97"/>
      <c r="AQ84" s="99"/>
      <c r="AR84" s="96"/>
      <c r="AS84" s="97"/>
      <c r="AT84" s="97"/>
      <c r="AU84" s="97"/>
      <c r="AV84" s="97"/>
      <c r="AW84" s="97"/>
      <c r="AX84" s="97"/>
      <c r="AY84" s="95"/>
      <c r="AZ84" s="96"/>
      <c r="BA84" s="95">
        <v>0.05</v>
      </c>
      <c r="BB84" s="96">
        <f>T85</f>
        <v>55.050000000000004</v>
      </c>
      <c r="BC84" s="96"/>
      <c r="BD84" s="95"/>
      <c r="BE84" s="95"/>
      <c r="BF84" s="100"/>
      <c r="BG84" s="95"/>
      <c r="BH84" s="95"/>
      <c r="BI84" s="100"/>
      <c r="BJ84" s="97"/>
      <c r="BK84" s="98">
        <f>BB84</f>
        <v>55.050000000000004</v>
      </c>
      <c r="BL84" s="101">
        <v>42785</v>
      </c>
      <c r="BM84" s="97"/>
      <c r="BN84" s="97"/>
      <c r="BO84" s="102"/>
      <c r="BP84" s="103"/>
      <c r="BQ84" s="101"/>
      <c r="BR84" s="104"/>
    </row>
    <row r="85" spans="1:70" s="22" customFormat="1" ht="15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6" t="s">
        <v>16</v>
      </c>
      <c r="M85" s="123">
        <f>BA84</f>
        <v>0.05</v>
      </c>
      <c r="N85" s="38">
        <f>M85*1101</f>
        <v>55.050000000000004</v>
      </c>
      <c r="O85" s="38"/>
      <c r="P85" s="38">
        <f>N85*0.08</f>
        <v>4.4040000000000008</v>
      </c>
      <c r="Q85" s="38">
        <f>N85*0.86</f>
        <v>47.343000000000004</v>
      </c>
      <c r="R85" s="38">
        <v>0</v>
      </c>
      <c r="S85" s="38">
        <f>N85*0.06</f>
        <v>3.3029999999999999</v>
      </c>
      <c r="T85" s="38">
        <f>SUM(P85:S85)</f>
        <v>55.050000000000004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42"/>
      <c r="AF85" s="43"/>
      <c r="AG85" s="43"/>
      <c r="AH85" s="33"/>
      <c r="AI85" s="123"/>
      <c r="AJ85" s="42"/>
      <c r="AK85" s="42"/>
      <c r="AL85" s="33"/>
      <c r="AM85" s="33"/>
      <c r="AN85" s="33"/>
      <c r="AO85" s="33"/>
      <c r="AP85" s="33"/>
      <c r="AQ85" s="123"/>
      <c r="AR85" s="42"/>
      <c r="AS85" s="33"/>
      <c r="AT85" s="33"/>
      <c r="AU85" s="33"/>
      <c r="AV85" s="33"/>
      <c r="AW85" s="33"/>
      <c r="AX85" s="33"/>
      <c r="AY85" s="33"/>
      <c r="AZ85" s="33"/>
      <c r="BA85" s="123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88" customFormat="1" ht="154.5" customHeight="1" x14ac:dyDescent="0.25">
      <c r="A86" s="78" t="s">
        <v>99</v>
      </c>
      <c r="B86" s="79" t="s">
        <v>140</v>
      </c>
      <c r="C86" s="80">
        <v>466.1</v>
      </c>
      <c r="D86" s="80"/>
      <c r="E86" s="81">
        <v>15</v>
      </c>
      <c r="F86" s="79" t="s">
        <v>180</v>
      </c>
      <c r="G86" s="79" t="s">
        <v>45</v>
      </c>
      <c r="H86" s="79" t="s">
        <v>223</v>
      </c>
      <c r="I86" s="79" t="s">
        <v>289</v>
      </c>
      <c r="J86" s="79" t="s">
        <v>290</v>
      </c>
      <c r="K86" s="77" t="s">
        <v>333</v>
      </c>
      <c r="L86" s="77"/>
      <c r="M86" s="77"/>
      <c r="N86" s="76">
        <f>SUM(N87)</f>
        <v>242.22</v>
      </c>
      <c r="O86" s="76">
        <f t="shared" ref="O86:T86" si="36">SUM(O87)</f>
        <v>0</v>
      </c>
      <c r="P86" s="76">
        <f t="shared" si="36"/>
        <v>19.377600000000001</v>
      </c>
      <c r="Q86" s="76">
        <f t="shared" si="36"/>
        <v>208.3092</v>
      </c>
      <c r="R86" s="76">
        <f t="shared" si="36"/>
        <v>0</v>
      </c>
      <c r="S86" s="76">
        <f t="shared" si="36"/>
        <v>14.533199999999999</v>
      </c>
      <c r="T86" s="76">
        <f t="shared" si="36"/>
        <v>242.22</v>
      </c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7"/>
      <c r="AF86" s="75"/>
      <c r="AG86" s="75"/>
      <c r="AH86" s="74"/>
      <c r="AI86" s="83"/>
      <c r="AJ86" s="77"/>
      <c r="AK86" s="77"/>
      <c r="AL86" s="74"/>
      <c r="AM86" s="74"/>
      <c r="AN86" s="74"/>
      <c r="AO86" s="74"/>
      <c r="AP86" s="74"/>
      <c r="AQ86" s="83"/>
      <c r="AR86" s="77"/>
      <c r="AS86" s="74"/>
      <c r="AT86" s="74"/>
      <c r="AU86" s="74"/>
      <c r="AV86" s="74"/>
      <c r="AW86" s="74"/>
      <c r="AX86" s="74"/>
      <c r="AY86" s="74"/>
      <c r="AZ86" s="74"/>
      <c r="BA86" s="83">
        <v>0.22</v>
      </c>
      <c r="BB86" s="76">
        <f>T87</f>
        <v>242.22</v>
      </c>
      <c r="BC86" s="77"/>
      <c r="BD86" s="77"/>
      <c r="BE86" s="77"/>
      <c r="BF86" s="75"/>
      <c r="BG86" s="77"/>
      <c r="BH86" s="77"/>
      <c r="BI86" s="75"/>
      <c r="BJ86" s="74"/>
      <c r="BK86" s="82">
        <f>BB86</f>
        <v>242.22</v>
      </c>
      <c r="BL86" s="84">
        <v>42785</v>
      </c>
      <c r="BM86" s="74"/>
      <c r="BN86" s="74"/>
      <c r="BO86" s="85"/>
      <c r="BP86" s="86"/>
      <c r="BQ86" s="84"/>
      <c r="BR86" s="87"/>
    </row>
    <row r="87" spans="1:70" s="22" customFormat="1" ht="15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16</v>
      </c>
      <c r="M87" s="42">
        <f>BA86</f>
        <v>0.22</v>
      </c>
      <c r="N87" s="38">
        <f>M87*1101</f>
        <v>242.22</v>
      </c>
      <c r="O87" s="38"/>
      <c r="P87" s="38">
        <f>N87*0.08</f>
        <v>19.377600000000001</v>
      </c>
      <c r="Q87" s="38">
        <f>N87*0.86</f>
        <v>208.3092</v>
      </c>
      <c r="R87" s="38">
        <v>0</v>
      </c>
      <c r="S87" s="38">
        <f>N87*0.06</f>
        <v>14.533199999999999</v>
      </c>
      <c r="T87" s="38">
        <f>SUM(P87:S87)</f>
        <v>242.22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3"/>
      <c r="AG87" s="43"/>
      <c r="AH87" s="33"/>
      <c r="AI87" s="123"/>
      <c r="AJ87" s="42"/>
      <c r="AK87" s="42"/>
      <c r="AL87" s="33"/>
      <c r="AM87" s="33"/>
      <c r="AN87" s="33"/>
      <c r="AO87" s="33"/>
      <c r="AP87" s="33"/>
      <c r="AQ87" s="123"/>
      <c r="AR87" s="42"/>
      <c r="AS87" s="33"/>
      <c r="AT87" s="33"/>
      <c r="AU87" s="33"/>
      <c r="AV87" s="33"/>
      <c r="AW87" s="33"/>
      <c r="AX87" s="33"/>
      <c r="AY87" s="33"/>
      <c r="AZ87" s="33"/>
      <c r="BA87" s="123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88" customFormat="1" ht="154.5" customHeight="1" x14ac:dyDescent="0.25">
      <c r="A88" s="78" t="s">
        <v>100</v>
      </c>
      <c r="B88" s="79" t="s">
        <v>141</v>
      </c>
      <c r="C88" s="80">
        <v>466.1</v>
      </c>
      <c r="D88" s="80"/>
      <c r="E88" s="81">
        <v>10</v>
      </c>
      <c r="F88" s="79" t="s">
        <v>181</v>
      </c>
      <c r="G88" s="79" t="s">
        <v>45</v>
      </c>
      <c r="H88" s="79" t="s">
        <v>224</v>
      </c>
      <c r="I88" s="79" t="s">
        <v>291</v>
      </c>
      <c r="J88" s="79" t="s">
        <v>292</v>
      </c>
      <c r="K88" s="89" t="s">
        <v>306</v>
      </c>
      <c r="L88" s="89"/>
      <c r="M88" s="89"/>
      <c r="N88" s="74">
        <f>SUM(N89)</f>
        <v>110.10000000000001</v>
      </c>
      <c r="O88" s="74">
        <f t="shared" ref="O88:T88" si="37">SUM(O89)</f>
        <v>0</v>
      </c>
      <c r="P88" s="74">
        <f t="shared" si="37"/>
        <v>8.8080000000000016</v>
      </c>
      <c r="Q88" s="74">
        <f t="shared" si="37"/>
        <v>94.686000000000007</v>
      </c>
      <c r="R88" s="74">
        <f t="shared" si="37"/>
        <v>0</v>
      </c>
      <c r="S88" s="74">
        <f t="shared" si="37"/>
        <v>6.6059999999999999</v>
      </c>
      <c r="T88" s="74">
        <f t="shared" si="37"/>
        <v>110.10000000000001</v>
      </c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7"/>
      <c r="AF88" s="75"/>
      <c r="AG88" s="75"/>
      <c r="AH88" s="74"/>
      <c r="AI88" s="83"/>
      <c r="AJ88" s="77"/>
      <c r="AK88" s="77"/>
      <c r="AL88" s="74"/>
      <c r="AM88" s="74"/>
      <c r="AN88" s="74"/>
      <c r="AO88" s="74"/>
      <c r="AP88" s="74"/>
      <c r="AQ88" s="83"/>
      <c r="AR88" s="77"/>
      <c r="AS88" s="74"/>
      <c r="AT88" s="74"/>
      <c r="AU88" s="74"/>
      <c r="AV88" s="74"/>
      <c r="AW88" s="74"/>
      <c r="AX88" s="74"/>
      <c r="AY88" s="74"/>
      <c r="AZ88" s="74"/>
      <c r="BA88" s="90">
        <v>0.1</v>
      </c>
      <c r="BB88" s="74">
        <f>T89</f>
        <v>110.10000000000001</v>
      </c>
      <c r="BC88" s="89"/>
      <c r="BD88" s="77"/>
      <c r="BE88" s="77"/>
      <c r="BF88" s="75"/>
      <c r="BG88" s="77"/>
      <c r="BH88" s="77"/>
      <c r="BI88" s="75"/>
      <c r="BJ88" s="74"/>
      <c r="BK88" s="82">
        <f>BB88</f>
        <v>110.10000000000001</v>
      </c>
      <c r="BL88" s="84">
        <v>42788</v>
      </c>
      <c r="BM88" s="74"/>
      <c r="BN88" s="74"/>
      <c r="BO88" s="85"/>
      <c r="BP88" s="86"/>
      <c r="BQ88" s="84"/>
      <c r="BR88" s="87"/>
    </row>
    <row r="89" spans="1:70" s="22" customFormat="1" ht="154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6"/>
      <c r="L89" s="6" t="s">
        <v>16</v>
      </c>
      <c r="M89" s="6">
        <f>BA88</f>
        <v>0.1</v>
      </c>
      <c r="N89" s="33">
        <f>M89*1101</f>
        <v>110.10000000000001</v>
      </c>
      <c r="O89" s="33"/>
      <c r="P89" s="33">
        <f>N89*0.08</f>
        <v>8.8080000000000016</v>
      </c>
      <c r="Q89" s="33">
        <f>N89*0.86</f>
        <v>94.686000000000007</v>
      </c>
      <c r="R89" s="33">
        <v>0</v>
      </c>
      <c r="S89" s="33">
        <f>N89*0.06</f>
        <v>6.6059999999999999</v>
      </c>
      <c r="T89" s="33">
        <f>SUM(P89:S89)</f>
        <v>110.10000000000001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3"/>
      <c r="AG89" s="43"/>
      <c r="AH89" s="33"/>
      <c r="AI89" s="123"/>
      <c r="AJ89" s="42"/>
      <c r="AK89" s="42"/>
      <c r="AL89" s="33"/>
      <c r="AM89" s="33"/>
      <c r="AN89" s="33"/>
      <c r="AO89" s="33"/>
      <c r="AP89" s="33"/>
      <c r="AQ89" s="123"/>
      <c r="AR89" s="42"/>
      <c r="AS89" s="33"/>
      <c r="AT89" s="33"/>
      <c r="AU89" s="33"/>
      <c r="AV89" s="33"/>
      <c r="AW89" s="33"/>
      <c r="AX89" s="33"/>
      <c r="AY89" s="33"/>
      <c r="AZ89" s="33"/>
      <c r="BA89" s="123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88" customFormat="1" ht="154.5" customHeight="1" x14ac:dyDescent="0.25">
      <c r="A90" s="78" t="s">
        <v>101</v>
      </c>
      <c r="B90" s="79" t="s">
        <v>142</v>
      </c>
      <c r="C90" s="80">
        <v>466.1</v>
      </c>
      <c r="D90" s="80"/>
      <c r="E90" s="81">
        <v>15</v>
      </c>
      <c r="F90" s="79" t="s">
        <v>182</v>
      </c>
      <c r="G90" s="79" t="s">
        <v>45</v>
      </c>
      <c r="H90" s="79" t="s">
        <v>225</v>
      </c>
      <c r="I90" s="79" t="s">
        <v>293</v>
      </c>
      <c r="J90" s="79" t="s">
        <v>294</v>
      </c>
      <c r="K90" s="89" t="s">
        <v>307</v>
      </c>
      <c r="L90" s="89"/>
      <c r="M90" s="89"/>
      <c r="N90" s="74">
        <f>SUM(N91)</f>
        <v>110.10000000000001</v>
      </c>
      <c r="O90" s="74">
        <f t="shared" ref="O90:T90" si="38">SUM(O91)</f>
        <v>0</v>
      </c>
      <c r="P90" s="74">
        <f t="shared" si="38"/>
        <v>8.8080000000000016</v>
      </c>
      <c r="Q90" s="74">
        <f t="shared" si="38"/>
        <v>94.686000000000007</v>
      </c>
      <c r="R90" s="74">
        <f t="shared" si="38"/>
        <v>0</v>
      </c>
      <c r="S90" s="74">
        <f t="shared" si="38"/>
        <v>6.6059999999999999</v>
      </c>
      <c r="T90" s="74">
        <f t="shared" si="38"/>
        <v>110.10000000000001</v>
      </c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7"/>
      <c r="AF90" s="75"/>
      <c r="AG90" s="75"/>
      <c r="AH90" s="74"/>
      <c r="AI90" s="83"/>
      <c r="AJ90" s="77"/>
      <c r="AK90" s="77"/>
      <c r="AL90" s="74"/>
      <c r="AM90" s="74"/>
      <c r="AN90" s="74"/>
      <c r="AO90" s="74"/>
      <c r="AP90" s="74"/>
      <c r="AQ90" s="83"/>
      <c r="AR90" s="77"/>
      <c r="AS90" s="74"/>
      <c r="AT90" s="74"/>
      <c r="AU90" s="74"/>
      <c r="AV90" s="74"/>
      <c r="AW90" s="74"/>
      <c r="AX90" s="74"/>
      <c r="AY90" s="74"/>
      <c r="AZ90" s="74"/>
      <c r="BA90" s="90">
        <v>0.1</v>
      </c>
      <c r="BB90" s="74">
        <f>T91</f>
        <v>110.10000000000001</v>
      </c>
      <c r="BC90" s="74"/>
      <c r="BD90" s="77"/>
      <c r="BE90" s="77"/>
      <c r="BF90" s="75"/>
      <c r="BG90" s="77"/>
      <c r="BH90" s="77"/>
      <c r="BI90" s="75"/>
      <c r="BJ90" s="74"/>
      <c r="BK90" s="82">
        <f>BB90</f>
        <v>110.10000000000001</v>
      </c>
      <c r="BL90" s="84">
        <v>42785</v>
      </c>
      <c r="BM90" s="74"/>
      <c r="BN90" s="74"/>
      <c r="BO90" s="85"/>
      <c r="BP90" s="86"/>
      <c r="BQ90" s="84"/>
      <c r="BR90" s="87"/>
    </row>
    <row r="91" spans="1:70" s="22" customFormat="1" ht="15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6"/>
      <c r="L91" s="6" t="s">
        <v>16</v>
      </c>
      <c r="M91" s="6">
        <f>BA90</f>
        <v>0.1</v>
      </c>
      <c r="N91" s="33">
        <f>M91*1101</f>
        <v>110.10000000000001</v>
      </c>
      <c r="O91" s="33"/>
      <c r="P91" s="33">
        <f>N91*0.08</f>
        <v>8.8080000000000016</v>
      </c>
      <c r="Q91" s="33">
        <f>N91*0.86</f>
        <v>94.686000000000007</v>
      </c>
      <c r="R91" s="33">
        <v>0</v>
      </c>
      <c r="S91" s="33">
        <f>N91*0.06</f>
        <v>6.6059999999999999</v>
      </c>
      <c r="T91" s="33">
        <f>SUM(P91:S91)</f>
        <v>110.10000000000001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3"/>
      <c r="AG91" s="43"/>
      <c r="AH91" s="33"/>
      <c r="AI91" s="123"/>
      <c r="AJ91" s="42"/>
      <c r="AK91" s="42"/>
      <c r="AL91" s="33"/>
      <c r="AM91" s="33"/>
      <c r="AN91" s="33"/>
      <c r="AO91" s="33"/>
      <c r="AP91" s="33"/>
      <c r="AQ91" s="123"/>
      <c r="AR91" s="42"/>
      <c r="AS91" s="33"/>
      <c r="AT91" s="33"/>
      <c r="AU91" s="33"/>
      <c r="AV91" s="33"/>
      <c r="AW91" s="33"/>
      <c r="AX91" s="33"/>
      <c r="AY91" s="33"/>
      <c r="AZ91" s="33"/>
      <c r="BA91" s="123"/>
      <c r="BB91" s="43"/>
      <c r="BC91" s="43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88" customFormat="1" ht="249.75" customHeight="1" x14ac:dyDescent="0.25">
      <c r="A92" s="78" t="s">
        <v>102</v>
      </c>
      <c r="B92" s="79" t="s">
        <v>143</v>
      </c>
      <c r="C92" s="80">
        <v>466.1</v>
      </c>
      <c r="D92" s="80"/>
      <c r="E92" s="81">
        <v>14.5</v>
      </c>
      <c r="F92" s="79" t="s">
        <v>183</v>
      </c>
      <c r="G92" s="79" t="s">
        <v>45</v>
      </c>
      <c r="H92" s="79" t="s">
        <v>226</v>
      </c>
      <c r="I92" s="79" t="s">
        <v>295</v>
      </c>
      <c r="J92" s="79" t="s">
        <v>296</v>
      </c>
      <c r="K92" s="89" t="s">
        <v>308</v>
      </c>
      <c r="L92" s="89"/>
      <c r="M92" s="89"/>
      <c r="N92" s="85">
        <f>SUM(N93:N97)</f>
        <v>644.90800000000002</v>
      </c>
      <c r="O92" s="85">
        <f t="shared" ref="O92:T92" si="39">SUM(O93:O97)</f>
        <v>0</v>
      </c>
      <c r="P92" s="85">
        <f t="shared" si="39"/>
        <v>36.563200000000002</v>
      </c>
      <c r="Q92" s="85">
        <f t="shared" si="39"/>
        <v>303.09540000000004</v>
      </c>
      <c r="R92" s="85">
        <f t="shared" si="39"/>
        <v>284.40800000000002</v>
      </c>
      <c r="S92" s="85">
        <f t="shared" si="39"/>
        <v>20.8414</v>
      </c>
      <c r="T92" s="85">
        <f t="shared" si="39"/>
        <v>644.90800000000002</v>
      </c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89">
        <v>0.05</v>
      </c>
      <c r="AF92" s="85">
        <f>T93</f>
        <v>74.600000000000009</v>
      </c>
      <c r="AG92" s="85"/>
      <c r="AH92" s="74"/>
      <c r="AI92" s="90">
        <v>1</v>
      </c>
      <c r="AJ92" s="85">
        <f>T94</f>
        <v>60.52</v>
      </c>
      <c r="AK92" s="85"/>
      <c r="AL92" s="74"/>
      <c r="AM92" s="74"/>
      <c r="AN92" s="74"/>
      <c r="AO92" s="74"/>
      <c r="AP92" s="74"/>
      <c r="AQ92" s="90" t="s">
        <v>58</v>
      </c>
      <c r="AR92" s="85">
        <f>T95</f>
        <v>293.44799999999998</v>
      </c>
      <c r="AS92" s="74"/>
      <c r="AT92" s="74"/>
      <c r="AU92" s="74"/>
      <c r="AV92" s="74"/>
      <c r="AW92" s="74"/>
      <c r="AX92" s="74"/>
      <c r="AY92" s="74"/>
      <c r="AZ92" s="74"/>
      <c r="BA92" s="90">
        <v>0.19</v>
      </c>
      <c r="BB92" s="74">
        <f>T96</f>
        <v>209.19</v>
      </c>
      <c r="BC92" s="89" t="s">
        <v>310</v>
      </c>
      <c r="BD92" s="74">
        <f>T97</f>
        <v>7.15</v>
      </c>
      <c r="BE92" s="74"/>
      <c r="BF92" s="75"/>
      <c r="BG92" s="77"/>
      <c r="BH92" s="77"/>
      <c r="BI92" s="75"/>
      <c r="BJ92" s="74"/>
      <c r="BK92" s="82">
        <f>AF92+AJ92+AR92+BB92+BD92</f>
        <v>644.90800000000002</v>
      </c>
      <c r="BL92" s="84">
        <v>42791</v>
      </c>
      <c r="BM92" s="74"/>
      <c r="BN92" s="74"/>
      <c r="BO92" s="85"/>
      <c r="BP92" s="86"/>
      <c r="BQ92" s="84"/>
      <c r="BR92" s="87"/>
    </row>
    <row r="93" spans="1:70" s="22" customFormat="1" ht="12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6"/>
      <c r="L93" s="6" t="s">
        <v>7</v>
      </c>
      <c r="M93" s="6">
        <f>AE92</f>
        <v>0.05</v>
      </c>
      <c r="N93" s="34">
        <f>M93*1492</f>
        <v>74.600000000000009</v>
      </c>
      <c r="O93" s="34"/>
      <c r="P93" s="34">
        <f>N93*0.08</f>
        <v>5.9680000000000009</v>
      </c>
      <c r="Q93" s="34">
        <f>N93*0.87</f>
        <v>64.902000000000001</v>
      </c>
      <c r="R93" s="34">
        <v>0</v>
      </c>
      <c r="S93" s="34">
        <f>N93*0.05</f>
        <v>3.7300000000000004</v>
      </c>
      <c r="T93" s="34">
        <f>SUM(P93:S93)</f>
        <v>74.600000000000009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123"/>
      <c r="AJ93" s="42"/>
      <c r="AK93" s="42"/>
      <c r="AL93" s="33"/>
      <c r="AM93" s="33"/>
      <c r="AN93" s="33"/>
      <c r="AO93" s="33"/>
      <c r="AP93" s="33"/>
      <c r="AQ93" s="123"/>
      <c r="AR93" s="42"/>
      <c r="AS93" s="33"/>
      <c r="AT93" s="33"/>
      <c r="AU93" s="33"/>
      <c r="AV93" s="33"/>
      <c r="AW93" s="33"/>
      <c r="AX93" s="33"/>
      <c r="AY93" s="33"/>
      <c r="AZ93" s="33"/>
      <c r="BA93" s="123"/>
      <c r="BB93" s="38"/>
      <c r="BC93" s="38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2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6"/>
      <c r="L94" s="6" t="s">
        <v>9</v>
      </c>
      <c r="M94" s="6">
        <f>AI92</f>
        <v>1</v>
      </c>
      <c r="N94" s="34">
        <f>T94</f>
        <v>60.52</v>
      </c>
      <c r="O94" s="34"/>
      <c r="P94" s="34">
        <v>4.4800000000000004</v>
      </c>
      <c r="Q94" s="34">
        <v>8.76</v>
      </c>
      <c r="R94" s="34">
        <v>45.18</v>
      </c>
      <c r="S94" s="34">
        <v>2.1</v>
      </c>
      <c r="T94" s="34">
        <f t="shared" ref="T94:T96" si="40">SUM(P94:S94)</f>
        <v>60.52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123"/>
      <c r="AJ94" s="42"/>
      <c r="AK94" s="42"/>
      <c r="AL94" s="33"/>
      <c r="AM94" s="33"/>
      <c r="AN94" s="33"/>
      <c r="AO94" s="33"/>
      <c r="AP94" s="33"/>
      <c r="AQ94" s="123"/>
      <c r="AR94" s="42"/>
      <c r="AS94" s="33"/>
      <c r="AT94" s="33"/>
      <c r="AU94" s="33"/>
      <c r="AV94" s="33"/>
      <c r="AW94" s="33"/>
      <c r="AX94" s="33"/>
      <c r="AY94" s="33"/>
      <c r="AZ94" s="33"/>
      <c r="BA94" s="123"/>
      <c r="BB94" s="38"/>
      <c r="BC94" s="38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24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6"/>
      <c r="L95" s="6" t="s">
        <v>12</v>
      </c>
      <c r="M95" s="6" t="str">
        <f>AQ92</f>
        <v>СТП 63 кВА</v>
      </c>
      <c r="N95" s="33">
        <f>T95</f>
        <v>293.44799999999998</v>
      </c>
      <c r="O95" s="33"/>
      <c r="P95" s="33">
        <v>8.85</v>
      </c>
      <c r="Q95" s="33">
        <v>42.91</v>
      </c>
      <c r="R95" s="33">
        <f>217.48*1.1</f>
        <v>239.22800000000001</v>
      </c>
      <c r="S95" s="33">
        <v>2.46</v>
      </c>
      <c r="T95" s="33">
        <f t="shared" si="40"/>
        <v>293.44799999999998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3"/>
      <c r="AH95" s="33"/>
      <c r="AI95" s="123"/>
      <c r="AJ95" s="42"/>
      <c r="AK95" s="42"/>
      <c r="AL95" s="33"/>
      <c r="AM95" s="33"/>
      <c r="AN95" s="33"/>
      <c r="AO95" s="33"/>
      <c r="AP95" s="33"/>
      <c r="AQ95" s="123"/>
      <c r="AR95" s="42"/>
      <c r="AS95" s="33"/>
      <c r="AT95" s="33"/>
      <c r="AU95" s="33"/>
      <c r="AV95" s="33"/>
      <c r="AW95" s="33"/>
      <c r="AX95" s="33"/>
      <c r="AY95" s="33"/>
      <c r="AZ95" s="33"/>
      <c r="BA95" s="123"/>
      <c r="BB95" s="38"/>
      <c r="BC95" s="38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24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6"/>
      <c r="L96" s="6" t="s">
        <v>16</v>
      </c>
      <c r="M96" s="6">
        <f>BA92</f>
        <v>0.19</v>
      </c>
      <c r="N96" s="33">
        <f>M96*1101</f>
        <v>209.19</v>
      </c>
      <c r="O96" s="33"/>
      <c r="P96" s="33">
        <f>N96*0.08</f>
        <v>16.735199999999999</v>
      </c>
      <c r="Q96" s="33">
        <f>N96*0.86</f>
        <v>179.9034</v>
      </c>
      <c r="R96" s="33">
        <v>0</v>
      </c>
      <c r="S96" s="33">
        <f>N96*0.06</f>
        <v>12.551399999999999</v>
      </c>
      <c r="T96" s="33">
        <f t="shared" si="40"/>
        <v>209.19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3"/>
      <c r="AH96" s="33"/>
      <c r="AI96" s="123"/>
      <c r="AJ96" s="42"/>
      <c r="AK96" s="42"/>
      <c r="AL96" s="33"/>
      <c r="AM96" s="33"/>
      <c r="AN96" s="33"/>
      <c r="AO96" s="33"/>
      <c r="AP96" s="33"/>
      <c r="AQ96" s="123"/>
      <c r="AR96" s="42"/>
      <c r="AS96" s="33"/>
      <c r="AT96" s="33"/>
      <c r="AU96" s="33"/>
      <c r="AV96" s="33"/>
      <c r="AW96" s="33"/>
      <c r="AX96" s="33"/>
      <c r="AY96" s="33"/>
      <c r="AZ96" s="33"/>
      <c r="BA96" s="123"/>
      <c r="BB96" s="38"/>
      <c r="BC96" s="38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72.1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6"/>
      <c r="L97" s="6" t="s">
        <v>309</v>
      </c>
      <c r="M97" s="6" t="str">
        <f>BC92</f>
        <v>реконструкция существующей ВЛ-0,4 кВ  в части переключения участка линии от опоры на питание от ТП-10/0,4 кВ</v>
      </c>
      <c r="N97" s="33">
        <v>7.15</v>
      </c>
      <c r="O97" s="33"/>
      <c r="P97" s="33">
        <v>0.53</v>
      </c>
      <c r="Q97" s="33">
        <v>6.62</v>
      </c>
      <c r="R97" s="33">
        <v>0</v>
      </c>
      <c r="S97" s="33">
        <v>0</v>
      </c>
      <c r="T97" s="33">
        <f>SUM(P97:S97)</f>
        <v>7.15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3"/>
      <c r="AH97" s="33"/>
      <c r="AI97" s="123"/>
      <c r="AJ97" s="42"/>
      <c r="AK97" s="42"/>
      <c r="AL97" s="33"/>
      <c r="AM97" s="33"/>
      <c r="AN97" s="33"/>
      <c r="AO97" s="33"/>
      <c r="AP97" s="33"/>
      <c r="AQ97" s="123"/>
      <c r="AR97" s="42"/>
      <c r="AS97" s="33"/>
      <c r="AT97" s="33"/>
      <c r="AU97" s="33"/>
      <c r="AV97" s="33"/>
      <c r="AW97" s="33"/>
      <c r="AX97" s="33"/>
      <c r="AY97" s="33"/>
      <c r="AZ97" s="33"/>
      <c r="BA97" s="123"/>
      <c r="BB97" s="38"/>
      <c r="BC97" s="38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105" customFormat="1" ht="237" customHeight="1" x14ac:dyDescent="0.25">
      <c r="A98" s="91" t="s">
        <v>103</v>
      </c>
      <c r="B98" s="92" t="s">
        <v>144</v>
      </c>
      <c r="C98" s="93">
        <v>466.1</v>
      </c>
      <c r="D98" s="93">
        <v>466.1</v>
      </c>
      <c r="E98" s="94">
        <v>15</v>
      </c>
      <c r="F98" s="92" t="s">
        <v>184</v>
      </c>
      <c r="G98" s="92" t="s">
        <v>46</v>
      </c>
      <c r="H98" s="92" t="s">
        <v>227</v>
      </c>
      <c r="I98" s="92" t="s">
        <v>297</v>
      </c>
      <c r="J98" s="92" t="s">
        <v>298</v>
      </c>
      <c r="K98" s="95" t="s">
        <v>334</v>
      </c>
      <c r="L98" s="95"/>
      <c r="M98" s="95"/>
      <c r="N98" s="96">
        <f>SUM(N99)</f>
        <v>154.14000000000001</v>
      </c>
      <c r="O98" s="96">
        <f t="shared" ref="O98:T98" si="41">SUM(O99)</f>
        <v>0</v>
      </c>
      <c r="P98" s="96">
        <f t="shared" si="41"/>
        <v>12.331200000000001</v>
      </c>
      <c r="Q98" s="96">
        <f t="shared" si="41"/>
        <v>132.56040000000002</v>
      </c>
      <c r="R98" s="96">
        <f t="shared" si="41"/>
        <v>0</v>
      </c>
      <c r="S98" s="96">
        <f t="shared" si="41"/>
        <v>9.2484000000000002</v>
      </c>
      <c r="T98" s="96">
        <f t="shared" si="41"/>
        <v>154.14000000000001</v>
      </c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9">
        <v>0.14000000000000001</v>
      </c>
      <c r="BB98" s="96">
        <f>T99</f>
        <v>154.14000000000001</v>
      </c>
      <c r="BC98" s="95"/>
      <c r="BD98" s="95"/>
      <c r="BE98" s="95"/>
      <c r="BF98" s="100"/>
      <c r="BG98" s="95"/>
      <c r="BH98" s="96"/>
      <c r="BI98" s="95"/>
      <c r="BJ98" s="97"/>
      <c r="BK98" s="98">
        <f>BB98</f>
        <v>154.14000000000001</v>
      </c>
      <c r="BL98" s="101">
        <v>42776</v>
      </c>
      <c r="BM98" s="97"/>
      <c r="BN98" s="97"/>
      <c r="BO98" s="102"/>
      <c r="BP98" s="103"/>
      <c r="BQ98" s="101"/>
      <c r="BR98" s="104"/>
    </row>
    <row r="99" spans="1:70" s="22" customFormat="1" ht="13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0.14000000000000001</v>
      </c>
      <c r="N99" s="38">
        <f>M99*1101</f>
        <v>154.14000000000001</v>
      </c>
      <c r="O99" s="38"/>
      <c r="P99" s="38">
        <f>N99*0.08</f>
        <v>12.331200000000001</v>
      </c>
      <c r="Q99" s="38">
        <f>N99*0.86</f>
        <v>132.56040000000002</v>
      </c>
      <c r="R99" s="38">
        <v>0</v>
      </c>
      <c r="S99" s="38">
        <f>N99*0.06</f>
        <v>9.2484000000000002</v>
      </c>
      <c r="T99" s="38">
        <f>SUM(P99:S99)</f>
        <v>154.14000000000001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23"/>
      <c r="BB99" s="43"/>
      <c r="BC99" s="43"/>
      <c r="BD99" s="42"/>
      <c r="BE99" s="42"/>
      <c r="BF99" s="43"/>
      <c r="BG99" s="42"/>
      <c r="BH99" s="38"/>
      <c r="BI99" s="42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88" customFormat="1" ht="409.5" customHeight="1" x14ac:dyDescent="0.25">
      <c r="A100" s="78" t="s">
        <v>104</v>
      </c>
      <c r="B100" s="79" t="s">
        <v>145</v>
      </c>
      <c r="C100" s="80">
        <v>466.1</v>
      </c>
      <c r="D100" s="80"/>
      <c r="E100" s="81">
        <v>15</v>
      </c>
      <c r="F100" s="79" t="s">
        <v>185</v>
      </c>
      <c r="G100" s="79" t="s">
        <v>46</v>
      </c>
      <c r="H100" s="79" t="s">
        <v>228</v>
      </c>
      <c r="I100" s="79" t="s">
        <v>299</v>
      </c>
      <c r="J100" s="79" t="s">
        <v>300</v>
      </c>
      <c r="K100" s="77" t="s">
        <v>335</v>
      </c>
      <c r="L100" s="77"/>
      <c r="M100" s="77"/>
      <c r="N100" s="75">
        <f>SUM(N101:N105)</f>
        <v>438.9079999999999</v>
      </c>
      <c r="O100" s="75">
        <f t="shared" ref="O100:T100" si="42">SUM(O101:O105)</f>
        <v>0</v>
      </c>
      <c r="P100" s="75">
        <f t="shared" si="42"/>
        <v>20.083200000000005</v>
      </c>
      <c r="Q100" s="75">
        <f t="shared" si="42"/>
        <v>125.637</v>
      </c>
      <c r="R100" s="75">
        <f t="shared" si="42"/>
        <v>284.40800000000002</v>
      </c>
      <c r="S100" s="75">
        <f t="shared" si="42"/>
        <v>8.7797999999999998</v>
      </c>
      <c r="T100" s="75">
        <f t="shared" si="42"/>
        <v>438.9079999999999</v>
      </c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7">
        <v>0.03</v>
      </c>
      <c r="AF100" s="75">
        <f>T101</f>
        <v>44.759999999999991</v>
      </c>
      <c r="AG100" s="75"/>
      <c r="AH100" s="74"/>
      <c r="AI100" s="83">
        <v>1</v>
      </c>
      <c r="AJ100" s="75">
        <f>T102</f>
        <v>60.52</v>
      </c>
      <c r="AK100" s="75"/>
      <c r="AL100" s="74"/>
      <c r="AM100" s="74"/>
      <c r="AN100" s="74"/>
      <c r="AO100" s="74"/>
      <c r="AP100" s="74"/>
      <c r="AQ100" s="83" t="s">
        <v>58</v>
      </c>
      <c r="AR100" s="75">
        <f>T103</f>
        <v>293.44799999999998</v>
      </c>
      <c r="AS100" s="74"/>
      <c r="AT100" s="74"/>
      <c r="AU100" s="74"/>
      <c r="AV100" s="74"/>
      <c r="AW100" s="74"/>
      <c r="AX100" s="74"/>
      <c r="AY100" s="74"/>
      <c r="AZ100" s="74"/>
      <c r="BA100" s="83">
        <v>0.03</v>
      </c>
      <c r="BB100" s="75">
        <f>T104</f>
        <v>33.03</v>
      </c>
      <c r="BC100" s="77" t="s">
        <v>336</v>
      </c>
      <c r="BD100" s="76">
        <f>T105</f>
        <v>7.15</v>
      </c>
      <c r="BE100" s="77"/>
      <c r="BF100" s="75"/>
      <c r="BG100" s="77"/>
      <c r="BH100" s="77"/>
      <c r="BI100" s="75"/>
      <c r="BJ100" s="74"/>
      <c r="BK100" s="82">
        <f>AF100+AJ100+AR100+BB100+BD100</f>
        <v>438.9079999999999</v>
      </c>
      <c r="BL100" s="84">
        <v>42785</v>
      </c>
      <c r="BM100" s="74"/>
      <c r="BN100" s="74"/>
      <c r="BO100" s="85"/>
      <c r="BP100" s="86"/>
      <c r="BQ100" s="84"/>
      <c r="BR100" s="87"/>
    </row>
    <row r="101" spans="1:70" s="22" customFormat="1" ht="12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6" t="s">
        <v>7</v>
      </c>
      <c r="M101" s="42">
        <f>AE100</f>
        <v>0.03</v>
      </c>
      <c r="N101" s="43">
        <f>M101*1492</f>
        <v>44.76</v>
      </c>
      <c r="O101" s="43"/>
      <c r="P101" s="43">
        <f>N101*0.08</f>
        <v>3.5808</v>
      </c>
      <c r="Q101" s="43">
        <f>N101*0.87</f>
        <v>38.941199999999995</v>
      </c>
      <c r="R101" s="43">
        <v>0</v>
      </c>
      <c r="S101" s="43">
        <f>N101*0.05</f>
        <v>2.238</v>
      </c>
      <c r="T101" s="43">
        <f>SUM(P101:S101)</f>
        <v>44.759999999999991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3"/>
      <c r="BB101" s="43"/>
      <c r="BC101" s="43"/>
      <c r="BD101" s="42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6" t="s">
        <v>9</v>
      </c>
      <c r="M102" s="42">
        <f>AI100</f>
        <v>1</v>
      </c>
      <c r="N102" s="43">
        <f>T102</f>
        <v>60.52</v>
      </c>
      <c r="O102" s="43"/>
      <c r="P102" s="43">
        <v>4.4800000000000004</v>
      </c>
      <c r="Q102" s="43">
        <v>8.76</v>
      </c>
      <c r="R102" s="43">
        <v>45.18</v>
      </c>
      <c r="S102" s="43">
        <v>2.1</v>
      </c>
      <c r="T102" s="43">
        <f t="shared" ref="T102:T104" si="43">SUM(P102:S102)</f>
        <v>60.52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3"/>
      <c r="BB102" s="43"/>
      <c r="BC102" s="43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6" t="s">
        <v>12</v>
      </c>
      <c r="M103" s="42" t="str">
        <f>AQ100</f>
        <v>СТП 63 кВА</v>
      </c>
      <c r="N103" s="43">
        <f>T103</f>
        <v>293.44799999999998</v>
      </c>
      <c r="O103" s="43"/>
      <c r="P103" s="43">
        <v>8.85</v>
      </c>
      <c r="Q103" s="43">
        <v>42.91</v>
      </c>
      <c r="R103" s="43">
        <f>217.48*1.1</f>
        <v>239.22800000000001</v>
      </c>
      <c r="S103" s="43">
        <v>2.46</v>
      </c>
      <c r="T103" s="43">
        <f t="shared" si="43"/>
        <v>293.44799999999998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23"/>
      <c r="BB103" s="43"/>
      <c r="BC103" s="43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2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 t="s">
        <v>16</v>
      </c>
      <c r="M104" s="42">
        <f>BA100</f>
        <v>0.03</v>
      </c>
      <c r="N104" s="43">
        <f>M104*1101</f>
        <v>33.03</v>
      </c>
      <c r="O104" s="43"/>
      <c r="P104" s="43">
        <f>N104*0.08</f>
        <v>2.6424000000000003</v>
      </c>
      <c r="Q104" s="43">
        <f>N104*0.86</f>
        <v>28.405799999999999</v>
      </c>
      <c r="R104" s="43">
        <v>0</v>
      </c>
      <c r="S104" s="43">
        <f>N104*0.06</f>
        <v>1.9818</v>
      </c>
      <c r="T104" s="43">
        <f t="shared" si="43"/>
        <v>33.03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3"/>
      <c r="BB104" s="43"/>
      <c r="BC104" s="43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74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309</v>
      </c>
      <c r="M105" s="42" t="str">
        <f>BC100</f>
        <v>реконструкция существующей ВЛ-0,4 кВ в части переключения участка с опоры на питание от ТП-10/0,4 кВ</v>
      </c>
      <c r="N105" s="38">
        <f>T105</f>
        <v>7.15</v>
      </c>
      <c r="O105" s="38"/>
      <c r="P105" s="38">
        <v>0.53</v>
      </c>
      <c r="Q105" s="38">
        <v>6.62</v>
      </c>
      <c r="R105" s="38">
        <v>0</v>
      </c>
      <c r="S105" s="38">
        <v>0</v>
      </c>
      <c r="T105" s="38">
        <f>SUM(P105:S105)</f>
        <v>7.15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3"/>
      <c r="BB105" s="43"/>
      <c r="BC105" s="43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88" customFormat="1" ht="409.5" customHeight="1" x14ac:dyDescent="0.25">
      <c r="A106" s="78" t="s">
        <v>105</v>
      </c>
      <c r="B106" s="79" t="s">
        <v>146</v>
      </c>
      <c r="C106" s="80">
        <v>466.1</v>
      </c>
      <c r="D106" s="80">
        <v>466.1</v>
      </c>
      <c r="E106" s="81">
        <v>15</v>
      </c>
      <c r="F106" s="79" t="s">
        <v>186</v>
      </c>
      <c r="G106" s="79" t="s">
        <v>46</v>
      </c>
      <c r="H106" s="79" t="s">
        <v>229</v>
      </c>
      <c r="I106" s="79" t="s">
        <v>301</v>
      </c>
      <c r="J106" s="79" t="s">
        <v>63</v>
      </c>
      <c r="K106" s="77"/>
      <c r="L106" s="77"/>
      <c r="M106" s="77"/>
      <c r="N106" s="76"/>
      <c r="O106" s="76"/>
      <c r="P106" s="76"/>
      <c r="Q106" s="76"/>
      <c r="R106" s="76"/>
      <c r="S106" s="76"/>
      <c r="T106" s="76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83"/>
      <c r="BB106" s="76"/>
      <c r="BC106" s="76"/>
      <c r="BD106" s="77"/>
      <c r="BE106" s="77"/>
      <c r="BF106" s="75"/>
      <c r="BG106" s="77"/>
      <c r="BH106" s="77"/>
      <c r="BI106" s="75"/>
      <c r="BJ106" s="74"/>
      <c r="BK106" s="82"/>
      <c r="BL106" s="84">
        <v>42781</v>
      </c>
      <c r="BM106" s="74" t="s">
        <v>337</v>
      </c>
      <c r="BN106" s="74"/>
      <c r="BO106" s="85"/>
      <c r="BP106" s="86"/>
      <c r="BQ106" s="84"/>
      <c r="BR106" s="87"/>
    </row>
    <row r="107" spans="1:70" s="139" customFormat="1" ht="155.25" customHeight="1" x14ac:dyDescent="0.25">
      <c r="A107" s="128"/>
      <c r="B107" s="129"/>
      <c r="C107" s="130"/>
      <c r="D107" s="130"/>
      <c r="E107" s="131"/>
      <c r="F107" s="129"/>
      <c r="G107" s="129"/>
      <c r="H107" s="129"/>
      <c r="I107" s="129"/>
      <c r="J107" s="129"/>
      <c r="K107" s="132"/>
      <c r="L107" s="132" t="s">
        <v>364</v>
      </c>
      <c r="M107" s="132"/>
      <c r="N107" s="133">
        <f>N3+N5+N8+N10+N12+N15+N18+N20+N22+N24+N27+N30+N32+N34+N36+N39+N41+N46+N52+N54+N57+N62+N64+N66+N68+N70+N72+N77+N80+N82+N84+N86+N88+N90+N92+N98+N100</f>
        <v>11598.487499999997</v>
      </c>
      <c r="O107" s="133">
        <f t="shared" ref="O107:BK107" si="44">O3+O5+O8+O10+O12+O15+O18+O20+O22+O24+O27+O30+O32+O34+O36+O39+O41+O46+O52+O54+O57+O62+O64+O66+O68+O70+O72+O77+O80+O82+O84+O86+O88+O90+O92+O98+O100</f>
        <v>0</v>
      </c>
      <c r="P107" s="133">
        <f t="shared" si="44"/>
        <v>745.60772000000009</v>
      </c>
      <c r="Q107" s="133">
        <f t="shared" si="44"/>
        <v>7153.4958799999995</v>
      </c>
      <c r="R107" s="133">
        <f t="shared" si="44"/>
        <v>3252.8359999999998</v>
      </c>
      <c r="S107" s="133">
        <f t="shared" si="44"/>
        <v>446.54790000000003</v>
      </c>
      <c r="T107" s="133">
        <f t="shared" si="44"/>
        <v>11598.487499999997</v>
      </c>
      <c r="U107" s="133">
        <f t="shared" si="44"/>
        <v>0</v>
      </c>
      <c r="V107" s="133">
        <f t="shared" si="44"/>
        <v>0</v>
      </c>
      <c r="W107" s="133">
        <f t="shared" si="44"/>
        <v>0</v>
      </c>
      <c r="X107" s="133">
        <f t="shared" si="44"/>
        <v>0</v>
      </c>
      <c r="Y107" s="133">
        <f t="shared" si="44"/>
        <v>0</v>
      </c>
      <c r="Z107" s="133">
        <f t="shared" si="44"/>
        <v>0</v>
      </c>
      <c r="AA107" s="133">
        <f t="shared" si="44"/>
        <v>0</v>
      </c>
      <c r="AB107" s="133">
        <f t="shared" si="44"/>
        <v>0</v>
      </c>
      <c r="AC107" s="133">
        <f t="shared" si="44"/>
        <v>0</v>
      </c>
      <c r="AD107" s="133">
        <f t="shared" si="44"/>
        <v>0</v>
      </c>
      <c r="AE107" s="133"/>
      <c r="AF107" s="133">
        <f t="shared" si="44"/>
        <v>1611.36</v>
      </c>
      <c r="AG107" s="133">
        <f t="shared" si="44"/>
        <v>0</v>
      </c>
      <c r="AH107" s="133">
        <f t="shared" si="44"/>
        <v>0</v>
      </c>
      <c r="AI107" s="133"/>
      <c r="AJ107" s="133">
        <f t="shared" si="44"/>
        <v>242.08</v>
      </c>
      <c r="AK107" s="133"/>
      <c r="AL107" s="133">
        <f t="shared" si="44"/>
        <v>1087.2</v>
      </c>
      <c r="AM107" s="133"/>
      <c r="AN107" s="133">
        <f t="shared" si="44"/>
        <v>52.08</v>
      </c>
      <c r="AO107" s="133">
        <f t="shared" si="44"/>
        <v>0</v>
      </c>
      <c r="AP107" s="133">
        <f t="shared" si="44"/>
        <v>0</v>
      </c>
      <c r="AQ107" s="133"/>
      <c r="AR107" s="133">
        <f t="shared" si="44"/>
        <v>3284.9759999999997</v>
      </c>
      <c r="AS107" s="133">
        <f t="shared" si="44"/>
        <v>0</v>
      </c>
      <c r="AT107" s="133">
        <f t="shared" si="44"/>
        <v>0</v>
      </c>
      <c r="AU107" s="133">
        <f t="shared" si="44"/>
        <v>0</v>
      </c>
      <c r="AV107" s="133">
        <f t="shared" si="44"/>
        <v>0</v>
      </c>
      <c r="AW107" s="133">
        <f t="shared" si="44"/>
        <v>0</v>
      </c>
      <c r="AX107" s="133">
        <f t="shared" si="44"/>
        <v>0</v>
      </c>
      <c r="AY107" s="133"/>
      <c r="AZ107" s="133">
        <f t="shared" si="44"/>
        <v>166.40999999999997</v>
      </c>
      <c r="BA107" s="133"/>
      <c r="BB107" s="133">
        <f t="shared" si="44"/>
        <v>4982.0250000000005</v>
      </c>
      <c r="BC107" s="133"/>
      <c r="BD107" s="133">
        <f t="shared" si="44"/>
        <v>14.3</v>
      </c>
      <c r="BE107" s="133"/>
      <c r="BF107" s="133">
        <f t="shared" si="44"/>
        <v>69.86990000000003</v>
      </c>
      <c r="BG107" s="133"/>
      <c r="BH107" s="133">
        <f t="shared" si="44"/>
        <v>88.186599999999999</v>
      </c>
      <c r="BI107" s="133">
        <f t="shared" si="44"/>
        <v>0</v>
      </c>
      <c r="BJ107" s="133">
        <f t="shared" si="44"/>
        <v>0</v>
      </c>
      <c r="BK107" s="133">
        <f t="shared" si="44"/>
        <v>11598.487499999997</v>
      </c>
      <c r="BL107" s="134"/>
      <c r="BM107" s="135"/>
      <c r="BN107" s="135"/>
      <c r="BO107" s="136"/>
      <c r="BP107" s="137"/>
      <c r="BQ107" s="134"/>
      <c r="BR107" s="138"/>
    </row>
    <row r="108" spans="1:70" s="22" customFormat="1" ht="25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38"/>
      <c r="Q108" s="38"/>
      <c r="R108" s="38"/>
      <c r="S108" s="38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38"/>
      <c r="BA108" s="73"/>
      <c r="BB108" s="38"/>
      <c r="BC108" s="38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62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73"/>
      <c r="BB109" s="43"/>
      <c r="BC109" s="43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62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73"/>
      <c r="BB110" s="43"/>
      <c r="BC110" s="43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294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3"/>
      <c r="AJ111" s="43"/>
      <c r="AK111" s="4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73"/>
      <c r="BB111" s="43"/>
      <c r="BC111" s="43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42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2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3"/>
      <c r="BB112" s="43"/>
      <c r="BC112" s="43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42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73"/>
      <c r="BB113" s="43"/>
      <c r="BC113" s="43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7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42"/>
      <c r="AN114" s="43"/>
      <c r="AO114" s="42"/>
      <c r="AP114" s="33"/>
      <c r="AQ114" s="33"/>
      <c r="AR114" s="33"/>
      <c r="AS114" s="33"/>
      <c r="AT114" s="33"/>
      <c r="AU114" s="33"/>
      <c r="AV114" s="33"/>
      <c r="AW114" s="33"/>
      <c r="AX114" s="33"/>
      <c r="AY114" s="42"/>
      <c r="AZ114" s="43"/>
      <c r="BA114" s="42"/>
      <c r="BB114" s="43"/>
      <c r="BC114" s="42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8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3"/>
      <c r="BB115" s="61"/>
      <c r="BC115" s="42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87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42"/>
      <c r="AZ116" s="42"/>
      <c r="BA116" s="73"/>
      <c r="BB116" s="61"/>
      <c r="BC116" s="42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87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3"/>
      <c r="BB117" s="43"/>
      <c r="BC117" s="43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7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73"/>
      <c r="N118" s="23"/>
      <c r="O118" s="23"/>
      <c r="P118" s="23"/>
      <c r="Q118" s="23"/>
      <c r="R118" s="23"/>
      <c r="S118" s="23"/>
      <c r="T118" s="2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73"/>
      <c r="BB118" s="73"/>
      <c r="BC118" s="42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34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3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73"/>
      <c r="BB119" s="73"/>
      <c r="BC119" s="42"/>
      <c r="BD119" s="42"/>
      <c r="BE119" s="42"/>
      <c r="BF119" s="43"/>
      <c r="BG119" s="43"/>
      <c r="BH119" s="42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67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33"/>
      <c r="AT120" s="33"/>
      <c r="AU120" s="33"/>
      <c r="AV120" s="33"/>
      <c r="AW120" s="33"/>
      <c r="AX120" s="33"/>
      <c r="AY120" s="33"/>
      <c r="AZ120" s="33"/>
      <c r="BA120" s="73"/>
      <c r="BB120" s="73"/>
      <c r="BC120" s="42"/>
      <c r="BD120" s="42"/>
      <c r="BE120" s="42"/>
      <c r="BF120" s="43"/>
      <c r="BG120" s="42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409.6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3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42"/>
      <c r="AF121" s="43"/>
      <c r="AG121" s="42"/>
      <c r="AH121" s="33"/>
      <c r="AI121" s="73"/>
      <c r="AJ121" s="43"/>
      <c r="AK121" s="42"/>
      <c r="AL121" s="43"/>
      <c r="AM121" s="42"/>
      <c r="AN121" s="33"/>
      <c r="AO121" s="33"/>
      <c r="AP121" s="33"/>
      <c r="AQ121" s="73"/>
      <c r="AR121" s="43"/>
      <c r="AS121" s="33"/>
      <c r="AT121" s="33"/>
      <c r="AU121" s="33"/>
      <c r="AV121" s="33"/>
      <c r="AW121" s="33"/>
      <c r="AX121" s="33"/>
      <c r="AY121" s="33"/>
      <c r="AZ121" s="33"/>
      <c r="BA121" s="73"/>
      <c r="BB121" s="43"/>
      <c r="BC121" s="42"/>
      <c r="BD121" s="43"/>
      <c r="BE121" s="42"/>
      <c r="BF121" s="43"/>
      <c r="BG121" s="42"/>
      <c r="BH121" s="43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4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2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43"/>
      <c r="AG122" s="42"/>
      <c r="AH122" s="33"/>
      <c r="AI122" s="73"/>
      <c r="AJ122" s="42"/>
      <c r="AK122" s="42"/>
      <c r="AL122" s="33"/>
      <c r="AM122" s="33"/>
      <c r="AN122" s="33"/>
      <c r="AO122" s="33"/>
      <c r="AP122" s="33"/>
      <c r="AQ122" s="73"/>
      <c r="AR122" s="42"/>
      <c r="AS122" s="33"/>
      <c r="AT122" s="33"/>
      <c r="AU122" s="33"/>
      <c r="AV122" s="33"/>
      <c r="AW122" s="33"/>
      <c r="AX122" s="33"/>
      <c r="AY122" s="33"/>
      <c r="AZ122" s="33"/>
      <c r="BA122" s="73"/>
      <c r="BB122" s="43"/>
      <c r="BC122" s="42"/>
      <c r="BD122" s="43"/>
      <c r="BE122" s="42"/>
      <c r="BF122" s="43"/>
      <c r="BG122" s="42"/>
      <c r="BH122" s="43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3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42"/>
      <c r="AF123" s="43"/>
      <c r="AG123" s="42"/>
      <c r="AH123" s="33"/>
      <c r="AI123" s="73"/>
      <c r="AJ123" s="42"/>
      <c r="AK123" s="42"/>
      <c r="AL123" s="33"/>
      <c r="AM123" s="33"/>
      <c r="AN123" s="33"/>
      <c r="AO123" s="33"/>
      <c r="AP123" s="33"/>
      <c r="AQ123" s="73"/>
      <c r="AR123" s="42"/>
      <c r="AS123" s="33"/>
      <c r="AT123" s="33"/>
      <c r="AU123" s="33"/>
      <c r="AV123" s="33"/>
      <c r="AW123" s="33"/>
      <c r="AX123" s="33"/>
      <c r="AY123" s="33"/>
      <c r="AZ123" s="33"/>
      <c r="BA123" s="73"/>
      <c r="BB123" s="43"/>
      <c r="BC123" s="42"/>
      <c r="BD123" s="43"/>
      <c r="BE123" s="42"/>
      <c r="BF123" s="43"/>
      <c r="BG123" s="42"/>
      <c r="BH123" s="43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3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2"/>
      <c r="AH124" s="33"/>
      <c r="AI124" s="73"/>
      <c r="AJ124" s="42"/>
      <c r="AK124" s="42"/>
      <c r="AL124" s="33"/>
      <c r="AM124" s="33"/>
      <c r="AN124" s="33"/>
      <c r="AO124" s="33"/>
      <c r="AP124" s="33"/>
      <c r="AQ124" s="73"/>
      <c r="AR124" s="42"/>
      <c r="AS124" s="33"/>
      <c r="AT124" s="33"/>
      <c r="AU124" s="33"/>
      <c r="AV124" s="33"/>
      <c r="AW124" s="33"/>
      <c r="AX124" s="33"/>
      <c r="AY124" s="33"/>
      <c r="AZ124" s="33"/>
      <c r="BA124" s="73"/>
      <c r="BB124" s="43"/>
      <c r="BC124" s="42"/>
      <c r="BD124" s="43"/>
      <c r="BE124" s="42"/>
      <c r="BF124" s="43"/>
      <c r="BG124" s="42"/>
      <c r="BH124" s="43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34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2"/>
      <c r="Q125" s="42"/>
      <c r="R125" s="42"/>
      <c r="S125" s="42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2"/>
      <c r="AH125" s="33"/>
      <c r="AI125" s="73"/>
      <c r="AJ125" s="42"/>
      <c r="AK125" s="42"/>
      <c r="AL125" s="33"/>
      <c r="AM125" s="33"/>
      <c r="AN125" s="33"/>
      <c r="AO125" s="33"/>
      <c r="AP125" s="33"/>
      <c r="AQ125" s="73"/>
      <c r="AR125" s="42"/>
      <c r="AS125" s="33"/>
      <c r="AT125" s="33"/>
      <c r="AU125" s="33"/>
      <c r="AV125" s="33"/>
      <c r="AW125" s="33"/>
      <c r="AX125" s="33"/>
      <c r="AY125" s="33"/>
      <c r="AZ125" s="33"/>
      <c r="BA125" s="73"/>
      <c r="BB125" s="43"/>
      <c r="BC125" s="42"/>
      <c r="BD125" s="43"/>
      <c r="BE125" s="42"/>
      <c r="BF125" s="43"/>
      <c r="BG125" s="42"/>
      <c r="BH125" s="43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34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2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73"/>
      <c r="AJ126" s="42"/>
      <c r="AK126" s="42"/>
      <c r="AL126" s="33"/>
      <c r="AM126" s="33"/>
      <c r="AN126" s="33"/>
      <c r="AO126" s="33"/>
      <c r="AP126" s="33"/>
      <c r="AQ126" s="73"/>
      <c r="AR126" s="42"/>
      <c r="AS126" s="33"/>
      <c r="AT126" s="33"/>
      <c r="AU126" s="33"/>
      <c r="AV126" s="33"/>
      <c r="AW126" s="33"/>
      <c r="AX126" s="33"/>
      <c r="AY126" s="33"/>
      <c r="AZ126" s="33"/>
      <c r="BA126" s="73"/>
      <c r="BB126" s="43"/>
      <c r="BC126" s="42"/>
      <c r="BD126" s="43"/>
      <c r="BE126" s="42"/>
      <c r="BF126" s="43"/>
      <c r="BG126" s="42"/>
      <c r="BH126" s="43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409.6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3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3"/>
      <c r="AH127" s="33"/>
      <c r="AI127" s="73"/>
      <c r="AJ127" s="43"/>
      <c r="AK127" s="43"/>
      <c r="AL127" s="33"/>
      <c r="AM127" s="33"/>
      <c r="AN127" s="33"/>
      <c r="AO127" s="33"/>
      <c r="AP127" s="33"/>
      <c r="AQ127" s="73"/>
      <c r="AR127" s="43"/>
      <c r="AS127" s="33"/>
      <c r="AT127" s="33"/>
      <c r="AU127" s="33"/>
      <c r="AV127" s="33"/>
      <c r="AW127" s="33"/>
      <c r="AX127" s="33"/>
      <c r="AY127" s="33"/>
      <c r="AZ127" s="33"/>
      <c r="BA127" s="73"/>
      <c r="BB127" s="43"/>
      <c r="BC127" s="43"/>
      <c r="BD127" s="42"/>
      <c r="BE127" s="42"/>
      <c r="BF127" s="43"/>
      <c r="BG127" s="42"/>
      <c r="BH127" s="42"/>
      <c r="BI127" s="4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134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73"/>
      <c r="BB128" s="73"/>
      <c r="BC128" s="42"/>
      <c r="BD128" s="42"/>
      <c r="BE128" s="42"/>
      <c r="BF128" s="43"/>
      <c r="BG128" s="42"/>
      <c r="BH128" s="42"/>
      <c r="BI128" s="4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13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3"/>
      <c r="BB129" s="73"/>
      <c r="BC129" s="42"/>
      <c r="BD129" s="42"/>
      <c r="BE129" s="42"/>
      <c r="BF129" s="43"/>
      <c r="BG129" s="42"/>
      <c r="BH129" s="42"/>
      <c r="BI129" s="4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134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2"/>
      <c r="P130" s="42"/>
      <c r="Q130" s="42"/>
      <c r="R130" s="42"/>
      <c r="S130" s="42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3"/>
      <c r="BB130" s="73"/>
      <c r="BC130" s="42"/>
      <c r="BD130" s="42"/>
      <c r="BE130" s="42"/>
      <c r="BF130" s="43"/>
      <c r="BG130" s="42"/>
      <c r="BH130" s="42"/>
      <c r="BI130" s="4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3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73"/>
      <c r="BB131" s="73"/>
      <c r="BC131" s="42"/>
      <c r="BD131" s="42"/>
      <c r="BE131" s="42"/>
      <c r="BF131" s="43"/>
      <c r="BG131" s="42"/>
      <c r="BH131" s="42"/>
      <c r="BI131" s="4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40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42"/>
      <c r="AH132" s="43"/>
      <c r="AI132" s="4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73"/>
      <c r="BB132" s="43"/>
      <c r="BC132" s="43"/>
      <c r="BD132" s="42"/>
      <c r="BE132" s="42"/>
      <c r="BF132" s="43"/>
      <c r="BG132" s="42"/>
      <c r="BH132" s="42"/>
      <c r="BI132" s="4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32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73"/>
      <c r="BB133" s="73"/>
      <c r="BC133" s="42"/>
      <c r="BD133" s="42"/>
      <c r="BE133" s="42"/>
      <c r="BF133" s="43"/>
      <c r="BG133" s="42"/>
      <c r="BH133" s="42"/>
      <c r="BI133" s="4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32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3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3"/>
      <c r="BB134" s="73"/>
      <c r="BC134" s="42"/>
      <c r="BD134" s="42"/>
      <c r="BE134" s="42"/>
      <c r="BF134" s="43"/>
      <c r="BG134" s="42"/>
      <c r="BH134" s="42"/>
      <c r="BI134" s="43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409.6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3"/>
      <c r="BB135" s="43"/>
      <c r="BC135" s="43"/>
      <c r="BD135" s="42"/>
      <c r="BE135" s="42"/>
      <c r="BF135" s="43"/>
      <c r="BG135" s="42"/>
      <c r="BH135" s="42"/>
      <c r="BI135" s="4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6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3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3"/>
      <c r="BB136" s="73"/>
      <c r="BC136" s="42"/>
      <c r="BD136" s="42"/>
      <c r="BE136" s="42"/>
      <c r="BF136" s="43"/>
      <c r="BG136" s="42"/>
      <c r="BH136" s="42"/>
      <c r="BI136" s="4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62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73"/>
      <c r="BB137" s="73"/>
      <c r="BC137" s="42"/>
      <c r="BD137" s="42"/>
      <c r="BE137" s="42"/>
      <c r="BF137" s="43"/>
      <c r="BG137" s="42"/>
      <c r="BH137" s="43"/>
      <c r="BI137" s="4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16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73"/>
      <c r="BB138" s="73"/>
      <c r="BC138" s="42"/>
      <c r="BD138" s="42"/>
      <c r="BE138" s="42"/>
      <c r="BF138" s="43"/>
      <c r="BG138" s="42"/>
      <c r="BH138" s="42"/>
      <c r="BI138" s="43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73"/>
      <c r="BB139" s="43"/>
      <c r="BC139" s="43"/>
      <c r="BD139" s="42"/>
      <c r="BE139" s="42"/>
      <c r="BF139" s="43"/>
      <c r="BG139" s="42"/>
      <c r="BH139" s="42"/>
      <c r="BI139" s="4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54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3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3"/>
      <c r="BB140" s="73"/>
      <c r="BC140" s="42"/>
      <c r="BD140" s="42"/>
      <c r="BE140" s="42"/>
      <c r="BF140" s="43"/>
      <c r="BG140" s="42"/>
      <c r="BH140" s="42"/>
      <c r="BI140" s="4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86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3"/>
      <c r="BB141" s="73"/>
      <c r="BC141" s="42"/>
      <c r="BD141" s="42"/>
      <c r="BE141" s="42"/>
      <c r="BF141" s="43"/>
      <c r="BG141" s="42"/>
      <c r="BH141" s="42"/>
      <c r="BI141" s="4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7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3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3"/>
      <c r="BB142" s="43"/>
      <c r="BC142" s="43"/>
      <c r="BD142" s="42"/>
      <c r="BE142" s="42"/>
      <c r="BF142" s="43"/>
      <c r="BG142" s="42"/>
      <c r="BH142" s="42"/>
      <c r="BI142" s="4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7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3"/>
      <c r="BB143" s="61"/>
      <c r="BC143" s="43"/>
      <c r="BD143" s="42"/>
      <c r="BE143" s="42"/>
      <c r="BF143" s="43"/>
      <c r="BG143" s="42"/>
      <c r="BH143" s="42"/>
      <c r="BI143" s="4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24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3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65"/>
      <c r="BB144" s="43"/>
      <c r="BC144" s="43"/>
      <c r="BD144" s="42"/>
      <c r="BE144" s="42"/>
      <c r="BF144" s="43"/>
      <c r="BG144" s="42"/>
      <c r="BH144" s="42"/>
      <c r="BI144" s="4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24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2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3"/>
      <c r="BB145" s="61"/>
      <c r="BC145" s="43"/>
      <c r="BD145" s="42"/>
      <c r="BE145" s="42"/>
      <c r="BF145" s="43"/>
      <c r="BG145" s="42"/>
      <c r="BH145" s="42"/>
      <c r="BI145" s="4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231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3"/>
      <c r="BB146" s="43"/>
      <c r="BC146" s="43"/>
      <c r="BD146" s="42"/>
      <c r="BE146" s="42"/>
      <c r="BF146" s="43"/>
      <c r="BG146" s="42"/>
      <c r="BH146" s="42"/>
      <c r="BI146" s="4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23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2"/>
      <c r="O147" s="42"/>
      <c r="P147" s="42"/>
      <c r="Q147" s="38"/>
      <c r="R147" s="42"/>
      <c r="S147" s="38"/>
      <c r="T147" s="42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42"/>
      <c r="AN147" s="42"/>
      <c r="AO147" s="42"/>
      <c r="AP147" s="33"/>
      <c r="AQ147" s="33"/>
      <c r="AR147" s="33"/>
      <c r="AS147" s="33"/>
      <c r="AT147" s="33"/>
      <c r="AU147" s="33"/>
      <c r="AV147" s="33"/>
      <c r="AW147" s="33"/>
      <c r="AX147" s="33"/>
      <c r="AY147" s="42"/>
      <c r="AZ147" s="42"/>
      <c r="BA147" s="42"/>
      <c r="BB147" s="73"/>
      <c r="BC147" s="42"/>
      <c r="BD147" s="42"/>
      <c r="BE147" s="42"/>
      <c r="BF147" s="43"/>
      <c r="BG147" s="42"/>
      <c r="BH147" s="42"/>
      <c r="BI147" s="4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59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38"/>
      <c r="R148" s="42"/>
      <c r="S148" s="38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3"/>
      <c r="BB148" s="73"/>
      <c r="BC148" s="42"/>
      <c r="BD148" s="42"/>
      <c r="BE148" s="42"/>
      <c r="BF148" s="43"/>
      <c r="BG148" s="42"/>
      <c r="BH148" s="42"/>
      <c r="BI148" s="4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59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3"/>
      <c r="BB149" s="73"/>
      <c r="BC149" s="42"/>
      <c r="BD149" s="42"/>
      <c r="BE149" s="42"/>
      <c r="BF149" s="43"/>
      <c r="BG149" s="42"/>
      <c r="BH149" s="42"/>
      <c r="BI149" s="4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408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42"/>
      <c r="AF150" s="42"/>
      <c r="AG150" s="42"/>
      <c r="AH150" s="33"/>
      <c r="AI150" s="73"/>
      <c r="AJ150" s="38"/>
      <c r="AK150" s="42"/>
      <c r="AL150" s="38"/>
      <c r="AM150" s="42"/>
      <c r="AN150" s="33"/>
      <c r="AO150" s="33"/>
      <c r="AP150" s="33"/>
      <c r="AQ150" s="73"/>
      <c r="AR150" s="38"/>
      <c r="AS150" s="33"/>
      <c r="AT150" s="33"/>
      <c r="AU150" s="33"/>
      <c r="AV150" s="33"/>
      <c r="AW150" s="33"/>
      <c r="AX150" s="33"/>
      <c r="AY150" s="33"/>
      <c r="AZ150" s="33"/>
      <c r="BA150" s="73"/>
      <c r="BB150" s="38"/>
      <c r="BC150" s="42"/>
      <c r="BD150" s="42"/>
      <c r="BE150" s="42"/>
      <c r="BF150" s="43"/>
      <c r="BG150" s="42"/>
      <c r="BH150" s="42"/>
      <c r="BI150" s="4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3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38"/>
      <c r="Q151" s="38"/>
      <c r="R151" s="38"/>
      <c r="S151" s="38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73"/>
      <c r="BB151" s="73"/>
      <c r="BC151" s="42"/>
      <c r="BD151" s="42"/>
      <c r="BE151" s="42"/>
      <c r="BF151" s="43"/>
      <c r="BG151" s="42"/>
      <c r="BH151" s="42"/>
      <c r="BI151" s="4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138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3"/>
      <c r="BB152" s="73"/>
      <c r="BC152" s="42"/>
      <c r="BD152" s="42"/>
      <c r="BE152" s="42"/>
      <c r="BF152" s="43"/>
      <c r="BG152" s="42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138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3"/>
      <c r="BB153" s="73"/>
      <c r="BC153" s="42"/>
      <c r="BD153" s="42"/>
      <c r="BE153" s="42"/>
      <c r="BF153" s="43"/>
      <c r="BG153" s="42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138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73"/>
      <c r="BB154" s="73"/>
      <c r="BC154" s="42"/>
      <c r="BD154" s="42"/>
      <c r="BE154" s="42"/>
      <c r="BF154" s="43"/>
      <c r="BG154" s="42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138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3"/>
      <c r="BB155" s="73"/>
      <c r="BC155" s="42"/>
      <c r="BD155" s="42"/>
      <c r="BE155" s="42"/>
      <c r="BF155" s="43"/>
      <c r="BG155" s="42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8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38"/>
      <c r="AG156" s="42"/>
      <c r="AH156" s="33"/>
      <c r="AI156" s="73"/>
      <c r="AJ156" s="38"/>
      <c r="AK156" s="38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42"/>
      <c r="AZ156" s="42"/>
      <c r="BA156" s="42"/>
      <c r="BB156" s="43"/>
      <c r="BC156" s="43"/>
      <c r="BD156" s="42"/>
      <c r="BE156" s="42"/>
      <c r="BF156" s="38"/>
      <c r="BG156" s="42"/>
      <c r="BH156" s="43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37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3"/>
      <c r="BB157" s="43"/>
      <c r="BC157" s="43"/>
      <c r="BD157" s="42"/>
      <c r="BE157" s="42"/>
      <c r="BF157" s="43"/>
      <c r="BG157" s="42"/>
      <c r="BH157" s="43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22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3"/>
      <c r="BB158" s="43"/>
      <c r="BC158" s="43"/>
      <c r="BD158" s="42"/>
      <c r="BE158" s="42"/>
      <c r="BF158" s="43"/>
      <c r="BG158" s="42"/>
      <c r="BH158" s="43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22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7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3"/>
      <c r="BB159" s="43"/>
      <c r="BC159" s="43"/>
      <c r="BD159" s="42"/>
      <c r="BE159" s="42"/>
      <c r="BF159" s="4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3"/>
      <c r="BB160" s="43"/>
      <c r="BC160" s="43"/>
      <c r="BD160" s="42"/>
      <c r="BE160" s="42"/>
      <c r="BF160" s="43"/>
      <c r="BG160" s="42"/>
      <c r="BH160" s="43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8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3"/>
      <c r="BB161" s="38"/>
      <c r="BC161" s="38"/>
      <c r="BD161" s="42"/>
      <c r="BE161" s="42"/>
      <c r="BF161" s="43"/>
      <c r="BG161" s="42"/>
      <c r="BH161" s="43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3"/>
      <c r="BB162" s="43"/>
      <c r="BC162" s="43"/>
      <c r="BD162" s="42"/>
      <c r="BE162" s="42"/>
      <c r="BF162" s="43"/>
      <c r="BG162" s="42"/>
      <c r="BH162" s="43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6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3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3"/>
      <c r="BB163" s="43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04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2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73"/>
      <c r="BB164" s="42"/>
      <c r="BC164" s="42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33"/>
      <c r="AZ165" s="33"/>
      <c r="BA165" s="73"/>
      <c r="BB165" s="43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40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38"/>
      <c r="AG166" s="38"/>
      <c r="AH166" s="33"/>
      <c r="AI166" s="73"/>
      <c r="AJ166" s="38"/>
      <c r="AK166" s="42"/>
      <c r="AL166" s="38"/>
      <c r="AM166" s="38"/>
      <c r="AN166" s="33"/>
      <c r="AO166" s="33"/>
      <c r="AP166" s="33"/>
      <c r="AQ166" s="73"/>
      <c r="AR166" s="38"/>
      <c r="AS166" s="62"/>
      <c r="AT166" s="33"/>
      <c r="AU166" s="33"/>
      <c r="AV166" s="33"/>
      <c r="AW166" s="33"/>
      <c r="AX166" s="33"/>
      <c r="AY166" s="33"/>
      <c r="AZ166" s="33"/>
      <c r="BA166" s="73"/>
      <c r="BB166" s="38"/>
      <c r="BC166" s="38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33"/>
      <c r="AZ167" s="33"/>
      <c r="BA167" s="73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2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33"/>
      <c r="AZ168" s="33"/>
      <c r="BA168" s="73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33"/>
      <c r="AZ169" s="33"/>
      <c r="BA169" s="73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2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33"/>
      <c r="AZ170" s="33"/>
      <c r="BA170" s="73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2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33"/>
      <c r="AZ171" s="33"/>
      <c r="BA171" s="73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409.6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38"/>
      <c r="AG172" s="38"/>
      <c r="AH172" s="33"/>
      <c r="AI172" s="73"/>
      <c r="AJ172" s="38"/>
      <c r="AK172" s="38"/>
      <c r="AL172" s="33"/>
      <c r="AM172" s="33"/>
      <c r="AN172" s="33"/>
      <c r="AO172" s="33"/>
      <c r="AP172" s="33"/>
      <c r="AQ172" s="73"/>
      <c r="AR172" s="38"/>
      <c r="AS172" s="73"/>
      <c r="AT172" s="43"/>
      <c r="AU172" s="33"/>
      <c r="AV172" s="33"/>
      <c r="AW172" s="33"/>
      <c r="AX172" s="33"/>
      <c r="AY172" s="33"/>
      <c r="AZ172" s="33"/>
      <c r="BA172" s="73"/>
      <c r="BB172" s="38"/>
      <c r="BC172" s="38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2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3"/>
      <c r="AG173" s="42"/>
      <c r="AH173" s="33"/>
      <c r="AI173" s="73"/>
      <c r="AJ173" s="43"/>
      <c r="AK173" s="42"/>
      <c r="AL173" s="33"/>
      <c r="AM173" s="33"/>
      <c r="AN173" s="33"/>
      <c r="AO173" s="33"/>
      <c r="AP173" s="33"/>
      <c r="AQ173" s="73"/>
      <c r="AR173" s="43"/>
      <c r="AS173" s="73"/>
      <c r="AT173" s="43"/>
      <c r="AU173" s="33"/>
      <c r="AV173" s="33"/>
      <c r="AW173" s="33"/>
      <c r="AX173" s="33"/>
      <c r="AY173" s="33"/>
      <c r="AZ173" s="33"/>
      <c r="BA173" s="73"/>
      <c r="BB173" s="43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2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3"/>
      <c r="AG174" s="42"/>
      <c r="AH174" s="33"/>
      <c r="AI174" s="73"/>
      <c r="AJ174" s="43"/>
      <c r="AK174" s="42"/>
      <c r="AL174" s="33"/>
      <c r="AM174" s="33"/>
      <c r="AN174" s="33"/>
      <c r="AO174" s="33"/>
      <c r="AP174" s="33"/>
      <c r="AQ174" s="73"/>
      <c r="AR174" s="43"/>
      <c r="AS174" s="73"/>
      <c r="AT174" s="43"/>
      <c r="AU174" s="33"/>
      <c r="AV174" s="33"/>
      <c r="AW174" s="33"/>
      <c r="AX174" s="33"/>
      <c r="AY174" s="33"/>
      <c r="AZ174" s="33"/>
      <c r="BA174" s="73"/>
      <c r="BB174" s="43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3"/>
      <c r="AG175" s="42"/>
      <c r="AH175" s="33"/>
      <c r="AI175" s="73"/>
      <c r="AJ175" s="43"/>
      <c r="AK175" s="42"/>
      <c r="AL175" s="33"/>
      <c r="AM175" s="33"/>
      <c r="AN175" s="33"/>
      <c r="AO175" s="33"/>
      <c r="AP175" s="33"/>
      <c r="AQ175" s="73"/>
      <c r="AR175" s="43"/>
      <c r="AS175" s="73"/>
      <c r="AT175" s="43"/>
      <c r="AU175" s="33"/>
      <c r="AV175" s="33"/>
      <c r="AW175" s="33"/>
      <c r="AX175" s="33"/>
      <c r="AY175" s="33"/>
      <c r="AZ175" s="33"/>
      <c r="BA175" s="73"/>
      <c r="BB175" s="43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3"/>
      <c r="AG176" s="42"/>
      <c r="AH176" s="33"/>
      <c r="AI176" s="73"/>
      <c r="AJ176" s="43"/>
      <c r="AK176" s="42"/>
      <c r="AL176" s="33"/>
      <c r="AM176" s="33"/>
      <c r="AN176" s="33"/>
      <c r="AO176" s="33"/>
      <c r="AP176" s="33"/>
      <c r="AQ176" s="73"/>
      <c r="AR176" s="43"/>
      <c r="AS176" s="73"/>
      <c r="AT176" s="43"/>
      <c r="AU176" s="33"/>
      <c r="AV176" s="33"/>
      <c r="AW176" s="33"/>
      <c r="AX176" s="33"/>
      <c r="AY176" s="33"/>
      <c r="AZ176" s="33"/>
      <c r="BA176" s="73"/>
      <c r="BB176" s="43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34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3"/>
      <c r="O177" s="42"/>
      <c r="P177" s="43"/>
      <c r="Q177" s="43"/>
      <c r="R177" s="43"/>
      <c r="S177" s="43"/>
      <c r="T177" s="4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3"/>
      <c r="AG177" s="43"/>
      <c r="AH177" s="33"/>
      <c r="AI177" s="73"/>
      <c r="AJ177" s="42"/>
      <c r="AK177" s="42"/>
      <c r="AL177" s="33"/>
      <c r="AM177" s="33"/>
      <c r="AN177" s="33"/>
      <c r="AO177" s="33"/>
      <c r="AP177" s="33"/>
      <c r="AQ177" s="73"/>
      <c r="AR177" s="43"/>
      <c r="AS177" s="73"/>
      <c r="AT177" s="42"/>
      <c r="AU177" s="33"/>
      <c r="AV177" s="33"/>
      <c r="AW177" s="33"/>
      <c r="AX177" s="33"/>
      <c r="AY177" s="33"/>
      <c r="AZ177" s="33"/>
      <c r="BA177" s="73"/>
      <c r="BB177" s="43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37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20"/>
      <c r="O178" s="20"/>
      <c r="P178" s="23"/>
      <c r="Q178" s="23"/>
      <c r="R178" s="20"/>
      <c r="S178" s="23"/>
      <c r="T178" s="2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73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409.6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3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42"/>
      <c r="AZ179" s="42"/>
      <c r="BA179" s="73"/>
      <c r="BB179" s="43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0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3"/>
      <c r="BB180" s="38"/>
      <c r="BC180" s="38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0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73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80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3"/>
      <c r="BB182" s="38"/>
      <c r="BC182" s="42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0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3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40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3"/>
      <c r="BB184" s="38"/>
      <c r="BC184" s="38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4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3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336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2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73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2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42"/>
      <c r="AZ187" s="42"/>
      <c r="BA187" s="42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3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2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3"/>
      <c r="BB189" s="38"/>
      <c r="BC189" s="38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52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73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249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3"/>
      <c r="AG191" s="43"/>
      <c r="AH191" s="33"/>
      <c r="AI191" s="73"/>
      <c r="AJ191" s="43"/>
      <c r="AK191" s="42"/>
      <c r="AL191" s="33"/>
      <c r="AM191" s="33"/>
      <c r="AN191" s="33"/>
      <c r="AO191" s="33"/>
      <c r="AP191" s="33"/>
      <c r="AQ191" s="73"/>
      <c r="AR191" s="43"/>
      <c r="AS191" s="33"/>
      <c r="AT191" s="33"/>
      <c r="AU191" s="33"/>
      <c r="AV191" s="33"/>
      <c r="AW191" s="33"/>
      <c r="AX191" s="33"/>
      <c r="AY191" s="33"/>
      <c r="AZ191" s="33"/>
      <c r="BA191" s="73"/>
      <c r="BB191" s="38"/>
      <c r="BC191" s="38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4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3"/>
      <c r="AG192" s="43"/>
      <c r="AH192" s="33"/>
      <c r="AI192" s="73"/>
      <c r="AJ192" s="43"/>
      <c r="AK192" s="42"/>
      <c r="AL192" s="33"/>
      <c r="AM192" s="33"/>
      <c r="AN192" s="33"/>
      <c r="AO192" s="33"/>
      <c r="AP192" s="33"/>
      <c r="AQ192" s="73"/>
      <c r="AR192" s="43"/>
      <c r="AS192" s="33"/>
      <c r="AT192" s="33"/>
      <c r="AU192" s="33"/>
      <c r="AV192" s="33"/>
      <c r="AW192" s="33"/>
      <c r="AX192" s="33"/>
      <c r="AY192" s="33"/>
      <c r="AZ192" s="33"/>
      <c r="BA192" s="73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34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3"/>
      <c r="BB193" s="38"/>
      <c r="BC193" s="38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47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73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73"/>
      <c r="BB195" s="38"/>
      <c r="BC195" s="38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52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73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73"/>
      <c r="BB197" s="38"/>
      <c r="BC197" s="38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4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73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73"/>
      <c r="BB199" s="38"/>
      <c r="BC199" s="42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73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42"/>
      <c r="AZ201" s="42"/>
      <c r="BA201" s="73"/>
      <c r="BB201" s="38"/>
      <c r="BC201" s="38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2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73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38"/>
      <c r="O203" s="38"/>
      <c r="P203" s="38"/>
      <c r="Q203" s="38"/>
      <c r="R203" s="38"/>
      <c r="S203" s="38"/>
      <c r="T203" s="38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73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59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73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5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73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409.6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73"/>
      <c r="BB206" s="38"/>
      <c r="BC206" s="38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4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73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3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73"/>
      <c r="BB208" s="38"/>
      <c r="BC208" s="38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74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73"/>
      <c r="BB209" s="61"/>
      <c r="BC209" s="42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59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42"/>
      <c r="AZ210" s="42"/>
      <c r="BA210" s="73"/>
      <c r="BB210" s="38"/>
      <c r="BC210" s="38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73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38"/>
      <c r="O212" s="38"/>
      <c r="P212" s="38"/>
      <c r="Q212" s="38"/>
      <c r="R212" s="38"/>
      <c r="S212" s="38"/>
      <c r="T212" s="38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73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4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3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73"/>
      <c r="BB213" s="43"/>
      <c r="BC213" s="43"/>
      <c r="BD213" s="42"/>
      <c r="BE213" s="42"/>
      <c r="BF213" s="43"/>
      <c r="BG213" s="42"/>
      <c r="BH213" s="43"/>
      <c r="BI213" s="42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2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8"/>
      <c r="O214" s="38"/>
      <c r="P214" s="38"/>
      <c r="Q214" s="38"/>
      <c r="R214" s="38"/>
      <c r="S214" s="38"/>
      <c r="T214" s="3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42"/>
      <c r="AN214" s="43"/>
      <c r="AO214" s="42"/>
      <c r="AP214" s="33"/>
      <c r="AQ214" s="33"/>
      <c r="AR214" s="33"/>
      <c r="AS214" s="33"/>
      <c r="AT214" s="33"/>
      <c r="AU214" s="33"/>
      <c r="AV214" s="33"/>
      <c r="AW214" s="33"/>
      <c r="AX214" s="33"/>
      <c r="AY214" s="42"/>
      <c r="AZ214" s="38"/>
      <c r="BA214" s="73"/>
      <c r="BB214" s="38"/>
      <c r="BC214" s="38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50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2"/>
      <c r="O215" s="42"/>
      <c r="P215" s="42"/>
      <c r="Q215" s="42"/>
      <c r="R215" s="42"/>
      <c r="S215" s="42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42"/>
      <c r="AN215" s="43"/>
      <c r="AO215" s="42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42"/>
      <c r="BA215" s="73"/>
      <c r="BB215" s="61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2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42"/>
      <c r="AN216" s="43"/>
      <c r="AO216" s="42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42"/>
      <c r="BA216" s="73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9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73"/>
      <c r="AR217" s="42"/>
      <c r="AS217" s="33"/>
      <c r="AT217" s="33"/>
      <c r="AU217" s="33"/>
      <c r="AV217" s="33"/>
      <c r="AW217" s="33"/>
      <c r="AX217" s="33"/>
      <c r="AY217" s="33"/>
      <c r="AZ217" s="33"/>
      <c r="BA217" s="73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5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198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73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199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73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38"/>
      <c r="O220" s="38"/>
      <c r="P220" s="38"/>
      <c r="Q220" s="38"/>
      <c r="R220" s="38"/>
      <c r="S220" s="38"/>
      <c r="T220" s="38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73"/>
      <c r="BB220" s="38"/>
      <c r="BC220" s="38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5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73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3"/>
      <c r="BB222" s="38"/>
      <c r="BC222" s="38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52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3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09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73"/>
      <c r="BB224" s="38"/>
      <c r="BC224" s="38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33"/>
      <c r="AT225" s="33"/>
      <c r="AU225" s="33"/>
      <c r="AV225" s="33"/>
      <c r="AW225" s="33"/>
      <c r="AX225" s="33"/>
      <c r="AY225" s="33"/>
      <c r="AZ225" s="33"/>
      <c r="BA225" s="73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89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42"/>
      <c r="AF226" s="43"/>
      <c r="AG226" s="43"/>
      <c r="AH226" s="33"/>
      <c r="AI226" s="73"/>
      <c r="AJ226" s="42"/>
      <c r="AK226" s="42"/>
      <c r="AL226" s="33"/>
      <c r="AM226" s="33"/>
      <c r="AN226" s="33"/>
      <c r="AO226" s="33"/>
      <c r="AP226" s="33"/>
      <c r="AQ226" s="73"/>
      <c r="AR226" s="43"/>
      <c r="AS226" s="33"/>
      <c r="AT226" s="33"/>
      <c r="AU226" s="33"/>
      <c r="AV226" s="33"/>
      <c r="AW226" s="33"/>
      <c r="AX226" s="33"/>
      <c r="AY226" s="33"/>
      <c r="AZ226" s="33"/>
      <c r="BA226" s="73"/>
      <c r="BB226" s="38"/>
      <c r="BC226" s="38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89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43"/>
      <c r="AG227" s="43"/>
      <c r="AH227" s="33"/>
      <c r="AI227" s="73"/>
      <c r="AJ227" s="42"/>
      <c r="AK227" s="42"/>
      <c r="AL227" s="33"/>
      <c r="AM227" s="33"/>
      <c r="AN227" s="33"/>
      <c r="AO227" s="33"/>
      <c r="AP227" s="33"/>
      <c r="AQ227" s="73"/>
      <c r="AR227" s="43"/>
      <c r="AS227" s="33"/>
      <c r="AT227" s="33"/>
      <c r="AU227" s="33"/>
      <c r="AV227" s="33"/>
      <c r="AW227" s="33"/>
      <c r="AX227" s="33"/>
      <c r="AY227" s="33"/>
      <c r="AZ227" s="33"/>
      <c r="BA227" s="73"/>
      <c r="BB227" s="43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0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8"/>
      <c r="O228" s="38"/>
      <c r="P228" s="38"/>
      <c r="Q228" s="38"/>
      <c r="R228" s="38"/>
      <c r="S228" s="38"/>
      <c r="T228" s="38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3"/>
      <c r="BB228" s="38"/>
      <c r="BC228" s="38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7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3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52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2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3"/>
      <c r="BB230" s="61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92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73"/>
      <c r="N231" s="20"/>
      <c r="O231" s="20"/>
      <c r="P231" s="20"/>
      <c r="Q231" s="20"/>
      <c r="R231" s="20"/>
      <c r="S231" s="20"/>
      <c r="T231" s="2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3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73"/>
      <c r="N232" s="20"/>
      <c r="O232" s="20"/>
      <c r="P232" s="20"/>
      <c r="Q232" s="20"/>
      <c r="R232" s="20"/>
      <c r="S232" s="20"/>
      <c r="T232" s="2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73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6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38"/>
      <c r="O233" s="38"/>
      <c r="P233" s="38"/>
      <c r="Q233" s="38"/>
      <c r="R233" s="38"/>
      <c r="S233" s="38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42"/>
      <c r="AF233" s="38"/>
      <c r="AG233" s="38"/>
      <c r="AH233" s="33"/>
      <c r="AI233" s="73"/>
      <c r="AJ233" s="38"/>
      <c r="AK233" s="38"/>
      <c r="AL233" s="33"/>
      <c r="AM233" s="33"/>
      <c r="AN233" s="33"/>
      <c r="AO233" s="33"/>
      <c r="AP233" s="33"/>
      <c r="AQ233" s="73"/>
      <c r="AR233" s="38"/>
      <c r="AS233" s="33"/>
      <c r="AT233" s="33"/>
      <c r="AU233" s="33"/>
      <c r="AV233" s="33"/>
      <c r="AW233" s="33"/>
      <c r="AX233" s="33"/>
      <c r="AY233" s="33"/>
      <c r="AZ233" s="33"/>
      <c r="BA233" s="73"/>
      <c r="BB233" s="38"/>
      <c r="BC233" s="38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92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3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38"/>
      <c r="O235" s="38"/>
      <c r="P235" s="38"/>
      <c r="Q235" s="38"/>
      <c r="R235" s="38"/>
      <c r="S235" s="38"/>
      <c r="T235" s="38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3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38"/>
      <c r="O236" s="38"/>
      <c r="P236" s="38"/>
      <c r="Q236" s="38"/>
      <c r="R236" s="38"/>
      <c r="S236" s="38"/>
      <c r="T236" s="38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3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9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38"/>
      <c r="O237" s="38"/>
      <c r="P237" s="38"/>
      <c r="Q237" s="38"/>
      <c r="R237" s="38"/>
      <c r="S237" s="38"/>
      <c r="T237" s="38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3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9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38"/>
      <c r="O238" s="38"/>
      <c r="P238" s="38"/>
      <c r="Q238" s="38"/>
      <c r="R238" s="38"/>
      <c r="S238" s="38"/>
      <c r="T238" s="38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73"/>
      <c r="BB238" s="38"/>
      <c r="BC238" s="38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9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38"/>
      <c r="O239" s="38"/>
      <c r="P239" s="38"/>
      <c r="Q239" s="38"/>
      <c r="R239" s="38"/>
      <c r="S239" s="38"/>
      <c r="T239" s="38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73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9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73"/>
      <c r="N240" s="20"/>
      <c r="O240" s="20"/>
      <c r="P240" s="20"/>
      <c r="Q240" s="20"/>
      <c r="R240" s="20"/>
      <c r="S240" s="20"/>
      <c r="T240" s="2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73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9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8"/>
      <c r="O241" s="38"/>
      <c r="P241" s="38"/>
      <c r="Q241" s="38"/>
      <c r="R241" s="38"/>
      <c r="S241" s="38"/>
      <c r="T241" s="38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3"/>
      <c r="BB241" s="38"/>
      <c r="BC241" s="42"/>
      <c r="BD241" s="42"/>
      <c r="BE241" s="42"/>
      <c r="BF241" s="43"/>
      <c r="BG241" s="42"/>
      <c r="BH241" s="38"/>
      <c r="BI241" s="38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9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38"/>
      <c r="O242" s="38"/>
      <c r="P242" s="38"/>
      <c r="Q242" s="38"/>
      <c r="R242" s="38"/>
      <c r="S242" s="38"/>
      <c r="T242" s="38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3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9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38"/>
      <c r="O243" s="42"/>
      <c r="P243" s="38"/>
      <c r="Q243" s="38"/>
      <c r="R243" s="38"/>
      <c r="S243" s="38"/>
      <c r="T243" s="38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3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40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38"/>
      <c r="O244" s="38"/>
      <c r="P244" s="38"/>
      <c r="Q244" s="38"/>
      <c r="R244" s="38"/>
      <c r="S244" s="38"/>
      <c r="T244" s="38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42"/>
      <c r="AF244" s="38"/>
      <c r="AG244" s="38"/>
      <c r="AH244" s="33"/>
      <c r="AI244" s="73"/>
      <c r="AJ244" s="38"/>
      <c r="AK244" s="42"/>
      <c r="AL244" s="33"/>
      <c r="AM244" s="33"/>
      <c r="AN244" s="33"/>
      <c r="AO244" s="33"/>
      <c r="AP244" s="33"/>
      <c r="AQ244" s="73"/>
      <c r="AR244" s="38"/>
      <c r="AS244" s="33"/>
      <c r="AT244" s="33"/>
      <c r="AU244" s="33"/>
      <c r="AV244" s="33"/>
      <c r="AW244" s="33"/>
      <c r="AX244" s="33"/>
      <c r="AY244" s="33"/>
      <c r="AZ244" s="33"/>
      <c r="BA244" s="73"/>
      <c r="BB244" s="38"/>
      <c r="BC244" s="38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9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38"/>
      <c r="O245" s="38"/>
      <c r="P245" s="38"/>
      <c r="Q245" s="38"/>
      <c r="R245" s="38"/>
      <c r="S245" s="38"/>
      <c r="T245" s="38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73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9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38"/>
      <c r="O246" s="38"/>
      <c r="P246" s="38"/>
      <c r="Q246" s="38"/>
      <c r="R246" s="38"/>
      <c r="S246" s="38"/>
      <c r="T246" s="38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73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92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38"/>
      <c r="O247" s="38"/>
      <c r="P247" s="38"/>
      <c r="Q247" s="38"/>
      <c r="R247" s="38"/>
      <c r="S247" s="38"/>
      <c r="T247" s="38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73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9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38"/>
      <c r="O248" s="38"/>
      <c r="P248" s="38"/>
      <c r="Q248" s="38"/>
      <c r="R248" s="38"/>
      <c r="S248" s="38"/>
      <c r="T248" s="38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73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9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73"/>
      <c r="N249" s="20"/>
      <c r="O249" s="20"/>
      <c r="P249" s="20"/>
      <c r="Q249" s="20"/>
      <c r="R249" s="20"/>
      <c r="S249" s="20"/>
      <c r="T249" s="2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73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9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73"/>
      <c r="N250" s="20"/>
      <c r="O250" s="20"/>
      <c r="P250" s="20"/>
      <c r="Q250" s="20"/>
      <c r="R250" s="20"/>
      <c r="S250" s="20"/>
      <c r="T250" s="2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73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9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38"/>
      <c r="O251" s="38"/>
      <c r="P251" s="38"/>
      <c r="Q251" s="38"/>
      <c r="R251" s="38"/>
      <c r="S251" s="38"/>
      <c r="T251" s="38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73"/>
      <c r="AJ251" s="38"/>
      <c r="AK251" s="42"/>
      <c r="AL251" s="33"/>
      <c r="AM251" s="33"/>
      <c r="AN251" s="33"/>
      <c r="AO251" s="33"/>
      <c r="AP251" s="33"/>
      <c r="AQ251" s="73"/>
      <c r="AR251" s="38"/>
      <c r="AS251" s="33"/>
      <c r="AT251" s="33"/>
      <c r="AU251" s="33"/>
      <c r="AV251" s="33"/>
      <c r="AW251" s="33"/>
      <c r="AX251" s="33"/>
      <c r="AY251" s="33"/>
      <c r="AZ251" s="33"/>
      <c r="BA251" s="73"/>
      <c r="BB251" s="38"/>
      <c r="BC251" s="38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2"/>
      <c r="O253" s="42"/>
      <c r="P253" s="42"/>
      <c r="Q253" s="42"/>
      <c r="R253" s="42"/>
      <c r="S253" s="42"/>
      <c r="T253" s="38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9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38"/>
      <c r="O254" s="38"/>
      <c r="P254" s="38"/>
      <c r="Q254" s="38"/>
      <c r="R254" s="38"/>
      <c r="S254" s="38"/>
      <c r="T254" s="3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9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73"/>
      <c r="N255" s="20"/>
      <c r="O255" s="20"/>
      <c r="P255" s="20"/>
      <c r="Q255" s="20"/>
      <c r="R255" s="20"/>
      <c r="S255" s="20"/>
      <c r="T255" s="2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61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9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73"/>
      <c r="N256" s="20"/>
      <c r="O256" s="20"/>
      <c r="P256" s="20"/>
      <c r="Q256" s="20"/>
      <c r="R256" s="20"/>
      <c r="S256" s="20"/>
      <c r="T256" s="2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9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73"/>
      <c r="N257" s="20"/>
      <c r="O257" s="20"/>
      <c r="P257" s="20"/>
      <c r="Q257" s="20"/>
      <c r="R257" s="20"/>
      <c r="S257" s="20"/>
      <c r="T257" s="2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09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43"/>
      <c r="BC258" s="43"/>
      <c r="BD258" s="42"/>
      <c r="BE258" s="42"/>
      <c r="BF258" s="43"/>
      <c r="BG258" s="42"/>
      <c r="BH258" s="43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6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1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1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43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409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42"/>
      <c r="AF262" s="43"/>
      <c r="AG262" s="42"/>
      <c r="AH262" s="33"/>
      <c r="AI262" s="73"/>
      <c r="AJ262" s="43"/>
      <c r="AK262" s="42"/>
      <c r="AL262" s="33"/>
      <c r="AM262" s="33"/>
      <c r="AN262" s="33"/>
      <c r="AO262" s="33"/>
      <c r="AP262" s="33"/>
      <c r="AQ262" s="73"/>
      <c r="AR262" s="43"/>
      <c r="AS262" s="33"/>
      <c r="AT262" s="33"/>
      <c r="AU262" s="33"/>
      <c r="AV262" s="33"/>
      <c r="AW262" s="33"/>
      <c r="AX262" s="33"/>
      <c r="AY262" s="33"/>
      <c r="AZ262" s="33"/>
      <c r="BA262" s="73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26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61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26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61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2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64"/>
      <c r="L265" s="64"/>
      <c r="M265" s="64"/>
      <c r="N265" s="69"/>
      <c r="O265" s="64"/>
      <c r="P265" s="64"/>
      <c r="Q265" s="64"/>
      <c r="R265" s="64"/>
      <c r="S265" s="64"/>
      <c r="T265" s="69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26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61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39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43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5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2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62"/>
      <c r="AR268" s="33"/>
      <c r="AS268" s="33"/>
      <c r="AT268" s="33"/>
      <c r="AU268" s="33"/>
      <c r="AV268" s="33"/>
      <c r="AW268" s="33"/>
      <c r="AX268" s="33"/>
      <c r="AY268" s="33"/>
      <c r="AZ268" s="33"/>
      <c r="BA268" s="73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19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42"/>
      <c r="AF269" s="43"/>
      <c r="AG269" s="43"/>
      <c r="AH269" s="33"/>
      <c r="AI269" s="73"/>
      <c r="AJ269" s="42"/>
      <c r="AK269" s="42"/>
      <c r="AL269" s="33"/>
      <c r="AM269" s="33"/>
      <c r="AN269" s="33"/>
      <c r="AO269" s="33"/>
      <c r="AP269" s="33"/>
      <c r="AQ269" s="73"/>
      <c r="AR269" s="43"/>
      <c r="AS269" s="33"/>
      <c r="AT269" s="33"/>
      <c r="AU269" s="33"/>
      <c r="AV269" s="33"/>
      <c r="AW269" s="33"/>
      <c r="AX269" s="33"/>
      <c r="AY269" s="33"/>
      <c r="AZ269" s="33"/>
      <c r="BA269" s="73"/>
      <c r="BB269" s="43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409.6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38"/>
      <c r="O270" s="38"/>
      <c r="P270" s="38"/>
      <c r="Q270" s="38"/>
      <c r="R270" s="38"/>
      <c r="S270" s="38"/>
      <c r="T270" s="38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38"/>
      <c r="AG270" s="38"/>
      <c r="AH270" s="33"/>
      <c r="AI270" s="73"/>
      <c r="AJ270" s="38"/>
      <c r="AK270" s="38"/>
      <c r="AL270" s="33"/>
      <c r="AM270" s="33"/>
      <c r="AN270" s="33"/>
      <c r="AO270" s="33"/>
      <c r="AP270" s="33"/>
      <c r="AQ270" s="73"/>
      <c r="AR270" s="38"/>
      <c r="AS270" s="33"/>
      <c r="AT270" s="33"/>
      <c r="AU270" s="33"/>
      <c r="AV270" s="33"/>
      <c r="AW270" s="33"/>
      <c r="AX270" s="33"/>
      <c r="AY270" s="33"/>
      <c r="AZ270" s="33"/>
      <c r="BA270" s="73"/>
      <c r="BB270" s="38"/>
      <c r="BC270" s="38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62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38"/>
      <c r="O271" s="38"/>
      <c r="P271" s="38"/>
      <c r="Q271" s="38"/>
      <c r="R271" s="38"/>
      <c r="S271" s="38"/>
      <c r="T271" s="38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73"/>
      <c r="BB271" s="43"/>
      <c r="BC271" s="43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51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38"/>
      <c r="O272" s="38"/>
      <c r="P272" s="38"/>
      <c r="Q272" s="38"/>
      <c r="R272" s="38"/>
      <c r="S272" s="38"/>
      <c r="T272" s="3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61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36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38"/>
      <c r="O273" s="38"/>
      <c r="P273" s="38"/>
      <c r="Q273" s="38"/>
      <c r="R273" s="38"/>
      <c r="S273" s="38"/>
      <c r="T273" s="38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43"/>
      <c r="BC273" s="43"/>
      <c r="BD273" s="42"/>
      <c r="BE273" s="42"/>
      <c r="BF273" s="43"/>
      <c r="BG273" s="42"/>
      <c r="BH273" s="43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49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38"/>
      <c r="O274" s="38"/>
      <c r="P274" s="38"/>
      <c r="Q274" s="38"/>
      <c r="R274" s="38"/>
      <c r="S274" s="38"/>
      <c r="T274" s="38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73"/>
      <c r="BB274" s="61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11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14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73"/>
      <c r="N276" s="23"/>
      <c r="O276" s="20"/>
      <c r="P276" s="23"/>
      <c r="Q276" s="23"/>
      <c r="R276" s="23"/>
      <c r="S276" s="23"/>
      <c r="T276" s="2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61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89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3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42"/>
      <c r="BA277" s="73"/>
      <c r="BB277" s="43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9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73"/>
      <c r="AR278" s="42"/>
      <c r="AS278" s="33"/>
      <c r="AT278" s="33"/>
      <c r="AU278" s="33"/>
      <c r="AV278" s="33"/>
      <c r="AW278" s="33"/>
      <c r="AX278" s="33"/>
      <c r="AY278" s="33"/>
      <c r="AZ278" s="33"/>
      <c r="BA278" s="73"/>
      <c r="BB278" s="61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9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73"/>
      <c r="AR279" s="42"/>
      <c r="AS279" s="33"/>
      <c r="AT279" s="33"/>
      <c r="AU279" s="33"/>
      <c r="AV279" s="33"/>
      <c r="AW279" s="33"/>
      <c r="AX279" s="33"/>
      <c r="AY279" s="33"/>
      <c r="AZ279" s="33"/>
      <c r="BA279" s="73"/>
      <c r="BB279" s="61"/>
      <c r="BC279" s="43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6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73"/>
      <c r="BB280" s="61"/>
      <c r="BC280" s="43"/>
      <c r="BD280" s="42"/>
      <c r="BE280" s="42"/>
      <c r="BF280" s="43"/>
      <c r="BG280" s="42"/>
      <c r="BH280" s="38"/>
      <c r="BI280" s="42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9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73"/>
      <c r="AR281" s="42"/>
      <c r="AS281" s="33"/>
      <c r="AT281" s="33"/>
      <c r="AU281" s="33"/>
      <c r="AV281" s="33"/>
      <c r="AW281" s="33"/>
      <c r="AX281" s="33"/>
      <c r="AY281" s="33"/>
      <c r="AZ281" s="33"/>
      <c r="BA281" s="73"/>
      <c r="BB281" s="61"/>
      <c r="BC281" s="43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9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60"/>
      <c r="BB282" s="61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31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42"/>
      <c r="AZ283" s="42"/>
      <c r="BA283" s="42"/>
      <c r="BB283" s="61"/>
      <c r="BC283" s="43"/>
      <c r="BD283" s="42"/>
      <c r="BE283" s="42"/>
      <c r="BF283" s="52"/>
      <c r="BG283" s="42"/>
      <c r="BH283" s="52"/>
      <c r="BI283" s="42"/>
      <c r="BJ283" s="42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31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60"/>
      <c r="BB284" s="61"/>
      <c r="BC284" s="43"/>
      <c r="BD284" s="42"/>
      <c r="BE284" s="42"/>
      <c r="BF284" s="52"/>
      <c r="BG284" s="42"/>
      <c r="BH284" s="52"/>
      <c r="BI284" s="42"/>
      <c r="BJ284" s="42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42"/>
      <c r="AZ285" s="42"/>
      <c r="BA285" s="60"/>
      <c r="BB285" s="43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42"/>
      <c r="AZ286" s="42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7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42"/>
      <c r="AZ287" s="42"/>
      <c r="BA287" s="60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7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1"/>
      <c r="BC288" s="43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77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61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67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42"/>
      <c r="BA290" s="60"/>
      <c r="BB290" s="43"/>
      <c r="BC290" s="43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6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60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6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408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2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42"/>
      <c r="AF293" s="42"/>
      <c r="AG293" s="42"/>
      <c r="AH293" s="33"/>
      <c r="AI293" s="60"/>
      <c r="AJ293" s="42"/>
      <c r="AK293" s="42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43"/>
      <c r="BC293" s="42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38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62"/>
      <c r="AD294" s="33"/>
      <c r="AE294" s="42"/>
      <c r="AF294" s="42"/>
      <c r="AG294" s="42"/>
      <c r="AH294" s="33"/>
      <c r="AI294" s="60"/>
      <c r="AJ294" s="42"/>
      <c r="AK294" s="42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60"/>
      <c r="BB294" s="43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3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62"/>
      <c r="AD295" s="33"/>
      <c r="AE295" s="42"/>
      <c r="AF295" s="42"/>
      <c r="AG295" s="42"/>
      <c r="AH295" s="33"/>
      <c r="AI295" s="60"/>
      <c r="AJ295" s="42"/>
      <c r="AK295" s="42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60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8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60"/>
      <c r="N296" s="42"/>
      <c r="O296" s="42"/>
      <c r="P296" s="42"/>
      <c r="Q296" s="42"/>
      <c r="R296" s="42"/>
      <c r="S296" s="42"/>
      <c r="T296" s="42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60"/>
      <c r="BB296" s="61"/>
      <c r="BC296" s="43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0"/>
      <c r="AD297" s="43"/>
      <c r="AE297" s="42"/>
      <c r="AF297" s="33"/>
      <c r="AG297" s="33"/>
      <c r="AH297" s="33"/>
      <c r="AI297" s="60"/>
      <c r="AJ297" s="42"/>
      <c r="AK297" s="42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60"/>
      <c r="BB297" s="61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42"/>
      <c r="AZ298" s="42"/>
      <c r="BA298" s="60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9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60"/>
      <c r="BB299" s="61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3"/>
      <c r="P300" s="43"/>
      <c r="Q300" s="43"/>
      <c r="R300" s="43"/>
      <c r="S300" s="43"/>
      <c r="T300" s="4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0"/>
      <c r="BB300" s="61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41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60"/>
      <c r="BB301" s="61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40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43"/>
      <c r="AE302" s="43"/>
      <c r="AF302" s="33"/>
      <c r="AG302" s="33"/>
      <c r="AH302" s="33"/>
      <c r="AI302" s="60"/>
      <c r="AJ302" s="42"/>
      <c r="AK302" s="42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60"/>
      <c r="BB302" s="43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63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0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43"/>
      <c r="AE303" s="43"/>
      <c r="AF303" s="33"/>
      <c r="AG303" s="33"/>
      <c r="AH303" s="33"/>
      <c r="AI303" s="60"/>
      <c r="AJ303" s="42"/>
      <c r="AK303" s="42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60"/>
      <c r="BB303" s="42"/>
      <c r="BC303" s="42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409.6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42"/>
      <c r="AF304" s="43"/>
      <c r="AG304" s="43"/>
      <c r="AH304" s="33"/>
      <c r="AI304" s="60"/>
      <c r="AJ304" s="43"/>
      <c r="AK304" s="43"/>
      <c r="AL304" s="33"/>
      <c r="AM304" s="33"/>
      <c r="AN304" s="33"/>
      <c r="AO304" s="33"/>
      <c r="AP304" s="33"/>
      <c r="AQ304" s="60"/>
      <c r="AR304" s="43"/>
      <c r="AS304" s="33"/>
      <c r="AT304" s="33"/>
      <c r="AU304" s="33"/>
      <c r="AV304" s="33"/>
      <c r="AW304" s="33"/>
      <c r="AX304" s="33"/>
      <c r="AY304" s="33"/>
      <c r="AZ304" s="33"/>
      <c r="BA304" s="60"/>
      <c r="BB304" s="42"/>
      <c r="BC304" s="43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3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60"/>
      <c r="BB305" s="42"/>
      <c r="BC305" s="42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3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3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60"/>
      <c r="BB306" s="42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3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43"/>
      <c r="O307" s="43"/>
      <c r="P307" s="43"/>
      <c r="Q307" s="43"/>
      <c r="R307" s="43"/>
      <c r="S307" s="43"/>
      <c r="T307" s="4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60"/>
      <c r="BB307" s="42"/>
      <c r="BC307" s="42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3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3"/>
      <c r="P308" s="43"/>
      <c r="Q308" s="43"/>
      <c r="R308" s="43"/>
      <c r="S308" s="43"/>
      <c r="T308" s="4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60"/>
      <c r="BB308" s="42"/>
      <c r="BC308" s="42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54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3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60"/>
      <c r="BB309" s="43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19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60"/>
      <c r="BB310" s="42"/>
      <c r="BC310" s="42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31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3"/>
      <c r="O311" s="43"/>
      <c r="P311" s="43"/>
      <c r="Q311" s="43"/>
      <c r="R311" s="43"/>
      <c r="S311" s="43"/>
      <c r="T311" s="4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0"/>
      <c r="BB311" s="43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49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60"/>
      <c r="BB312" s="43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5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3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0"/>
      <c r="BB313" s="43"/>
      <c r="BC313" s="43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71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2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60"/>
      <c r="BB314" s="42"/>
      <c r="BC314" s="42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409.6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3"/>
      <c r="O315" s="43"/>
      <c r="P315" s="43"/>
      <c r="Q315" s="43"/>
      <c r="R315" s="43"/>
      <c r="S315" s="43"/>
      <c r="T315" s="4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60"/>
      <c r="BB315" s="43"/>
      <c r="BC315" s="43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69.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2"/>
      <c r="P316" s="43"/>
      <c r="Q316" s="43"/>
      <c r="R316" s="43"/>
      <c r="S316" s="43"/>
      <c r="T316" s="4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33"/>
      <c r="AZ316" s="33"/>
      <c r="BA316" s="60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3"/>
      <c r="P317" s="43"/>
      <c r="Q317" s="43"/>
      <c r="R317" s="43"/>
      <c r="S317" s="43"/>
      <c r="T317" s="4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33"/>
      <c r="AZ317" s="33"/>
      <c r="BA317" s="60"/>
      <c r="BB317" s="43"/>
      <c r="BC317" s="43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8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3"/>
      <c r="O318" s="42"/>
      <c r="P318" s="43"/>
      <c r="Q318" s="43"/>
      <c r="R318" s="43"/>
      <c r="S318" s="43"/>
      <c r="T318" s="4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33"/>
      <c r="AZ318" s="33"/>
      <c r="BA318" s="60"/>
      <c r="BB318" s="60"/>
      <c r="BC318" s="42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57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3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2"/>
      <c r="BA319" s="60"/>
      <c r="BB319" s="43"/>
      <c r="BC319" s="43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44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2"/>
      <c r="BA320" s="60"/>
      <c r="BB320" s="60"/>
      <c r="BC320" s="42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52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3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33"/>
      <c r="AZ321" s="33"/>
      <c r="BA321" s="60"/>
      <c r="BB321" s="43"/>
      <c r="BC321" s="43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62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3"/>
      <c r="O322" s="42"/>
      <c r="P322" s="43"/>
      <c r="Q322" s="43"/>
      <c r="R322" s="43"/>
      <c r="S322" s="43"/>
      <c r="T322" s="4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33"/>
      <c r="AZ322" s="33"/>
      <c r="BA322" s="60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254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3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33"/>
      <c r="AZ323" s="33"/>
      <c r="BA323" s="60"/>
      <c r="BB323" s="43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66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2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33"/>
      <c r="AZ324" s="33"/>
      <c r="BA324" s="60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81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3"/>
      <c r="O325" s="42"/>
      <c r="P325" s="43"/>
      <c r="Q325" s="43"/>
      <c r="R325" s="42"/>
      <c r="S325" s="42"/>
      <c r="T325" s="4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33"/>
      <c r="AZ325" s="33"/>
      <c r="BA325" s="60"/>
      <c r="BB325" s="61"/>
      <c r="BC325" s="43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71" customFormat="1" ht="197.25" customHeight="1" x14ac:dyDescent="0.25">
      <c r="A326" s="17"/>
      <c r="B326" s="18"/>
      <c r="C326" s="19"/>
      <c r="D326" s="19"/>
      <c r="E326" s="66"/>
      <c r="F326" s="18"/>
      <c r="G326" s="18"/>
      <c r="H326" s="18"/>
      <c r="I326" s="18"/>
      <c r="J326" s="18"/>
      <c r="K326" s="64"/>
      <c r="L326" s="64"/>
      <c r="M326" s="64"/>
      <c r="N326" s="67"/>
      <c r="O326" s="67"/>
      <c r="P326" s="67"/>
      <c r="Q326" s="67"/>
      <c r="R326" s="67"/>
      <c r="S326" s="67"/>
      <c r="T326" s="67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  <c r="AM326" s="68"/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  <c r="BA326" s="65"/>
      <c r="BB326" s="65"/>
      <c r="BC326" s="64"/>
      <c r="BD326" s="64"/>
      <c r="BE326" s="64"/>
      <c r="BF326" s="69"/>
      <c r="BG326" s="64"/>
      <c r="BH326" s="64"/>
      <c r="BI326" s="69"/>
      <c r="BJ326" s="68"/>
      <c r="BK326" s="68"/>
      <c r="BL326" s="17"/>
      <c r="BM326" s="68"/>
      <c r="BN326" s="68"/>
      <c r="BO326" s="35"/>
      <c r="BP326" s="28"/>
      <c r="BQ326" s="17"/>
      <c r="BR326" s="70"/>
    </row>
    <row r="327" spans="1:70" s="22" customFormat="1" ht="136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3"/>
      <c r="Q327" s="43"/>
      <c r="R327" s="43"/>
      <c r="S327" s="43"/>
      <c r="T327" s="4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60"/>
      <c r="BB327" s="60"/>
      <c r="BC327" s="42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43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42"/>
      <c r="O328" s="42"/>
      <c r="P328" s="43"/>
      <c r="Q328" s="43"/>
      <c r="R328" s="43"/>
      <c r="S328" s="43"/>
      <c r="T328" s="4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60"/>
      <c r="BB328" s="42"/>
      <c r="BC328" s="42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43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3"/>
      <c r="Q329" s="43"/>
      <c r="R329" s="43"/>
      <c r="S329" s="43"/>
      <c r="T329" s="42"/>
      <c r="U329" s="33"/>
      <c r="V329" s="33"/>
      <c r="W329" s="33"/>
      <c r="X329" s="33"/>
      <c r="Y329" s="33"/>
      <c r="Z329" s="33"/>
      <c r="AA329" s="33"/>
      <c r="AB329" s="33"/>
      <c r="AC329" s="62"/>
      <c r="AD329" s="33"/>
      <c r="AE329" s="33"/>
      <c r="AF329" s="33"/>
      <c r="AG329" s="33"/>
      <c r="AH329" s="33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33"/>
      <c r="AZ329" s="33"/>
      <c r="BA329" s="60"/>
      <c r="BB329" s="60"/>
      <c r="BC329" s="42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79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60"/>
      <c r="N330" s="32"/>
      <c r="O330" s="31"/>
      <c r="P330" s="32"/>
      <c r="Q330" s="32"/>
      <c r="R330" s="32"/>
      <c r="S330" s="32"/>
      <c r="T330" s="32"/>
      <c r="U330" s="33"/>
      <c r="V330" s="33"/>
      <c r="W330" s="33"/>
      <c r="X330" s="33"/>
      <c r="Y330" s="33"/>
      <c r="Z330" s="33"/>
      <c r="AA330" s="33"/>
      <c r="AB330" s="33"/>
      <c r="AC330" s="62"/>
      <c r="AD330" s="33"/>
      <c r="AE330" s="42"/>
      <c r="AF330" s="52"/>
      <c r="AG330" s="52"/>
      <c r="AH330" s="33"/>
      <c r="AI330" s="60"/>
      <c r="AJ330" s="52"/>
      <c r="AK330" s="52"/>
      <c r="AL330" s="33"/>
      <c r="AM330" s="33"/>
      <c r="AN330" s="33"/>
      <c r="AO330" s="33"/>
      <c r="AP330" s="33"/>
      <c r="AQ330" s="60"/>
      <c r="AR330" s="52"/>
      <c r="AS330" s="60"/>
      <c r="AT330" s="52"/>
      <c r="AU330" s="33"/>
      <c r="AV330" s="33"/>
      <c r="AW330" s="33"/>
      <c r="AX330" s="33"/>
      <c r="AY330" s="42"/>
      <c r="AZ330" s="43"/>
      <c r="BA330" s="60"/>
      <c r="BB330" s="52"/>
      <c r="BC330" s="5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264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2"/>
      <c r="O331" s="52"/>
      <c r="P331" s="52"/>
      <c r="Q331" s="52"/>
      <c r="R331" s="52"/>
      <c r="S331" s="52"/>
      <c r="T331" s="5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60"/>
      <c r="BB331" s="60"/>
      <c r="BC331" s="42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49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60"/>
      <c r="BB332" s="61"/>
      <c r="BC332" s="43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46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52"/>
      <c r="O333" s="52"/>
      <c r="P333" s="52"/>
      <c r="Q333" s="52"/>
      <c r="R333" s="52"/>
      <c r="S333" s="52"/>
      <c r="T333" s="5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52"/>
      <c r="BA333" s="52"/>
      <c r="BB333" s="52"/>
      <c r="BC333" s="5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9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43"/>
      <c r="O334" s="42"/>
      <c r="P334" s="43"/>
      <c r="Q334" s="43"/>
      <c r="R334" s="43"/>
      <c r="S334" s="43"/>
      <c r="T334" s="43"/>
      <c r="U334" s="33"/>
      <c r="V334" s="33"/>
      <c r="W334" s="33"/>
      <c r="X334" s="33"/>
      <c r="Y334" s="33"/>
      <c r="Z334" s="33"/>
      <c r="AA334" s="33"/>
      <c r="AB334" s="33"/>
      <c r="AC334" s="42"/>
      <c r="AD334" s="43"/>
      <c r="AE334" s="43"/>
      <c r="AF334" s="52"/>
      <c r="AG334" s="52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43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3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223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3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62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43"/>
      <c r="BC335" s="4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23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60"/>
      <c r="N336" s="23"/>
      <c r="O336" s="20"/>
      <c r="P336" s="23"/>
      <c r="Q336" s="23"/>
      <c r="R336" s="23"/>
      <c r="S336" s="23"/>
      <c r="T336" s="23"/>
      <c r="U336" s="33"/>
      <c r="V336" s="33"/>
      <c r="W336" s="33"/>
      <c r="X336" s="33"/>
      <c r="Y336" s="33"/>
      <c r="Z336" s="33"/>
      <c r="AA336" s="33"/>
      <c r="AB336" s="33"/>
      <c r="AC336" s="62"/>
      <c r="AD336" s="33"/>
      <c r="AE336" s="42"/>
      <c r="AF336" s="52"/>
      <c r="AG336" s="52"/>
      <c r="AH336" s="33"/>
      <c r="AI336" s="60"/>
      <c r="AJ336" s="52"/>
      <c r="AK336" s="52"/>
      <c r="AL336" s="33"/>
      <c r="AM336" s="33"/>
      <c r="AN336" s="33"/>
      <c r="AO336" s="33"/>
      <c r="AP336" s="33"/>
      <c r="AQ336" s="60"/>
      <c r="AR336" s="52"/>
      <c r="AS336" s="60"/>
      <c r="AT336" s="52"/>
      <c r="AU336" s="33"/>
      <c r="AV336" s="33"/>
      <c r="AW336" s="33"/>
      <c r="AX336" s="33"/>
      <c r="AY336" s="42"/>
      <c r="AZ336" s="43"/>
      <c r="BA336" s="60"/>
      <c r="BB336" s="52"/>
      <c r="BC336" s="5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408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62"/>
      <c r="AD337" s="33"/>
      <c r="AE337" s="42"/>
      <c r="AF337" s="52"/>
      <c r="AG337" s="52"/>
      <c r="AH337" s="33"/>
      <c r="AI337" s="60"/>
      <c r="AJ337" s="52"/>
      <c r="AK337" s="52"/>
      <c r="AL337" s="33"/>
      <c r="AM337" s="33"/>
      <c r="AN337" s="33"/>
      <c r="AO337" s="33"/>
      <c r="AP337" s="33"/>
      <c r="AQ337" s="60"/>
      <c r="AR337" s="52"/>
      <c r="AS337" s="60"/>
      <c r="AT337" s="52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86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3"/>
      <c r="O338" s="42"/>
      <c r="P338" s="43"/>
      <c r="Q338" s="43"/>
      <c r="R338" s="43"/>
      <c r="S338" s="43"/>
      <c r="T338" s="43"/>
      <c r="U338" s="33"/>
      <c r="V338" s="33"/>
      <c r="W338" s="33"/>
      <c r="X338" s="33"/>
      <c r="Y338" s="33"/>
      <c r="Z338" s="33"/>
      <c r="AA338" s="33"/>
      <c r="AB338" s="33"/>
      <c r="AC338" s="62"/>
      <c r="AD338" s="33"/>
      <c r="AE338" s="42"/>
      <c r="AF338" s="52"/>
      <c r="AG338" s="52"/>
      <c r="AH338" s="33"/>
      <c r="AI338" s="60"/>
      <c r="AJ338" s="52"/>
      <c r="AK338" s="52"/>
      <c r="AL338" s="33"/>
      <c r="AM338" s="33"/>
      <c r="AN338" s="33"/>
      <c r="AO338" s="33"/>
      <c r="AP338" s="33"/>
      <c r="AQ338" s="60"/>
      <c r="AR338" s="52"/>
      <c r="AS338" s="60"/>
      <c r="AT338" s="52"/>
      <c r="AU338" s="33"/>
      <c r="AV338" s="33"/>
      <c r="AW338" s="33"/>
      <c r="AX338" s="33"/>
      <c r="AY338" s="42"/>
      <c r="AZ338" s="43"/>
      <c r="BA338" s="60"/>
      <c r="BB338" s="52"/>
      <c r="BC338" s="5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60"/>
      <c r="N339" s="32"/>
      <c r="O339" s="31"/>
      <c r="P339" s="32"/>
      <c r="Q339" s="32"/>
      <c r="R339" s="32"/>
      <c r="S339" s="32"/>
      <c r="T339" s="32"/>
      <c r="U339" s="33"/>
      <c r="V339" s="33"/>
      <c r="W339" s="33"/>
      <c r="X339" s="33"/>
      <c r="Y339" s="33"/>
      <c r="Z339" s="33"/>
      <c r="AA339" s="33"/>
      <c r="AB339" s="33"/>
      <c r="AC339" s="62"/>
      <c r="AD339" s="33"/>
      <c r="AE339" s="42"/>
      <c r="AF339" s="52"/>
      <c r="AG339" s="52"/>
      <c r="AH339" s="33"/>
      <c r="AI339" s="60"/>
      <c r="AJ339" s="52"/>
      <c r="AK339" s="52"/>
      <c r="AL339" s="33"/>
      <c r="AM339" s="33"/>
      <c r="AN339" s="33"/>
      <c r="AO339" s="33"/>
      <c r="AP339" s="33"/>
      <c r="AQ339" s="60"/>
      <c r="AR339" s="52"/>
      <c r="AS339" s="60"/>
      <c r="AT339" s="52"/>
      <c r="AU339" s="33"/>
      <c r="AV339" s="33"/>
      <c r="AW339" s="33"/>
      <c r="AX339" s="33"/>
      <c r="AY339" s="42"/>
      <c r="AZ339" s="43"/>
      <c r="BA339" s="60"/>
      <c r="BB339" s="52"/>
      <c r="BC339" s="5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16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60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62"/>
      <c r="AD340" s="33"/>
      <c r="AE340" s="42"/>
      <c r="AF340" s="52"/>
      <c r="AG340" s="52"/>
      <c r="AH340" s="33"/>
      <c r="AI340" s="60"/>
      <c r="AJ340" s="52"/>
      <c r="AK340" s="52"/>
      <c r="AL340" s="33"/>
      <c r="AM340" s="33"/>
      <c r="AN340" s="33"/>
      <c r="AO340" s="33"/>
      <c r="AP340" s="33"/>
      <c r="AQ340" s="60"/>
      <c r="AR340" s="52"/>
      <c r="AS340" s="60"/>
      <c r="AT340" s="52"/>
      <c r="AU340" s="33"/>
      <c r="AV340" s="33"/>
      <c r="AW340" s="33"/>
      <c r="AX340" s="33"/>
      <c r="AY340" s="42"/>
      <c r="AZ340" s="43"/>
      <c r="BA340" s="60"/>
      <c r="BB340" s="52"/>
      <c r="BC340" s="5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254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60"/>
      <c r="AD341" s="52"/>
      <c r="AE341" s="52"/>
      <c r="AF341" s="33"/>
      <c r="AG341" s="33"/>
      <c r="AH341" s="33"/>
      <c r="AI341" s="60"/>
      <c r="AJ341" s="52"/>
      <c r="AK341" s="52"/>
      <c r="AL341" s="33"/>
      <c r="AM341" s="33"/>
      <c r="AN341" s="33"/>
      <c r="AO341" s="33"/>
      <c r="AP341" s="33"/>
      <c r="AQ341" s="60"/>
      <c r="AR341" s="52"/>
      <c r="AS341" s="60"/>
      <c r="AT341" s="52"/>
      <c r="AU341" s="33"/>
      <c r="AV341" s="33"/>
      <c r="AW341" s="33"/>
      <c r="AX341" s="33"/>
      <c r="AY341" s="42"/>
      <c r="AZ341" s="43"/>
      <c r="BA341" s="60"/>
      <c r="BB341" s="43"/>
      <c r="BC341" s="43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47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23"/>
      <c r="O342" s="23"/>
      <c r="P342" s="23"/>
      <c r="Q342" s="23"/>
      <c r="R342" s="23"/>
      <c r="S342" s="23"/>
      <c r="T342" s="23"/>
      <c r="U342" s="33"/>
      <c r="V342" s="33"/>
      <c r="W342" s="33"/>
      <c r="X342" s="33"/>
      <c r="Y342" s="33"/>
      <c r="Z342" s="33"/>
      <c r="AA342" s="33"/>
      <c r="AB342" s="33"/>
      <c r="AC342" s="60"/>
      <c r="AD342" s="52"/>
      <c r="AE342" s="52"/>
      <c r="AF342" s="33"/>
      <c r="AG342" s="33"/>
      <c r="AH342" s="33"/>
      <c r="AI342" s="60"/>
      <c r="AJ342" s="52"/>
      <c r="AK342" s="52"/>
      <c r="AL342" s="33"/>
      <c r="AM342" s="33"/>
      <c r="AN342" s="33"/>
      <c r="AO342" s="33"/>
      <c r="AP342" s="33"/>
      <c r="AQ342" s="60"/>
      <c r="AR342" s="52"/>
      <c r="AS342" s="60"/>
      <c r="AT342" s="52"/>
      <c r="AU342" s="33"/>
      <c r="AV342" s="33"/>
      <c r="AW342" s="33"/>
      <c r="AX342" s="33"/>
      <c r="AY342" s="42"/>
      <c r="AZ342" s="43"/>
      <c r="BA342" s="60"/>
      <c r="BB342" s="52"/>
      <c r="BC342" s="5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244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43"/>
      <c r="O343" s="43"/>
      <c r="P343" s="43"/>
      <c r="Q343" s="43"/>
      <c r="R343" s="43"/>
      <c r="S343" s="43"/>
      <c r="T343" s="43"/>
      <c r="U343" s="33"/>
      <c r="V343" s="33"/>
      <c r="W343" s="33"/>
      <c r="X343" s="33"/>
      <c r="Y343" s="33"/>
      <c r="Z343" s="33"/>
      <c r="AA343" s="33"/>
      <c r="AB343" s="33"/>
      <c r="AC343" s="60"/>
      <c r="AD343" s="51"/>
      <c r="AE343" s="51"/>
      <c r="AF343" s="33"/>
      <c r="AG343" s="33"/>
      <c r="AH343" s="33"/>
      <c r="AI343" s="60"/>
      <c r="AJ343" s="51"/>
      <c r="AK343" s="51"/>
      <c r="AL343" s="33"/>
      <c r="AM343" s="33"/>
      <c r="AN343" s="33"/>
      <c r="AO343" s="33"/>
      <c r="AP343" s="33"/>
      <c r="AQ343" s="60"/>
      <c r="AR343" s="52"/>
      <c r="AS343" s="60"/>
      <c r="AT343" s="43"/>
      <c r="AU343" s="33"/>
      <c r="AV343" s="33"/>
      <c r="AW343" s="33"/>
      <c r="AX343" s="33"/>
      <c r="AY343" s="42"/>
      <c r="AZ343" s="43"/>
      <c r="BA343" s="60"/>
      <c r="BB343" s="43"/>
      <c r="BC343" s="43"/>
      <c r="BD343" s="33"/>
      <c r="BE343" s="42"/>
      <c r="BF343" s="43"/>
      <c r="BG343" s="42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4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3"/>
      <c r="O344" s="42"/>
      <c r="P344" s="43"/>
      <c r="Q344" s="43"/>
      <c r="R344" s="42"/>
      <c r="S344" s="43"/>
      <c r="T344" s="43"/>
      <c r="U344" s="33"/>
      <c r="V344" s="33"/>
      <c r="W344" s="33"/>
      <c r="X344" s="33"/>
      <c r="Y344" s="33"/>
      <c r="Z344" s="33"/>
      <c r="AA344" s="33"/>
      <c r="AB344" s="33"/>
      <c r="AC344" s="60"/>
      <c r="AD344" s="51"/>
      <c r="AE344" s="51"/>
      <c r="AF344" s="33"/>
      <c r="AG344" s="33"/>
      <c r="AH344" s="33"/>
      <c r="AI344" s="60"/>
      <c r="AJ344" s="51"/>
      <c r="AK344" s="51"/>
      <c r="AL344" s="33"/>
      <c r="AM344" s="33"/>
      <c r="AN344" s="33"/>
      <c r="AO344" s="33"/>
      <c r="AP344" s="33"/>
      <c r="AQ344" s="60"/>
      <c r="AR344" s="52"/>
      <c r="AS344" s="60"/>
      <c r="AT344" s="43"/>
      <c r="AU344" s="33"/>
      <c r="AV344" s="33"/>
      <c r="AW344" s="33"/>
      <c r="AX344" s="33"/>
      <c r="AY344" s="42"/>
      <c r="AZ344" s="43"/>
      <c r="BA344" s="60"/>
      <c r="BB344" s="43"/>
      <c r="BC344" s="43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4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60"/>
      <c r="AD345" s="51"/>
      <c r="AE345" s="51"/>
      <c r="AF345" s="33"/>
      <c r="AG345" s="33"/>
      <c r="AH345" s="33"/>
      <c r="AI345" s="60"/>
      <c r="AJ345" s="51"/>
      <c r="AK345" s="51"/>
      <c r="AL345" s="33"/>
      <c r="AM345" s="33"/>
      <c r="AN345" s="33"/>
      <c r="AO345" s="33"/>
      <c r="AP345" s="33"/>
      <c r="AQ345" s="60"/>
      <c r="AR345" s="52"/>
      <c r="AS345" s="60"/>
      <c r="AT345" s="43"/>
      <c r="AU345" s="33"/>
      <c r="AV345" s="33"/>
      <c r="AW345" s="33"/>
      <c r="AX345" s="33"/>
      <c r="AY345" s="42"/>
      <c r="AZ345" s="43"/>
      <c r="BA345" s="60"/>
      <c r="BB345" s="43"/>
      <c r="BC345" s="43"/>
      <c r="BD345" s="33"/>
      <c r="BE345" s="42"/>
      <c r="BF345" s="43"/>
      <c r="BG345" s="4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4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23"/>
      <c r="O346" s="20"/>
      <c r="P346" s="23"/>
      <c r="Q346" s="23"/>
      <c r="R346" s="23"/>
      <c r="S346" s="23"/>
      <c r="T346" s="23"/>
      <c r="U346" s="33"/>
      <c r="V346" s="33"/>
      <c r="W346" s="33"/>
      <c r="X346" s="33"/>
      <c r="Y346" s="33"/>
      <c r="Z346" s="33"/>
      <c r="AA346" s="33"/>
      <c r="AB346" s="33"/>
      <c r="AC346" s="60"/>
      <c r="AD346" s="51"/>
      <c r="AE346" s="51"/>
      <c r="AF346" s="33"/>
      <c r="AG346" s="33"/>
      <c r="AH346" s="33"/>
      <c r="AI346" s="60"/>
      <c r="AJ346" s="51"/>
      <c r="AK346" s="51"/>
      <c r="AL346" s="33"/>
      <c r="AM346" s="33"/>
      <c r="AN346" s="33"/>
      <c r="AO346" s="33"/>
      <c r="AP346" s="33"/>
      <c r="AQ346" s="60"/>
      <c r="AR346" s="52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8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2"/>
      <c r="Q347" s="42"/>
      <c r="R347" s="42"/>
      <c r="S347" s="42"/>
      <c r="T347" s="43"/>
      <c r="U347" s="33"/>
      <c r="V347" s="33"/>
      <c r="W347" s="33"/>
      <c r="X347" s="33"/>
      <c r="Y347" s="33"/>
      <c r="Z347" s="33"/>
      <c r="AA347" s="33"/>
      <c r="AB347" s="33"/>
      <c r="AC347" s="60"/>
      <c r="AD347" s="51"/>
      <c r="AE347" s="51"/>
      <c r="AF347" s="33"/>
      <c r="AG347" s="33"/>
      <c r="AH347" s="33"/>
      <c r="AI347" s="60"/>
      <c r="AJ347" s="51"/>
      <c r="AK347" s="51"/>
      <c r="AL347" s="33"/>
      <c r="AM347" s="33"/>
      <c r="AN347" s="33"/>
      <c r="AO347" s="33"/>
      <c r="AP347" s="33"/>
      <c r="AQ347" s="60"/>
      <c r="AR347" s="52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46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3"/>
      <c r="Q348" s="43"/>
      <c r="R348" s="43"/>
      <c r="S348" s="43"/>
      <c r="T348" s="43"/>
      <c r="U348" s="33"/>
      <c r="V348" s="33"/>
      <c r="W348" s="33"/>
      <c r="X348" s="33"/>
      <c r="Y348" s="33"/>
      <c r="Z348" s="33"/>
      <c r="AA348" s="33"/>
      <c r="AB348" s="33"/>
      <c r="AC348" s="60"/>
      <c r="AD348" s="51"/>
      <c r="AE348" s="51"/>
      <c r="AF348" s="33"/>
      <c r="AG348" s="33"/>
      <c r="AH348" s="33"/>
      <c r="AI348" s="60"/>
      <c r="AJ348" s="51"/>
      <c r="AK348" s="51"/>
      <c r="AL348" s="33"/>
      <c r="AM348" s="33"/>
      <c r="AN348" s="33"/>
      <c r="AO348" s="33"/>
      <c r="AP348" s="33"/>
      <c r="AQ348" s="60"/>
      <c r="AR348" s="52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2"/>
      <c r="BD348" s="33"/>
      <c r="BE348" s="42"/>
      <c r="BF348" s="43"/>
      <c r="BG348" s="4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5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23"/>
      <c r="O349" s="20"/>
      <c r="P349" s="23"/>
      <c r="Q349" s="23"/>
      <c r="R349" s="23"/>
      <c r="S349" s="23"/>
      <c r="T349" s="23"/>
      <c r="U349" s="33"/>
      <c r="V349" s="33"/>
      <c r="W349" s="33"/>
      <c r="X349" s="33"/>
      <c r="Y349" s="33"/>
      <c r="Z349" s="33"/>
      <c r="AA349" s="33"/>
      <c r="AB349" s="33"/>
      <c r="AC349" s="60"/>
      <c r="AD349" s="51"/>
      <c r="AE349" s="42"/>
      <c r="AF349" s="33"/>
      <c r="AG349" s="33"/>
      <c r="AH349" s="33"/>
      <c r="AI349" s="60"/>
      <c r="AJ349" s="51"/>
      <c r="AK349" s="42"/>
      <c r="AL349" s="33"/>
      <c r="AM349" s="33"/>
      <c r="AN349" s="33"/>
      <c r="AO349" s="33"/>
      <c r="AP349" s="33"/>
      <c r="AQ349" s="60"/>
      <c r="AR349" s="43"/>
      <c r="AS349" s="60"/>
      <c r="AT349" s="4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01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29"/>
      <c r="O350" s="29"/>
      <c r="P350" s="29"/>
      <c r="Q350" s="29"/>
      <c r="R350" s="29"/>
      <c r="S350" s="29"/>
      <c r="T350" s="29"/>
      <c r="U350" s="33"/>
      <c r="V350" s="33"/>
      <c r="W350" s="33"/>
      <c r="X350" s="33"/>
      <c r="Y350" s="33"/>
      <c r="Z350" s="33"/>
      <c r="AA350" s="33"/>
      <c r="AB350" s="33"/>
      <c r="AC350" s="60"/>
      <c r="AD350" s="51"/>
      <c r="AE350" s="42"/>
      <c r="AF350" s="33"/>
      <c r="AG350" s="33"/>
      <c r="AH350" s="33"/>
      <c r="AI350" s="60"/>
      <c r="AJ350" s="51"/>
      <c r="AK350" s="42"/>
      <c r="AL350" s="33"/>
      <c r="AM350" s="33"/>
      <c r="AN350" s="33"/>
      <c r="AO350" s="33"/>
      <c r="AP350" s="33"/>
      <c r="AQ350" s="60"/>
      <c r="AR350" s="43"/>
      <c r="AS350" s="60"/>
      <c r="AT350" s="4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91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3"/>
      <c r="O351" s="42"/>
      <c r="P351" s="43"/>
      <c r="Q351" s="43"/>
      <c r="R351" s="43"/>
      <c r="S351" s="43"/>
      <c r="T351" s="43"/>
      <c r="U351" s="33"/>
      <c r="V351" s="33"/>
      <c r="W351" s="33"/>
      <c r="X351" s="33"/>
      <c r="Y351" s="33"/>
      <c r="Z351" s="33"/>
      <c r="AA351" s="33"/>
      <c r="AB351" s="33"/>
      <c r="AC351" s="60"/>
      <c r="AD351" s="51"/>
      <c r="AE351" s="42"/>
      <c r="AF351" s="33"/>
      <c r="AG351" s="33"/>
      <c r="AH351" s="33"/>
      <c r="AI351" s="60"/>
      <c r="AJ351" s="51"/>
      <c r="AK351" s="42"/>
      <c r="AL351" s="33"/>
      <c r="AM351" s="33"/>
      <c r="AN351" s="33"/>
      <c r="AO351" s="33"/>
      <c r="AP351" s="33"/>
      <c r="AQ351" s="60"/>
      <c r="AR351" s="43"/>
      <c r="AS351" s="60"/>
      <c r="AT351" s="43"/>
      <c r="AU351" s="33"/>
      <c r="AV351" s="33"/>
      <c r="AW351" s="33"/>
      <c r="AX351" s="33"/>
      <c r="AY351" s="42"/>
      <c r="AZ351" s="43"/>
      <c r="BA351" s="60"/>
      <c r="BB351" s="43"/>
      <c r="BC351" s="43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91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60"/>
      <c r="N352" s="32"/>
      <c r="O352" s="31"/>
      <c r="P352" s="32"/>
      <c r="Q352" s="32"/>
      <c r="R352" s="32"/>
      <c r="S352" s="32"/>
      <c r="T352" s="32"/>
      <c r="U352" s="33"/>
      <c r="V352" s="33"/>
      <c r="W352" s="33"/>
      <c r="X352" s="33"/>
      <c r="Y352" s="33"/>
      <c r="Z352" s="33"/>
      <c r="AA352" s="33"/>
      <c r="AB352" s="33"/>
      <c r="AC352" s="60"/>
      <c r="AD352" s="51"/>
      <c r="AE352" s="42"/>
      <c r="AF352" s="33"/>
      <c r="AG352" s="33"/>
      <c r="AH352" s="33"/>
      <c r="AI352" s="60"/>
      <c r="AJ352" s="51"/>
      <c r="AK352" s="42"/>
      <c r="AL352" s="33"/>
      <c r="AM352" s="33"/>
      <c r="AN352" s="33"/>
      <c r="AO352" s="33"/>
      <c r="AP352" s="33"/>
      <c r="AQ352" s="60"/>
      <c r="AR352" s="43"/>
      <c r="AS352" s="60"/>
      <c r="AT352" s="4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247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60"/>
      <c r="N353" s="23"/>
      <c r="O353" s="23"/>
      <c r="P353" s="23"/>
      <c r="Q353" s="23"/>
      <c r="R353" s="23"/>
      <c r="S353" s="23"/>
      <c r="T353" s="2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71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28"/>
      <c r="O354" s="18"/>
      <c r="P354" s="28"/>
      <c r="Q354" s="28"/>
      <c r="R354" s="28"/>
      <c r="S354" s="28"/>
      <c r="T354" s="28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61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28"/>
      <c r="O355" s="18"/>
      <c r="P355" s="28"/>
      <c r="Q355" s="28"/>
      <c r="R355" s="28"/>
      <c r="S355" s="28"/>
      <c r="T355" s="28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04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2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04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20"/>
      <c r="O357" s="20"/>
      <c r="P357" s="20"/>
      <c r="Q357" s="20"/>
      <c r="R357" s="20"/>
      <c r="S357" s="20"/>
      <c r="T357" s="2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04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60"/>
      <c r="N358" s="28"/>
      <c r="O358" s="18"/>
      <c r="P358" s="28"/>
      <c r="Q358" s="28"/>
      <c r="R358" s="28"/>
      <c r="S358" s="28"/>
      <c r="T358" s="2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283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3"/>
      <c r="O359" s="42"/>
      <c r="P359" s="43"/>
      <c r="Q359" s="43"/>
      <c r="R359" s="43"/>
      <c r="S359" s="43"/>
      <c r="T359" s="4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43"/>
      <c r="BC359" s="4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409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3"/>
      <c r="O360" s="42"/>
      <c r="P360" s="43"/>
      <c r="Q360" s="43"/>
      <c r="R360" s="43"/>
      <c r="S360" s="43"/>
      <c r="T360" s="4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42"/>
      <c r="AF360" s="43"/>
      <c r="AG360" s="43"/>
      <c r="AH360" s="33"/>
      <c r="AI360" s="60"/>
      <c r="AJ360" s="43"/>
      <c r="AK360" s="43"/>
      <c r="AL360" s="33"/>
      <c r="AM360" s="33"/>
      <c r="AN360" s="33"/>
      <c r="AO360" s="33"/>
      <c r="AP360" s="33"/>
      <c r="AQ360" s="60"/>
      <c r="AR360" s="43"/>
      <c r="AS360" s="60"/>
      <c r="AT360" s="43"/>
      <c r="AU360" s="33"/>
      <c r="AV360" s="33"/>
      <c r="AW360" s="33"/>
      <c r="AX360" s="33"/>
      <c r="AY360" s="42"/>
      <c r="AZ360" s="43"/>
      <c r="BA360" s="60"/>
      <c r="BB360" s="43"/>
      <c r="BC360" s="43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1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2"/>
      <c r="O361" s="31"/>
      <c r="P361" s="32"/>
      <c r="Q361" s="32"/>
      <c r="R361" s="32"/>
      <c r="S361" s="32"/>
      <c r="T361" s="3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3"/>
      <c r="BA361" s="60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1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60"/>
      <c r="N362" s="32"/>
      <c r="O362" s="31"/>
      <c r="P362" s="32"/>
      <c r="Q362" s="32"/>
      <c r="R362" s="32"/>
      <c r="S362" s="32"/>
      <c r="T362" s="3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1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60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14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60"/>
      <c r="N364" s="32"/>
      <c r="O364" s="31"/>
      <c r="P364" s="32"/>
      <c r="Q364" s="32"/>
      <c r="R364" s="32"/>
      <c r="S364" s="32"/>
      <c r="T364" s="3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3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14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60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204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3"/>
      <c r="O366" s="42"/>
      <c r="P366" s="43"/>
      <c r="Q366" s="43"/>
      <c r="R366" s="43"/>
      <c r="S366" s="43"/>
      <c r="T366" s="4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60"/>
      <c r="BB366" s="43"/>
      <c r="BC366" s="4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4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60"/>
      <c r="N367" s="28"/>
      <c r="O367" s="18"/>
      <c r="P367" s="28"/>
      <c r="Q367" s="28"/>
      <c r="R367" s="28"/>
      <c r="S367" s="28"/>
      <c r="T367" s="2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60"/>
      <c r="BB367" s="43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1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42"/>
      <c r="AH368" s="51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51"/>
      <c r="BA368" s="60"/>
      <c r="BB368" s="51"/>
      <c r="BC368" s="4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58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1"/>
      <c r="O369" s="51"/>
      <c r="P369" s="51"/>
      <c r="Q369" s="51"/>
      <c r="R369" s="51"/>
      <c r="S369" s="51"/>
      <c r="T369" s="5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60"/>
      <c r="BB369" s="43"/>
      <c r="BC369" s="4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1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1"/>
      <c r="O370" s="51"/>
      <c r="P370" s="51"/>
      <c r="Q370" s="51"/>
      <c r="R370" s="51"/>
      <c r="S370" s="51"/>
      <c r="T370" s="5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60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56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2"/>
      <c r="P371" s="43"/>
      <c r="Q371" s="43"/>
      <c r="R371" s="43"/>
      <c r="S371" s="43"/>
      <c r="T371" s="4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43"/>
      <c r="AG371" s="43"/>
      <c r="AH371" s="33"/>
      <c r="AI371" s="60"/>
      <c r="AJ371" s="43"/>
      <c r="AK371" s="43"/>
      <c r="AL371" s="33"/>
      <c r="AM371" s="33"/>
      <c r="AN371" s="33"/>
      <c r="AO371" s="33"/>
      <c r="AP371" s="33"/>
      <c r="AQ371" s="60"/>
      <c r="AR371" s="52"/>
      <c r="AS371" s="60"/>
      <c r="AT371" s="43"/>
      <c r="AU371" s="33"/>
      <c r="AV371" s="33"/>
      <c r="AW371" s="33"/>
      <c r="AX371" s="33"/>
      <c r="AY371" s="42"/>
      <c r="AZ371" s="43"/>
      <c r="BA371" s="60"/>
      <c r="BB371" s="43"/>
      <c r="BC371" s="4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53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4"/>
      <c r="O372" s="34"/>
      <c r="P372" s="34"/>
      <c r="Q372" s="34"/>
      <c r="R372" s="34"/>
      <c r="S372" s="34"/>
      <c r="T372" s="3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42"/>
      <c r="AF372" s="43"/>
      <c r="AG372" s="43"/>
      <c r="AH372" s="33"/>
      <c r="AI372" s="60"/>
      <c r="AJ372" s="43"/>
      <c r="AK372" s="43"/>
      <c r="AL372" s="33"/>
      <c r="AM372" s="33"/>
      <c r="AN372" s="33"/>
      <c r="AO372" s="33"/>
      <c r="AP372" s="33"/>
      <c r="AQ372" s="60"/>
      <c r="AR372" s="52"/>
      <c r="AS372" s="60"/>
      <c r="AT372" s="43"/>
      <c r="AU372" s="33"/>
      <c r="AV372" s="33"/>
      <c r="AW372" s="33"/>
      <c r="AX372" s="33"/>
      <c r="AY372" s="42"/>
      <c r="AZ372" s="43"/>
      <c r="BA372" s="60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64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60"/>
      <c r="N373" s="32"/>
      <c r="O373" s="31"/>
      <c r="P373" s="32"/>
      <c r="Q373" s="32"/>
      <c r="R373" s="32"/>
      <c r="S373" s="32"/>
      <c r="T373" s="3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42"/>
      <c r="AF373" s="43"/>
      <c r="AG373" s="43"/>
      <c r="AH373" s="33"/>
      <c r="AI373" s="60"/>
      <c r="AJ373" s="43"/>
      <c r="AK373" s="43"/>
      <c r="AL373" s="33"/>
      <c r="AM373" s="33"/>
      <c r="AN373" s="33"/>
      <c r="AO373" s="33"/>
      <c r="AP373" s="33"/>
      <c r="AQ373" s="60"/>
      <c r="AR373" s="52"/>
      <c r="AS373" s="60"/>
      <c r="AT373" s="43"/>
      <c r="AU373" s="33"/>
      <c r="AV373" s="33"/>
      <c r="AW373" s="33"/>
      <c r="AX373" s="33"/>
      <c r="AY373" s="42"/>
      <c r="AZ373" s="43"/>
      <c r="BA373" s="60"/>
      <c r="BB373" s="43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389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52"/>
      <c r="O374" s="52"/>
      <c r="P374" s="52"/>
      <c r="Q374" s="52"/>
      <c r="R374" s="52"/>
      <c r="S374" s="52"/>
      <c r="T374" s="5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42"/>
      <c r="AF374" s="52"/>
      <c r="AG374" s="52"/>
      <c r="AH374" s="33"/>
      <c r="AI374" s="60"/>
      <c r="AJ374" s="52"/>
      <c r="AK374" s="52"/>
      <c r="AL374" s="33"/>
      <c r="AM374" s="33"/>
      <c r="AN374" s="33"/>
      <c r="AO374" s="33"/>
      <c r="AP374" s="33"/>
      <c r="AQ374" s="60"/>
      <c r="AR374" s="52"/>
      <c r="AS374" s="60"/>
      <c r="AT374" s="52"/>
      <c r="AU374" s="33"/>
      <c r="AV374" s="33"/>
      <c r="AW374" s="33"/>
      <c r="AX374" s="33"/>
      <c r="AY374" s="42"/>
      <c r="AZ374" s="43"/>
      <c r="BA374" s="60"/>
      <c r="BB374" s="52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21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42"/>
      <c r="AF375" s="43"/>
      <c r="AG375" s="43"/>
      <c r="AH375" s="33"/>
      <c r="AI375" s="60"/>
      <c r="AJ375" s="43"/>
      <c r="AK375" s="43"/>
      <c r="AL375" s="33"/>
      <c r="AM375" s="33"/>
      <c r="AN375" s="33"/>
      <c r="AO375" s="33"/>
      <c r="AP375" s="33"/>
      <c r="AQ375" s="60"/>
      <c r="AR375" s="43"/>
      <c r="AS375" s="60"/>
      <c r="AT375" s="43"/>
      <c r="AU375" s="33"/>
      <c r="AV375" s="33"/>
      <c r="AW375" s="33"/>
      <c r="AX375" s="33"/>
      <c r="AY375" s="42"/>
      <c r="AZ375" s="43"/>
      <c r="BA375" s="60"/>
      <c r="BB375" s="43"/>
      <c r="BC375" s="43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21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42"/>
      <c r="AF376" s="43"/>
      <c r="AG376" s="43"/>
      <c r="AH376" s="33"/>
      <c r="AI376" s="60"/>
      <c r="AJ376" s="43"/>
      <c r="AK376" s="43"/>
      <c r="AL376" s="33"/>
      <c r="AM376" s="33"/>
      <c r="AN376" s="33"/>
      <c r="AO376" s="33"/>
      <c r="AP376" s="33"/>
      <c r="AQ376" s="60"/>
      <c r="AR376" s="43"/>
      <c r="AS376" s="60"/>
      <c r="AT376" s="43"/>
      <c r="AU376" s="33"/>
      <c r="AV376" s="33"/>
      <c r="AW376" s="33"/>
      <c r="AX376" s="33"/>
      <c r="AY376" s="42"/>
      <c r="AZ376" s="43"/>
      <c r="BA376" s="60"/>
      <c r="BB376" s="43"/>
      <c r="BC376" s="43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2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42"/>
      <c r="AF377" s="43"/>
      <c r="AG377" s="43"/>
      <c r="AH377" s="33"/>
      <c r="AI377" s="60"/>
      <c r="AJ377" s="43"/>
      <c r="AK377" s="43"/>
      <c r="AL377" s="33"/>
      <c r="AM377" s="33"/>
      <c r="AN377" s="33"/>
      <c r="AO377" s="33"/>
      <c r="AP377" s="33"/>
      <c r="AQ377" s="60"/>
      <c r="AR377" s="43"/>
      <c r="AS377" s="60"/>
      <c r="AT377" s="43"/>
      <c r="AU377" s="33"/>
      <c r="AV377" s="33"/>
      <c r="AW377" s="33"/>
      <c r="AX377" s="33"/>
      <c r="AY377" s="42"/>
      <c r="AZ377" s="43"/>
      <c r="BA377" s="60"/>
      <c r="BB377" s="43"/>
      <c r="BC377" s="4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2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43"/>
      <c r="AG378" s="43"/>
      <c r="AH378" s="33"/>
      <c r="AI378" s="60"/>
      <c r="AJ378" s="43"/>
      <c r="AK378" s="43"/>
      <c r="AL378" s="33"/>
      <c r="AM378" s="33"/>
      <c r="AN378" s="33"/>
      <c r="AO378" s="33"/>
      <c r="AP378" s="33"/>
      <c r="AQ378" s="60"/>
      <c r="AR378" s="43"/>
      <c r="AS378" s="60"/>
      <c r="AT378" s="43"/>
      <c r="AU378" s="33"/>
      <c r="AV378" s="33"/>
      <c r="AW378" s="33"/>
      <c r="AX378" s="33"/>
      <c r="AY378" s="42"/>
      <c r="AZ378" s="43"/>
      <c r="BA378" s="60"/>
      <c r="BB378" s="43"/>
      <c r="BC378" s="4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21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42"/>
      <c r="AF379" s="43"/>
      <c r="AG379" s="43"/>
      <c r="AH379" s="33"/>
      <c r="AI379" s="60"/>
      <c r="AJ379" s="43"/>
      <c r="AK379" s="43"/>
      <c r="AL379" s="33"/>
      <c r="AM379" s="33"/>
      <c r="AN379" s="33"/>
      <c r="AO379" s="33"/>
      <c r="AP379" s="33"/>
      <c r="AQ379" s="60"/>
      <c r="AR379" s="43"/>
      <c r="AS379" s="60"/>
      <c r="AT379" s="43"/>
      <c r="AU379" s="33"/>
      <c r="AV379" s="33"/>
      <c r="AW379" s="33"/>
      <c r="AX379" s="33"/>
      <c r="AY379" s="42"/>
      <c r="AZ379" s="43"/>
      <c r="BA379" s="60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409.6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43"/>
      <c r="O380" s="42"/>
      <c r="P380" s="43"/>
      <c r="Q380" s="43"/>
      <c r="R380" s="43"/>
      <c r="S380" s="43"/>
      <c r="T380" s="4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62"/>
      <c r="AJ380" s="33"/>
      <c r="AK380" s="33"/>
      <c r="AL380" s="33"/>
      <c r="AM380" s="33"/>
      <c r="AN380" s="33"/>
      <c r="AO380" s="33"/>
      <c r="AP380" s="33"/>
      <c r="AQ380" s="62"/>
      <c r="AR380" s="33"/>
      <c r="AS380" s="62"/>
      <c r="AT380" s="33"/>
      <c r="AU380" s="33"/>
      <c r="AV380" s="33"/>
      <c r="AW380" s="33"/>
      <c r="AX380" s="33"/>
      <c r="AY380" s="42"/>
      <c r="AZ380" s="43"/>
      <c r="BA380" s="60"/>
      <c r="BB380" s="43"/>
      <c r="BC380" s="4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60"/>
      <c r="N381" s="63"/>
      <c r="O381" s="63"/>
      <c r="P381" s="63"/>
      <c r="Q381" s="63"/>
      <c r="R381" s="63"/>
      <c r="S381" s="63"/>
      <c r="T381" s="6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60"/>
      <c r="BB381" s="43"/>
      <c r="BC381" s="4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60"/>
      <c r="BB382" s="52"/>
      <c r="BC382" s="5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409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60"/>
      <c r="BB383" s="42"/>
      <c r="BC383" s="42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71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60"/>
      <c r="BB384" s="60"/>
      <c r="BC384" s="42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51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60"/>
      <c r="N385" s="28"/>
      <c r="O385" s="18"/>
      <c r="P385" s="28"/>
      <c r="Q385" s="28"/>
      <c r="R385" s="28"/>
      <c r="S385" s="28"/>
      <c r="T385" s="28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42"/>
      <c r="AF385" s="43"/>
      <c r="AG385" s="43"/>
      <c r="AH385" s="33"/>
      <c r="AI385" s="60"/>
      <c r="AJ385" s="43"/>
      <c r="AK385" s="43"/>
      <c r="AL385" s="33"/>
      <c r="AM385" s="33"/>
      <c r="AN385" s="33"/>
      <c r="AO385" s="33"/>
      <c r="AP385" s="33"/>
      <c r="AQ385" s="60"/>
      <c r="AR385" s="43"/>
      <c r="AS385" s="60"/>
      <c r="AT385" s="43"/>
      <c r="AU385" s="33"/>
      <c r="AV385" s="33"/>
      <c r="AW385" s="33"/>
      <c r="AX385" s="33"/>
      <c r="AY385" s="42"/>
      <c r="AZ385" s="43"/>
      <c r="BA385" s="60"/>
      <c r="BB385" s="43"/>
      <c r="BC385" s="4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2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3"/>
      <c r="AH386" s="33"/>
      <c r="AI386" s="60"/>
      <c r="AJ386" s="43"/>
      <c r="AK386" s="43"/>
      <c r="AL386" s="33"/>
      <c r="AM386" s="33"/>
      <c r="AN386" s="33"/>
      <c r="AO386" s="33"/>
      <c r="AP386" s="33"/>
      <c r="AQ386" s="60"/>
      <c r="AR386" s="43"/>
      <c r="AS386" s="60"/>
      <c r="AT386" s="43"/>
      <c r="AU386" s="33"/>
      <c r="AV386" s="33"/>
      <c r="AW386" s="33"/>
      <c r="AX386" s="33"/>
      <c r="AY386" s="42"/>
      <c r="AZ386" s="43"/>
      <c r="BA386" s="60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209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60"/>
      <c r="N387" s="32"/>
      <c r="O387" s="31"/>
      <c r="P387" s="32"/>
      <c r="Q387" s="32"/>
      <c r="R387" s="32"/>
      <c r="S387" s="32"/>
      <c r="T387" s="3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42"/>
      <c r="AF387" s="43"/>
      <c r="AG387" s="43"/>
      <c r="AH387" s="33"/>
      <c r="AI387" s="60"/>
      <c r="AJ387" s="43"/>
      <c r="AK387" s="43"/>
      <c r="AL387" s="33"/>
      <c r="AM387" s="33"/>
      <c r="AN387" s="33"/>
      <c r="AO387" s="33"/>
      <c r="AP387" s="33"/>
      <c r="AQ387" s="60"/>
      <c r="AR387" s="43"/>
      <c r="AS387" s="60"/>
      <c r="AT387" s="43"/>
      <c r="AU387" s="33"/>
      <c r="AV387" s="33"/>
      <c r="AW387" s="33"/>
      <c r="AX387" s="33"/>
      <c r="AY387" s="42"/>
      <c r="AZ387" s="43"/>
      <c r="BA387" s="60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98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60"/>
      <c r="N388" s="32"/>
      <c r="O388" s="31"/>
      <c r="P388" s="32"/>
      <c r="Q388" s="32"/>
      <c r="R388" s="32"/>
      <c r="S388" s="32"/>
      <c r="T388" s="3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62"/>
      <c r="AJ388" s="33"/>
      <c r="AK388" s="33"/>
      <c r="AL388" s="33"/>
      <c r="AM388" s="33"/>
      <c r="AN388" s="33"/>
      <c r="AO388" s="33"/>
      <c r="AP388" s="33"/>
      <c r="AQ388" s="62"/>
      <c r="AR388" s="33"/>
      <c r="AS388" s="62"/>
      <c r="AT388" s="33"/>
      <c r="AU388" s="33"/>
      <c r="AV388" s="33"/>
      <c r="AW388" s="33"/>
      <c r="AX388" s="33"/>
      <c r="AY388" s="42"/>
      <c r="AZ388" s="43"/>
      <c r="BA388" s="60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408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60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62"/>
      <c r="AJ389" s="33"/>
      <c r="AK389" s="33"/>
      <c r="AL389" s="33"/>
      <c r="AM389" s="33"/>
      <c r="AN389" s="33"/>
      <c r="AO389" s="33"/>
      <c r="AP389" s="33"/>
      <c r="AQ389" s="62"/>
      <c r="AR389" s="33"/>
      <c r="AS389" s="62"/>
      <c r="AT389" s="33"/>
      <c r="AU389" s="33"/>
      <c r="AV389" s="33"/>
      <c r="AW389" s="33"/>
      <c r="AX389" s="33"/>
      <c r="AY389" s="42"/>
      <c r="AZ389" s="43"/>
      <c r="BA389" s="60"/>
      <c r="BB389" s="43"/>
      <c r="BC389" s="4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254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60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62"/>
      <c r="AJ390" s="33"/>
      <c r="AK390" s="33"/>
      <c r="AL390" s="33"/>
      <c r="AM390" s="33"/>
      <c r="AN390" s="33"/>
      <c r="AO390" s="33"/>
      <c r="AP390" s="33"/>
      <c r="AQ390" s="62"/>
      <c r="AR390" s="33"/>
      <c r="AS390" s="62"/>
      <c r="AT390" s="33"/>
      <c r="AU390" s="33"/>
      <c r="AV390" s="33"/>
      <c r="AW390" s="33"/>
      <c r="AX390" s="33"/>
      <c r="AY390" s="42"/>
      <c r="AZ390" s="43"/>
      <c r="BA390" s="60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6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62"/>
      <c r="AJ391" s="33"/>
      <c r="AK391" s="33"/>
      <c r="AL391" s="33"/>
      <c r="AM391" s="33"/>
      <c r="AN391" s="33"/>
      <c r="AO391" s="33"/>
      <c r="AP391" s="33"/>
      <c r="AQ391" s="62"/>
      <c r="AR391" s="33"/>
      <c r="AS391" s="62"/>
      <c r="AT391" s="33"/>
      <c r="AU391" s="33"/>
      <c r="AV391" s="33"/>
      <c r="AW391" s="33"/>
      <c r="AX391" s="33"/>
      <c r="AY391" s="42"/>
      <c r="AZ391" s="43"/>
      <c r="BA391" s="60"/>
      <c r="BB391" s="43"/>
      <c r="BC391" s="42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49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32"/>
      <c r="O392" s="31"/>
      <c r="P392" s="32"/>
      <c r="Q392" s="32"/>
      <c r="R392" s="32"/>
      <c r="S392" s="32"/>
      <c r="T392" s="3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62"/>
      <c r="AT392" s="33"/>
      <c r="AU392" s="33"/>
      <c r="AV392" s="33"/>
      <c r="AW392" s="33"/>
      <c r="AX392" s="33"/>
      <c r="AY392" s="42"/>
      <c r="AZ392" s="43"/>
      <c r="BA392" s="60"/>
      <c r="BB392" s="43"/>
      <c r="BC392" s="4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60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60"/>
      <c r="BB393" s="43"/>
      <c r="BC393" s="42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9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60"/>
      <c r="N394" s="34"/>
      <c r="O394" s="34"/>
      <c r="P394" s="34"/>
      <c r="Q394" s="34"/>
      <c r="R394" s="34"/>
      <c r="S394" s="34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60"/>
      <c r="BB394" s="43"/>
      <c r="BC394" s="42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9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60"/>
      <c r="N395" s="32"/>
      <c r="O395" s="31"/>
      <c r="P395" s="32"/>
      <c r="Q395" s="32"/>
      <c r="R395" s="32"/>
      <c r="S395" s="32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60"/>
      <c r="BB395" s="43"/>
      <c r="BC395" s="42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9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60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60"/>
      <c r="BB396" s="43"/>
      <c r="BC396" s="42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67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60"/>
      <c r="BB397" s="43"/>
      <c r="BC397" s="43"/>
      <c r="BD397" s="33"/>
      <c r="BE397" s="33"/>
      <c r="BF397" s="3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54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60"/>
      <c r="BB398" s="51"/>
      <c r="BC398" s="52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44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60"/>
      <c r="BB399" s="51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6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2"/>
      <c r="BA400" s="42"/>
      <c r="BB400" s="43"/>
      <c r="BC400" s="42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25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62"/>
      <c r="AJ401" s="33"/>
      <c r="AK401" s="33"/>
      <c r="AL401" s="33"/>
      <c r="AM401" s="33"/>
      <c r="AN401" s="33"/>
      <c r="AO401" s="33"/>
      <c r="AP401" s="33"/>
      <c r="AQ401" s="62"/>
      <c r="AR401" s="33"/>
      <c r="AS401" s="62"/>
      <c r="AT401" s="33"/>
      <c r="AU401" s="33"/>
      <c r="AV401" s="33"/>
      <c r="AW401" s="33"/>
      <c r="AX401" s="33"/>
      <c r="AY401" s="42"/>
      <c r="AZ401" s="43"/>
      <c r="BA401" s="60"/>
      <c r="BB401" s="43"/>
      <c r="BC401" s="42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220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52"/>
      <c r="O402" s="52"/>
      <c r="P402" s="52"/>
      <c r="Q402" s="52"/>
      <c r="R402" s="52"/>
      <c r="S402" s="52"/>
      <c r="T402" s="5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62"/>
      <c r="AJ402" s="33"/>
      <c r="AK402" s="33"/>
      <c r="AL402" s="33"/>
      <c r="AM402" s="33"/>
      <c r="AN402" s="33"/>
      <c r="AO402" s="33"/>
      <c r="AP402" s="33"/>
      <c r="AQ402" s="62"/>
      <c r="AR402" s="33"/>
      <c r="AS402" s="62"/>
      <c r="AT402" s="33"/>
      <c r="AU402" s="33"/>
      <c r="AV402" s="33"/>
      <c r="AW402" s="33"/>
      <c r="AX402" s="33"/>
      <c r="AY402" s="42"/>
      <c r="AZ402" s="43"/>
      <c r="BA402" s="60"/>
      <c r="BB402" s="52"/>
      <c r="BC402" s="52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20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62"/>
      <c r="AJ403" s="33"/>
      <c r="AK403" s="33"/>
      <c r="AL403" s="33"/>
      <c r="AM403" s="33"/>
      <c r="AN403" s="33"/>
      <c r="AO403" s="33"/>
      <c r="AP403" s="33"/>
      <c r="AQ403" s="62"/>
      <c r="AR403" s="33"/>
      <c r="AS403" s="62"/>
      <c r="AT403" s="33"/>
      <c r="AU403" s="33"/>
      <c r="AV403" s="33"/>
      <c r="AW403" s="33"/>
      <c r="AX403" s="33"/>
      <c r="AY403" s="42"/>
      <c r="AZ403" s="43"/>
      <c r="BA403" s="60"/>
      <c r="BB403" s="42"/>
      <c r="BC403" s="42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20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62"/>
      <c r="AJ404" s="33"/>
      <c r="AK404" s="33"/>
      <c r="AL404" s="33"/>
      <c r="AM404" s="33"/>
      <c r="AN404" s="33"/>
      <c r="AO404" s="33"/>
      <c r="AP404" s="33"/>
      <c r="AQ404" s="62"/>
      <c r="AR404" s="33"/>
      <c r="AS404" s="62"/>
      <c r="AT404" s="33"/>
      <c r="AU404" s="33"/>
      <c r="AV404" s="33"/>
      <c r="AW404" s="33"/>
      <c r="AX404" s="33"/>
      <c r="AY404" s="42"/>
      <c r="AZ404" s="43"/>
      <c r="BA404" s="60"/>
      <c r="BB404" s="43"/>
      <c r="BC404" s="42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409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52"/>
      <c r="O405" s="52"/>
      <c r="P405" s="52"/>
      <c r="Q405" s="52"/>
      <c r="R405" s="52"/>
      <c r="S405" s="52"/>
      <c r="T405" s="5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42"/>
      <c r="AF405" s="52"/>
      <c r="AG405" s="52"/>
      <c r="AH405" s="33"/>
      <c r="AI405" s="60"/>
      <c r="AJ405" s="52"/>
      <c r="AK405" s="52"/>
      <c r="AL405" s="33"/>
      <c r="AM405" s="33"/>
      <c r="AN405" s="33"/>
      <c r="AO405" s="33"/>
      <c r="AP405" s="33"/>
      <c r="AQ405" s="60"/>
      <c r="AR405" s="52"/>
      <c r="AS405" s="60"/>
      <c r="AT405" s="52"/>
      <c r="AU405" s="33"/>
      <c r="AV405" s="33"/>
      <c r="AW405" s="33"/>
      <c r="AX405" s="33"/>
      <c r="AY405" s="42"/>
      <c r="AZ405" s="43"/>
      <c r="BA405" s="60"/>
      <c r="BB405" s="52"/>
      <c r="BC405" s="52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44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42"/>
      <c r="AF406" s="52"/>
      <c r="AG406" s="52"/>
      <c r="AH406" s="33"/>
      <c r="AI406" s="60"/>
      <c r="AJ406" s="52"/>
      <c r="AK406" s="52"/>
      <c r="AL406" s="33"/>
      <c r="AM406" s="33"/>
      <c r="AN406" s="33"/>
      <c r="AO406" s="33"/>
      <c r="AP406" s="33"/>
      <c r="AQ406" s="60"/>
      <c r="AR406" s="52"/>
      <c r="AS406" s="60"/>
      <c r="AT406" s="52"/>
      <c r="AU406" s="33"/>
      <c r="AV406" s="33"/>
      <c r="AW406" s="33"/>
      <c r="AX406" s="33"/>
      <c r="AY406" s="42"/>
      <c r="AZ406" s="43"/>
      <c r="BA406" s="60"/>
      <c r="BB406" s="52"/>
      <c r="BC406" s="52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14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42"/>
      <c r="AF407" s="52"/>
      <c r="AG407" s="52"/>
      <c r="AH407" s="33"/>
      <c r="AI407" s="60"/>
      <c r="AJ407" s="52"/>
      <c r="AK407" s="52"/>
      <c r="AL407" s="33"/>
      <c r="AM407" s="33"/>
      <c r="AN407" s="33"/>
      <c r="AO407" s="33"/>
      <c r="AP407" s="33"/>
      <c r="AQ407" s="60"/>
      <c r="AR407" s="52"/>
      <c r="AS407" s="60"/>
      <c r="AT407" s="52"/>
      <c r="AU407" s="33"/>
      <c r="AV407" s="33"/>
      <c r="AW407" s="33"/>
      <c r="AX407" s="33"/>
      <c r="AY407" s="42"/>
      <c r="AZ407" s="43"/>
      <c r="BA407" s="60"/>
      <c r="BB407" s="52"/>
      <c r="BC407" s="52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144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42"/>
      <c r="AF408" s="52"/>
      <c r="AG408" s="52"/>
      <c r="AH408" s="33"/>
      <c r="AI408" s="60"/>
      <c r="AJ408" s="52"/>
      <c r="AK408" s="52"/>
      <c r="AL408" s="33"/>
      <c r="AM408" s="33"/>
      <c r="AN408" s="33"/>
      <c r="AO408" s="33"/>
      <c r="AP408" s="33"/>
      <c r="AQ408" s="60"/>
      <c r="AR408" s="52"/>
      <c r="AS408" s="60"/>
      <c r="AT408" s="52"/>
      <c r="AU408" s="33"/>
      <c r="AV408" s="33"/>
      <c r="AW408" s="33"/>
      <c r="AX408" s="33"/>
      <c r="AY408" s="42"/>
      <c r="AZ408" s="43"/>
      <c r="BA408" s="60"/>
      <c r="BB408" s="52"/>
      <c r="BC408" s="52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4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42"/>
      <c r="AF409" s="52"/>
      <c r="AG409" s="52"/>
      <c r="AH409" s="33"/>
      <c r="AI409" s="60"/>
      <c r="AJ409" s="52"/>
      <c r="AK409" s="52"/>
      <c r="AL409" s="33"/>
      <c r="AM409" s="33"/>
      <c r="AN409" s="33"/>
      <c r="AO409" s="33"/>
      <c r="AP409" s="33"/>
      <c r="AQ409" s="60"/>
      <c r="AR409" s="52"/>
      <c r="AS409" s="60"/>
      <c r="AT409" s="52"/>
      <c r="AU409" s="33"/>
      <c r="AV409" s="33"/>
      <c r="AW409" s="33"/>
      <c r="AX409" s="33"/>
      <c r="AY409" s="42"/>
      <c r="AZ409" s="43"/>
      <c r="BA409" s="60"/>
      <c r="BB409" s="52"/>
      <c r="BC409" s="52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44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42"/>
      <c r="AF410" s="52"/>
      <c r="AG410" s="52"/>
      <c r="AH410" s="33"/>
      <c r="AI410" s="57"/>
      <c r="AJ410" s="52"/>
      <c r="AK410" s="52"/>
      <c r="AL410" s="33"/>
      <c r="AM410" s="33"/>
      <c r="AN410" s="33"/>
      <c r="AO410" s="33"/>
      <c r="AP410" s="33"/>
      <c r="AQ410" s="57"/>
      <c r="AR410" s="52"/>
      <c r="AS410" s="57"/>
      <c r="AT410" s="52"/>
      <c r="AU410" s="33"/>
      <c r="AV410" s="33"/>
      <c r="AW410" s="33"/>
      <c r="AX410" s="33"/>
      <c r="AY410" s="42"/>
      <c r="AZ410" s="43"/>
      <c r="BA410" s="57"/>
      <c r="BB410" s="52"/>
      <c r="BC410" s="52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409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58"/>
      <c r="AJ411" s="33"/>
      <c r="AK411" s="33"/>
      <c r="AL411" s="33"/>
      <c r="AM411" s="33"/>
      <c r="AN411" s="33"/>
      <c r="AO411" s="33"/>
      <c r="AP411" s="33"/>
      <c r="AQ411" s="58"/>
      <c r="AR411" s="33"/>
      <c r="AS411" s="58"/>
      <c r="AT411" s="33"/>
      <c r="AU411" s="33"/>
      <c r="AV411" s="33"/>
      <c r="AW411" s="33"/>
      <c r="AX411" s="33"/>
      <c r="AY411" s="42"/>
      <c r="AZ411" s="43"/>
      <c r="BA411" s="57"/>
      <c r="BB411" s="51"/>
      <c r="BC411" s="52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408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58"/>
      <c r="AJ412" s="33"/>
      <c r="AK412" s="33"/>
      <c r="AL412" s="33"/>
      <c r="AM412" s="33"/>
      <c r="AN412" s="33"/>
      <c r="AO412" s="33"/>
      <c r="AP412" s="33"/>
      <c r="AQ412" s="58"/>
      <c r="AR412" s="33"/>
      <c r="AS412" s="58"/>
      <c r="AT412" s="33"/>
      <c r="AU412" s="33"/>
      <c r="AV412" s="33"/>
      <c r="AW412" s="33"/>
      <c r="AX412" s="33"/>
      <c r="AY412" s="42"/>
      <c r="AZ412" s="43"/>
      <c r="BA412" s="57"/>
      <c r="BB412" s="42"/>
      <c r="BC412" s="42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46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58"/>
      <c r="AJ413" s="33"/>
      <c r="AK413" s="33"/>
      <c r="AL413" s="33"/>
      <c r="AM413" s="33"/>
      <c r="AN413" s="33"/>
      <c r="AO413" s="33"/>
      <c r="AP413" s="33"/>
      <c r="AQ413" s="58"/>
      <c r="AR413" s="33"/>
      <c r="AS413" s="58"/>
      <c r="AT413" s="33"/>
      <c r="AU413" s="33"/>
      <c r="AV413" s="33"/>
      <c r="AW413" s="33"/>
      <c r="AX413" s="33"/>
      <c r="AY413" s="42"/>
      <c r="AZ413" s="43"/>
      <c r="BA413" s="57"/>
      <c r="BB413" s="51"/>
      <c r="BC413" s="52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58"/>
      <c r="AJ414" s="33"/>
      <c r="AK414" s="33"/>
      <c r="AL414" s="33"/>
      <c r="AM414" s="33"/>
      <c r="AN414" s="33"/>
      <c r="AO414" s="33"/>
      <c r="AP414" s="33"/>
      <c r="AQ414" s="58"/>
      <c r="AR414" s="33"/>
      <c r="AS414" s="58"/>
      <c r="AT414" s="33"/>
      <c r="AU414" s="33"/>
      <c r="AV414" s="33"/>
      <c r="AW414" s="33"/>
      <c r="AX414" s="33"/>
      <c r="AY414" s="42"/>
      <c r="AZ414" s="43"/>
      <c r="BA414" s="57"/>
      <c r="BB414" s="42"/>
      <c r="BC414" s="42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5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58"/>
      <c r="AJ415" s="33"/>
      <c r="AK415" s="33"/>
      <c r="AL415" s="33"/>
      <c r="AM415" s="33"/>
      <c r="AN415" s="33"/>
      <c r="AO415" s="33"/>
      <c r="AP415" s="33"/>
      <c r="AQ415" s="58"/>
      <c r="AR415" s="33"/>
      <c r="AS415" s="58"/>
      <c r="AT415" s="33"/>
      <c r="AU415" s="33"/>
      <c r="AV415" s="33"/>
      <c r="AW415" s="33"/>
      <c r="AX415" s="33"/>
      <c r="AY415" s="42"/>
      <c r="AZ415" s="43"/>
      <c r="BA415" s="57"/>
      <c r="BB415" s="51"/>
      <c r="BC415" s="52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3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58"/>
      <c r="AJ416" s="33"/>
      <c r="AK416" s="33"/>
      <c r="AL416" s="33"/>
      <c r="AM416" s="33"/>
      <c r="AN416" s="33"/>
      <c r="AO416" s="33"/>
      <c r="AP416" s="33"/>
      <c r="AQ416" s="58"/>
      <c r="AR416" s="33"/>
      <c r="AS416" s="58"/>
      <c r="AT416" s="33"/>
      <c r="AU416" s="33"/>
      <c r="AV416" s="33"/>
      <c r="AW416" s="33"/>
      <c r="AX416" s="33"/>
      <c r="AY416" s="42"/>
      <c r="AZ416" s="43"/>
      <c r="BA416" s="57"/>
      <c r="BB416" s="52"/>
      <c r="BC416" s="52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13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58"/>
      <c r="AJ417" s="33"/>
      <c r="AK417" s="33"/>
      <c r="AL417" s="33"/>
      <c r="AM417" s="33"/>
      <c r="AN417" s="33"/>
      <c r="AO417" s="33"/>
      <c r="AP417" s="33"/>
      <c r="AQ417" s="58"/>
      <c r="AR417" s="33"/>
      <c r="AS417" s="58"/>
      <c r="AT417" s="33"/>
      <c r="AU417" s="33"/>
      <c r="AV417" s="33"/>
      <c r="AW417" s="33"/>
      <c r="AX417" s="33"/>
      <c r="AY417" s="42"/>
      <c r="AZ417" s="43"/>
      <c r="BA417" s="57"/>
      <c r="BB417" s="51"/>
      <c r="BC417" s="52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46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2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58"/>
      <c r="AJ418" s="33"/>
      <c r="AK418" s="33"/>
      <c r="AL418" s="33"/>
      <c r="AM418" s="33"/>
      <c r="AN418" s="33"/>
      <c r="AO418" s="33"/>
      <c r="AP418" s="33"/>
      <c r="AQ418" s="58"/>
      <c r="AR418" s="33"/>
      <c r="AS418" s="58"/>
      <c r="AT418" s="33"/>
      <c r="AU418" s="33"/>
      <c r="AV418" s="33"/>
      <c r="AW418" s="33"/>
      <c r="AX418" s="33"/>
      <c r="AY418" s="42"/>
      <c r="AZ418" s="43"/>
      <c r="BA418" s="57"/>
      <c r="BB418" s="43"/>
      <c r="BC418" s="43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84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34"/>
      <c r="O419" s="34"/>
      <c r="P419" s="34"/>
      <c r="Q419" s="34"/>
      <c r="R419" s="34"/>
      <c r="S419" s="34"/>
      <c r="T419" s="3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58"/>
      <c r="AJ419" s="33"/>
      <c r="AK419" s="33"/>
      <c r="AL419" s="33"/>
      <c r="AM419" s="33"/>
      <c r="AN419" s="33"/>
      <c r="AO419" s="33"/>
      <c r="AP419" s="33"/>
      <c r="AQ419" s="58"/>
      <c r="AR419" s="33"/>
      <c r="AS419" s="58"/>
      <c r="AT419" s="33"/>
      <c r="AU419" s="33"/>
      <c r="AV419" s="33"/>
      <c r="AW419" s="33"/>
      <c r="AX419" s="33"/>
      <c r="AY419" s="42"/>
      <c r="AZ419" s="43"/>
      <c r="BA419" s="56"/>
      <c r="BB419" s="59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18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57"/>
      <c r="N420" s="32"/>
      <c r="O420" s="31"/>
      <c r="P420" s="32"/>
      <c r="Q420" s="32"/>
      <c r="R420" s="32"/>
      <c r="S420" s="32"/>
      <c r="T420" s="3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58"/>
      <c r="AJ420" s="33"/>
      <c r="AK420" s="33"/>
      <c r="AL420" s="33"/>
      <c r="AM420" s="33"/>
      <c r="AN420" s="33"/>
      <c r="AO420" s="33"/>
      <c r="AP420" s="33"/>
      <c r="AQ420" s="58"/>
      <c r="AR420" s="33"/>
      <c r="AS420" s="58"/>
      <c r="AT420" s="33"/>
      <c r="AU420" s="33"/>
      <c r="AV420" s="33"/>
      <c r="AW420" s="33"/>
      <c r="AX420" s="33"/>
      <c r="AY420" s="42"/>
      <c r="AZ420" s="43"/>
      <c r="BA420" s="56"/>
      <c r="BB420" s="59"/>
      <c r="BC420" s="52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18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58"/>
      <c r="AJ421" s="33"/>
      <c r="AK421" s="33"/>
      <c r="AL421" s="33"/>
      <c r="AM421" s="33"/>
      <c r="AN421" s="33"/>
      <c r="AO421" s="33"/>
      <c r="AP421" s="33"/>
      <c r="AQ421" s="58"/>
      <c r="AR421" s="33"/>
      <c r="AS421" s="58"/>
      <c r="AT421" s="33"/>
      <c r="AU421" s="33"/>
      <c r="AV421" s="33"/>
      <c r="AW421" s="33"/>
      <c r="AX421" s="33"/>
      <c r="AY421" s="42"/>
      <c r="AZ421" s="43"/>
      <c r="BA421" s="57"/>
      <c r="BB421" s="42"/>
      <c r="BC421" s="42"/>
      <c r="BD421" s="3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18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58"/>
      <c r="AJ422" s="33"/>
      <c r="AK422" s="33"/>
      <c r="AL422" s="33"/>
      <c r="AM422" s="33"/>
      <c r="AN422" s="33"/>
      <c r="AO422" s="33"/>
      <c r="AP422" s="33"/>
      <c r="AQ422" s="58"/>
      <c r="AR422" s="33"/>
      <c r="AS422" s="58"/>
      <c r="AT422" s="33"/>
      <c r="AU422" s="33"/>
      <c r="AV422" s="33"/>
      <c r="AW422" s="33"/>
      <c r="AX422" s="33"/>
      <c r="AY422" s="42"/>
      <c r="AZ422" s="43"/>
      <c r="BA422" s="56"/>
      <c r="BB422" s="59"/>
      <c r="BC422" s="4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89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1"/>
      <c r="O423" s="51"/>
      <c r="P423" s="51"/>
      <c r="Q423" s="51"/>
      <c r="R423" s="51"/>
      <c r="S423" s="51"/>
      <c r="T423" s="5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58"/>
      <c r="AJ423" s="33"/>
      <c r="AK423" s="33"/>
      <c r="AL423" s="33"/>
      <c r="AM423" s="33"/>
      <c r="AN423" s="33"/>
      <c r="AO423" s="33"/>
      <c r="AP423" s="33"/>
      <c r="AQ423" s="58"/>
      <c r="AR423" s="33"/>
      <c r="AS423" s="58"/>
      <c r="AT423" s="33"/>
      <c r="AU423" s="33"/>
      <c r="AV423" s="33"/>
      <c r="AW423" s="33"/>
      <c r="AX423" s="33"/>
      <c r="AY423" s="42"/>
      <c r="AZ423" s="43"/>
      <c r="BA423" s="56"/>
      <c r="BB423" s="59"/>
      <c r="BC423" s="42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84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58"/>
      <c r="AJ424" s="33"/>
      <c r="AK424" s="33"/>
      <c r="AL424" s="33"/>
      <c r="AM424" s="33"/>
      <c r="AN424" s="33"/>
      <c r="AO424" s="33"/>
      <c r="AP424" s="33"/>
      <c r="AQ424" s="58"/>
      <c r="AR424" s="33"/>
      <c r="AS424" s="58"/>
      <c r="AT424" s="33"/>
      <c r="AU424" s="33"/>
      <c r="AV424" s="33"/>
      <c r="AW424" s="33"/>
      <c r="AX424" s="33"/>
      <c r="AY424" s="42"/>
      <c r="AZ424" s="43"/>
      <c r="BA424" s="57"/>
      <c r="BB424" s="42"/>
      <c r="BC424" s="42"/>
      <c r="BD424" s="33"/>
      <c r="BE424" s="33"/>
      <c r="BF424" s="33"/>
      <c r="BG424" s="42"/>
      <c r="BH424" s="43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184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58"/>
      <c r="AJ425" s="33"/>
      <c r="AK425" s="33"/>
      <c r="AL425" s="33"/>
      <c r="AM425" s="33"/>
      <c r="AN425" s="33"/>
      <c r="AO425" s="33"/>
      <c r="AP425" s="33"/>
      <c r="AQ425" s="58"/>
      <c r="AR425" s="33"/>
      <c r="AS425" s="58"/>
      <c r="AT425" s="33"/>
      <c r="AU425" s="33"/>
      <c r="AV425" s="33"/>
      <c r="AW425" s="33"/>
      <c r="AX425" s="33"/>
      <c r="AY425" s="42"/>
      <c r="AZ425" s="43"/>
      <c r="BA425" s="49"/>
      <c r="BB425" s="59"/>
      <c r="BC425" s="42"/>
      <c r="BD425" s="33"/>
      <c r="BE425" s="33"/>
      <c r="BF425" s="33"/>
      <c r="BG425" s="42"/>
      <c r="BH425" s="43"/>
      <c r="BI425" s="4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84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58"/>
      <c r="AJ426" s="33"/>
      <c r="AK426" s="33"/>
      <c r="AL426" s="33"/>
      <c r="AM426" s="33"/>
      <c r="AN426" s="33"/>
      <c r="AO426" s="33"/>
      <c r="AP426" s="33"/>
      <c r="AQ426" s="58"/>
      <c r="AR426" s="33"/>
      <c r="AS426" s="58"/>
      <c r="AT426" s="33"/>
      <c r="AU426" s="33"/>
      <c r="AV426" s="33"/>
      <c r="AW426" s="33"/>
      <c r="AX426" s="33"/>
      <c r="AY426" s="42"/>
      <c r="AZ426" s="43"/>
      <c r="BA426" s="57"/>
      <c r="BB426" s="52"/>
      <c r="BC426" s="52"/>
      <c r="BD426" s="33"/>
      <c r="BE426" s="33"/>
      <c r="BF426" s="33"/>
      <c r="BG426" s="33"/>
      <c r="BH426" s="33"/>
      <c r="BI426" s="3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8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58"/>
      <c r="AJ427" s="33"/>
      <c r="AK427" s="33"/>
      <c r="AL427" s="33"/>
      <c r="AM427" s="33"/>
      <c r="AN427" s="33"/>
      <c r="AO427" s="33"/>
      <c r="AP427" s="33"/>
      <c r="AQ427" s="58"/>
      <c r="AR427" s="33"/>
      <c r="AS427" s="58"/>
      <c r="AT427" s="33"/>
      <c r="AU427" s="33"/>
      <c r="AV427" s="33"/>
      <c r="AW427" s="33"/>
      <c r="AX427" s="33"/>
      <c r="AY427" s="42"/>
      <c r="AZ427" s="43"/>
      <c r="BA427" s="57"/>
      <c r="BB427" s="43"/>
      <c r="BC427" s="42"/>
      <c r="BD427" s="33"/>
      <c r="BE427" s="33"/>
      <c r="BF427" s="33"/>
      <c r="BG427" s="33"/>
      <c r="BH427" s="33"/>
      <c r="BI427" s="3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18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58"/>
      <c r="AJ428" s="33"/>
      <c r="AK428" s="33"/>
      <c r="AL428" s="33"/>
      <c r="AM428" s="33"/>
      <c r="AN428" s="33"/>
      <c r="AO428" s="33"/>
      <c r="AP428" s="33"/>
      <c r="AQ428" s="58"/>
      <c r="AR428" s="33"/>
      <c r="AS428" s="58"/>
      <c r="AT428" s="33"/>
      <c r="AU428" s="33"/>
      <c r="AV428" s="33"/>
      <c r="AW428" s="33"/>
      <c r="AX428" s="33"/>
      <c r="AY428" s="42"/>
      <c r="AZ428" s="43"/>
      <c r="BA428" s="57"/>
      <c r="BB428" s="52"/>
      <c r="BC428" s="52"/>
      <c r="BD428" s="3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8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58"/>
      <c r="AJ429" s="33"/>
      <c r="AK429" s="33"/>
      <c r="AL429" s="33"/>
      <c r="AM429" s="33"/>
      <c r="AN429" s="33"/>
      <c r="AO429" s="33"/>
      <c r="AP429" s="33"/>
      <c r="AQ429" s="58"/>
      <c r="AR429" s="33"/>
      <c r="AS429" s="58"/>
      <c r="AT429" s="33"/>
      <c r="AU429" s="33"/>
      <c r="AV429" s="33"/>
      <c r="AW429" s="33"/>
      <c r="AX429" s="33"/>
      <c r="AY429" s="42"/>
      <c r="AZ429" s="43"/>
      <c r="BA429" s="57"/>
      <c r="BB429" s="43"/>
      <c r="BC429" s="42"/>
      <c r="BD429" s="3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21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57"/>
      <c r="BB430" s="43"/>
      <c r="BC430" s="43"/>
      <c r="BD430" s="33"/>
      <c r="BE430" s="33"/>
      <c r="BF430" s="33"/>
      <c r="BG430" s="33"/>
      <c r="BH430" s="33"/>
      <c r="BI430" s="3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409.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2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7"/>
      <c r="BB431" s="43"/>
      <c r="BC431" s="43"/>
      <c r="BD431" s="33"/>
      <c r="BE431" s="33"/>
      <c r="BF431" s="33"/>
      <c r="BG431" s="33"/>
      <c r="BH431" s="33"/>
      <c r="BI431" s="3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86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57"/>
      <c r="N432" s="32"/>
      <c r="O432" s="31"/>
      <c r="P432" s="32"/>
      <c r="Q432" s="32"/>
      <c r="R432" s="32"/>
      <c r="S432" s="32"/>
      <c r="T432" s="32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58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2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57"/>
      <c r="BB433" s="43"/>
      <c r="BC433" s="43"/>
      <c r="BD433" s="33"/>
      <c r="BE433" s="33"/>
      <c r="BF433" s="33"/>
      <c r="BG433" s="33"/>
      <c r="BH433" s="33"/>
      <c r="BI433" s="42"/>
      <c r="BJ433" s="43"/>
      <c r="BK433" s="43"/>
      <c r="BL433" s="24"/>
      <c r="BM433" s="33"/>
      <c r="BN433" s="33"/>
      <c r="BO433" s="34"/>
      <c r="BP433" s="23"/>
      <c r="BQ433" s="24"/>
      <c r="BR433" s="25"/>
    </row>
    <row r="434" spans="1:70" s="22" customFormat="1" ht="222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2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8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2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2"/>
      <c r="O435" s="42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58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57"/>
      <c r="BB436" s="43"/>
      <c r="BC436" s="43"/>
      <c r="BD436" s="33"/>
      <c r="BE436" s="33"/>
      <c r="BF436" s="33"/>
      <c r="BG436" s="33"/>
      <c r="BH436" s="33"/>
      <c r="BI436" s="3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182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57"/>
      <c r="N437" s="32"/>
      <c r="O437" s="31"/>
      <c r="P437" s="32"/>
      <c r="Q437" s="32"/>
      <c r="R437" s="32"/>
      <c r="S437" s="32"/>
      <c r="T437" s="3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58"/>
      <c r="BB437" s="33"/>
      <c r="BC437" s="33"/>
      <c r="BD437" s="33"/>
      <c r="BE437" s="33"/>
      <c r="BF437" s="33"/>
      <c r="BG437" s="33"/>
      <c r="BH437" s="33"/>
      <c r="BI437" s="3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22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52"/>
      <c r="O438" s="52"/>
      <c r="P438" s="52"/>
      <c r="Q438" s="52"/>
      <c r="R438" s="52"/>
      <c r="S438" s="52"/>
      <c r="T438" s="5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58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2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42"/>
      <c r="AF439" s="43"/>
      <c r="AG439" s="43"/>
      <c r="AH439" s="43"/>
      <c r="AI439" s="57"/>
      <c r="AJ439" s="43"/>
      <c r="AK439" s="43"/>
      <c r="AL439" s="33"/>
      <c r="AM439" s="33"/>
      <c r="AN439" s="33"/>
      <c r="AO439" s="33"/>
      <c r="AP439" s="33"/>
      <c r="AQ439" s="57"/>
      <c r="AR439" s="43"/>
      <c r="AS439" s="57"/>
      <c r="AT439" s="43"/>
      <c r="AU439" s="33"/>
      <c r="AV439" s="33"/>
      <c r="AW439" s="33"/>
      <c r="AX439" s="33"/>
      <c r="AY439" s="42"/>
      <c r="AZ439" s="43"/>
      <c r="BA439" s="57"/>
      <c r="BB439" s="43"/>
      <c r="BC439" s="43"/>
      <c r="BD439" s="33"/>
      <c r="BE439" s="33"/>
      <c r="BF439" s="33"/>
      <c r="BG439" s="33"/>
      <c r="BH439" s="33"/>
      <c r="BI439" s="3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41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32"/>
      <c r="O440" s="31"/>
      <c r="P440" s="32"/>
      <c r="Q440" s="32"/>
      <c r="R440" s="32"/>
      <c r="S440" s="32"/>
      <c r="T440" s="32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42"/>
      <c r="AH440" s="43"/>
      <c r="AI440" s="4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42"/>
      <c r="AZ440" s="43"/>
      <c r="BA440" s="57"/>
      <c r="BB440" s="43"/>
      <c r="BC440" s="43"/>
      <c r="BD440" s="33"/>
      <c r="BE440" s="33"/>
      <c r="BF440" s="33"/>
      <c r="BG440" s="33"/>
      <c r="BH440" s="33"/>
      <c r="BI440" s="3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141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57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42"/>
      <c r="AH441" s="43"/>
      <c r="AI441" s="4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42"/>
      <c r="AZ441" s="43"/>
      <c r="BA441" s="57"/>
      <c r="BB441" s="43"/>
      <c r="BC441" s="43"/>
      <c r="BD441" s="33"/>
      <c r="BE441" s="33"/>
      <c r="BF441" s="33"/>
      <c r="BG441" s="33"/>
      <c r="BH441" s="33"/>
      <c r="BI441" s="3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57"/>
      <c r="N442" s="34"/>
      <c r="O442" s="34"/>
      <c r="P442" s="34"/>
      <c r="Q442" s="34"/>
      <c r="R442" s="34"/>
      <c r="S442" s="34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42"/>
      <c r="AH442" s="43"/>
      <c r="AI442" s="4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42"/>
      <c r="AZ442" s="43"/>
      <c r="BA442" s="57"/>
      <c r="BB442" s="43"/>
      <c r="BC442" s="43"/>
      <c r="BD442" s="33"/>
      <c r="BE442" s="33"/>
      <c r="BF442" s="33"/>
      <c r="BG442" s="33"/>
      <c r="BH442" s="33"/>
      <c r="BI442" s="3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57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42"/>
      <c r="AH443" s="43"/>
      <c r="AI443" s="4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42"/>
      <c r="AZ443" s="43"/>
      <c r="BA443" s="57"/>
      <c r="BB443" s="43"/>
      <c r="BC443" s="43"/>
      <c r="BD443" s="33"/>
      <c r="BE443" s="33"/>
      <c r="BF443" s="33"/>
      <c r="BG443" s="33"/>
      <c r="BH443" s="33"/>
      <c r="BI443" s="3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1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57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42"/>
      <c r="AH444" s="43"/>
      <c r="AI444" s="4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42"/>
      <c r="AZ444" s="43"/>
      <c r="BA444" s="57"/>
      <c r="BB444" s="43"/>
      <c r="BC444" s="43"/>
      <c r="BD444" s="33"/>
      <c r="BE444" s="33"/>
      <c r="BF444" s="33"/>
      <c r="BG444" s="33"/>
      <c r="BH444" s="33"/>
      <c r="BI444" s="3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01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2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57"/>
      <c r="BB445" s="43"/>
      <c r="BC445" s="43"/>
      <c r="BD445" s="33"/>
      <c r="BE445" s="33"/>
      <c r="BF445" s="33"/>
      <c r="BG445" s="33"/>
      <c r="BH445" s="33"/>
      <c r="BI445" s="3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20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57"/>
      <c r="N446" s="32"/>
      <c r="O446" s="31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58"/>
      <c r="BB446" s="33"/>
      <c r="BC446" s="33"/>
      <c r="BD446" s="33"/>
      <c r="BE446" s="33"/>
      <c r="BF446" s="33"/>
      <c r="BG446" s="33"/>
      <c r="BH446" s="33"/>
      <c r="BI446" s="3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01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2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46"/>
      <c r="BB447" s="43"/>
      <c r="BC447" s="43"/>
      <c r="BD447" s="33"/>
      <c r="BE447" s="33"/>
      <c r="BF447" s="33"/>
      <c r="BG447" s="33"/>
      <c r="BH447" s="33"/>
      <c r="BI447" s="3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201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6"/>
      <c r="N448" s="32"/>
      <c r="O448" s="31"/>
      <c r="P448" s="32"/>
      <c r="Q448" s="32"/>
      <c r="R448" s="32"/>
      <c r="S448" s="32"/>
      <c r="T448" s="32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45"/>
      <c r="BB448" s="33"/>
      <c r="BC448" s="33"/>
      <c r="BD448" s="33"/>
      <c r="BE448" s="33"/>
      <c r="BF448" s="33"/>
      <c r="BG448" s="33"/>
      <c r="BH448" s="33"/>
      <c r="BI448" s="3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409.6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2"/>
      <c r="Q449" s="42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45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22" customFormat="1" ht="201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42"/>
      <c r="L450" s="42"/>
      <c r="M450" s="42"/>
      <c r="N450" s="43"/>
      <c r="O450" s="42"/>
      <c r="P450" s="42"/>
      <c r="Q450" s="42"/>
      <c r="R450" s="42"/>
      <c r="S450" s="42"/>
      <c r="T450" s="4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24"/>
      <c r="BM450" s="33"/>
      <c r="BN450" s="33"/>
      <c r="BO450" s="34"/>
      <c r="BP450" s="23"/>
      <c r="BQ450" s="24"/>
      <c r="BR450" s="25"/>
    </row>
    <row r="451" spans="1:70" s="22" customFormat="1" ht="201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3"/>
      <c r="O451" s="42"/>
      <c r="P451" s="43"/>
      <c r="Q451" s="43"/>
      <c r="R451" s="43"/>
      <c r="S451" s="43"/>
      <c r="T451" s="4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42"/>
      <c r="AH451" s="43"/>
      <c r="AI451" s="4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42"/>
      <c r="AZ451" s="43"/>
      <c r="BA451" s="46"/>
      <c r="BB451" s="43"/>
      <c r="BC451" s="43"/>
      <c r="BD451" s="33"/>
      <c r="BE451" s="33"/>
      <c r="BF451" s="33"/>
      <c r="BG451" s="33"/>
      <c r="BH451" s="33"/>
      <c r="BI451" s="3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0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3"/>
      <c r="O452" s="42"/>
      <c r="P452" s="32"/>
      <c r="Q452" s="32"/>
      <c r="R452" s="32"/>
      <c r="S452" s="32"/>
      <c r="T452" s="3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3"/>
      <c r="BE452" s="33"/>
      <c r="BF452" s="33"/>
      <c r="BG452" s="33"/>
      <c r="BH452" s="33"/>
      <c r="BI452" s="3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0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3"/>
      <c r="O453" s="42"/>
      <c r="P453" s="42"/>
      <c r="Q453" s="42"/>
      <c r="R453" s="42"/>
      <c r="S453" s="42"/>
      <c r="T453" s="4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45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201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46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45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59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46"/>
      <c r="BB455" s="52"/>
      <c r="BC455" s="52"/>
      <c r="BD455" s="33"/>
      <c r="BE455" s="33"/>
      <c r="BF455" s="33"/>
      <c r="BG455" s="42"/>
      <c r="BH455" s="51"/>
      <c r="BI455" s="52"/>
      <c r="BJ455" s="33"/>
      <c r="BK455" s="44"/>
      <c r="BL455" s="24"/>
      <c r="BM455" s="33"/>
      <c r="BN455" s="33"/>
      <c r="BO455" s="34"/>
      <c r="BP455" s="23"/>
      <c r="BQ455" s="24"/>
      <c r="BR455" s="25"/>
    </row>
    <row r="456" spans="1:70" s="22" customFormat="1" ht="244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52"/>
      <c r="Q456" s="52"/>
      <c r="R456" s="52"/>
      <c r="S456" s="52"/>
      <c r="T456" s="5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46"/>
      <c r="BB456" s="55"/>
      <c r="BC456" s="52"/>
      <c r="BD456" s="33"/>
      <c r="BE456" s="33"/>
      <c r="BF456" s="33"/>
      <c r="BG456" s="42"/>
      <c r="BH456" s="51"/>
      <c r="BI456" s="52"/>
      <c r="BJ456" s="33"/>
      <c r="BK456" s="44"/>
      <c r="BL456" s="24"/>
      <c r="BM456" s="33"/>
      <c r="BN456" s="33"/>
      <c r="BO456" s="34"/>
      <c r="BP456" s="23"/>
      <c r="BQ456" s="24"/>
      <c r="BR456" s="25"/>
    </row>
    <row r="457" spans="1:70" s="22" customFormat="1" ht="219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1"/>
      <c r="O457" s="51"/>
      <c r="P457" s="51"/>
      <c r="Q457" s="51"/>
      <c r="R457" s="51"/>
      <c r="S457" s="51"/>
      <c r="T457" s="5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49"/>
      <c r="BB457" s="50"/>
      <c r="BC457" s="47"/>
      <c r="BD457" s="33"/>
      <c r="BE457" s="33"/>
      <c r="BF457" s="33"/>
      <c r="BG457" s="33"/>
      <c r="BH457" s="33"/>
      <c r="BI457" s="33"/>
      <c r="BJ457" s="33"/>
      <c r="BK457" s="44"/>
      <c r="BL457" s="24"/>
      <c r="BM457" s="33"/>
      <c r="BN457" s="33"/>
      <c r="BO457" s="34"/>
      <c r="BP457" s="23"/>
      <c r="BQ457" s="24"/>
      <c r="BR457" s="25"/>
    </row>
    <row r="458" spans="1:70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52"/>
      <c r="O458" s="52"/>
      <c r="P458" s="52"/>
      <c r="Q458" s="52"/>
      <c r="R458" s="52"/>
      <c r="S458" s="52"/>
      <c r="T458" s="52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46"/>
      <c r="BB458" s="52"/>
      <c r="BC458" s="52"/>
      <c r="BD458" s="33"/>
      <c r="BE458" s="33"/>
      <c r="BF458" s="33"/>
      <c r="BG458" s="33"/>
      <c r="BH458" s="33"/>
      <c r="BI458" s="33"/>
      <c r="BJ458" s="33"/>
      <c r="BK458" s="44"/>
      <c r="BL458" s="24"/>
      <c r="BM458" s="33"/>
      <c r="BN458" s="33"/>
      <c r="BO458" s="34"/>
      <c r="BP458" s="23"/>
      <c r="BQ458" s="24"/>
      <c r="BR458" s="25"/>
    </row>
    <row r="459" spans="1:70" s="22" customFormat="1" ht="219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52"/>
      <c r="O459" s="52"/>
      <c r="P459" s="52"/>
      <c r="Q459" s="52"/>
      <c r="R459" s="52"/>
      <c r="S459" s="52"/>
      <c r="T459" s="5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49"/>
      <c r="BB459" s="50"/>
      <c r="BC459" s="47"/>
      <c r="BD459" s="33"/>
      <c r="BE459" s="33"/>
      <c r="BF459" s="33"/>
      <c r="BG459" s="33"/>
      <c r="BH459" s="33"/>
      <c r="BI459" s="33"/>
      <c r="BJ459" s="33"/>
      <c r="BK459" s="44"/>
      <c r="BL459" s="24"/>
      <c r="BM459" s="33"/>
      <c r="BN459" s="33"/>
      <c r="BO459" s="34"/>
      <c r="BP459" s="23"/>
      <c r="BQ459" s="24"/>
      <c r="BR459" s="25"/>
    </row>
    <row r="460" spans="1:70" s="22" customFormat="1" ht="409.6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42"/>
      <c r="N460" s="52"/>
      <c r="O460" s="52"/>
      <c r="P460" s="52"/>
      <c r="Q460" s="52"/>
      <c r="R460" s="52"/>
      <c r="S460" s="52"/>
      <c r="T460" s="5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46"/>
      <c r="BB460" s="52"/>
      <c r="BC460" s="42"/>
      <c r="BD460" s="33"/>
      <c r="BE460" s="33"/>
      <c r="BF460" s="33"/>
      <c r="BG460" s="33"/>
      <c r="BH460" s="33"/>
      <c r="BI460" s="33"/>
      <c r="BJ460" s="33"/>
      <c r="BK460" s="44"/>
      <c r="BL460" s="24"/>
      <c r="BM460" s="33"/>
      <c r="BN460" s="33"/>
      <c r="BO460" s="34"/>
      <c r="BP460" s="23"/>
      <c r="BQ460" s="24"/>
      <c r="BR460" s="25"/>
    </row>
    <row r="461" spans="1:70" s="22" customFormat="1" ht="409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52"/>
      <c r="O461" s="52"/>
      <c r="P461" s="52"/>
      <c r="Q461" s="52"/>
      <c r="R461" s="52"/>
      <c r="S461" s="52"/>
      <c r="T461" s="52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42"/>
      <c r="AF461" s="52"/>
      <c r="AG461" s="52"/>
      <c r="AH461" s="33"/>
      <c r="AI461" s="46"/>
      <c r="AJ461" s="52"/>
      <c r="AK461" s="52"/>
      <c r="AL461" s="33"/>
      <c r="AM461" s="33"/>
      <c r="AN461" s="33"/>
      <c r="AO461" s="33"/>
      <c r="AP461" s="33"/>
      <c r="AQ461" s="46"/>
      <c r="AR461" s="52"/>
      <c r="AS461" s="46"/>
      <c r="AT461" s="52"/>
      <c r="AU461" s="33"/>
      <c r="AV461" s="33"/>
      <c r="AW461" s="33"/>
      <c r="AX461" s="33"/>
      <c r="AY461" s="33"/>
      <c r="AZ461" s="33"/>
      <c r="BA461" s="46"/>
      <c r="BB461" s="52"/>
      <c r="BC461" s="52"/>
      <c r="BD461" s="33"/>
      <c r="BE461" s="33"/>
      <c r="BF461" s="33"/>
      <c r="BG461" s="33"/>
      <c r="BH461" s="33"/>
      <c r="BI461" s="33"/>
      <c r="BJ461" s="33"/>
      <c r="BK461" s="44"/>
      <c r="BL461" s="24"/>
      <c r="BM461" s="33"/>
      <c r="BN461" s="33"/>
      <c r="BO461" s="34"/>
      <c r="BP461" s="23"/>
      <c r="BQ461" s="24"/>
      <c r="BR461" s="25"/>
    </row>
    <row r="462" spans="1:70" s="22" customFormat="1" ht="137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52"/>
      <c r="O462" s="52"/>
      <c r="P462" s="52"/>
      <c r="Q462" s="52"/>
      <c r="R462" s="52"/>
      <c r="S462" s="52"/>
      <c r="T462" s="52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49"/>
      <c r="BB462" s="50"/>
      <c r="BC462" s="47"/>
      <c r="BD462" s="33"/>
      <c r="BE462" s="33"/>
      <c r="BF462" s="33"/>
      <c r="BG462" s="33"/>
      <c r="BH462" s="33"/>
      <c r="BI462" s="33"/>
      <c r="BJ462" s="33"/>
      <c r="BK462" s="44"/>
      <c r="BL462" s="24"/>
      <c r="BM462" s="33"/>
      <c r="BN462" s="33"/>
      <c r="BO462" s="34"/>
      <c r="BP462" s="23"/>
      <c r="BQ462" s="24"/>
      <c r="BR462" s="25"/>
    </row>
    <row r="463" spans="1:70" s="22" customFormat="1" ht="13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42"/>
      <c r="N463" s="52"/>
      <c r="O463" s="52"/>
      <c r="P463" s="52"/>
      <c r="Q463" s="52"/>
      <c r="R463" s="52"/>
      <c r="S463" s="52"/>
      <c r="T463" s="52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49"/>
      <c r="BB463" s="50"/>
      <c r="BC463" s="47"/>
      <c r="BD463" s="33"/>
      <c r="BE463" s="33"/>
      <c r="BF463" s="33"/>
      <c r="BG463" s="33"/>
      <c r="BH463" s="33"/>
      <c r="BI463" s="33"/>
      <c r="BJ463" s="33"/>
      <c r="BK463" s="44"/>
      <c r="BL463" s="24"/>
      <c r="BM463" s="33"/>
      <c r="BN463" s="33"/>
      <c r="BO463" s="34"/>
      <c r="BP463" s="23"/>
      <c r="BQ463" s="24"/>
      <c r="BR463" s="25"/>
    </row>
    <row r="464" spans="1:70" s="22" customFormat="1" ht="13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42"/>
      <c r="N464" s="52"/>
      <c r="O464" s="52"/>
      <c r="P464" s="52"/>
      <c r="Q464" s="52"/>
      <c r="R464" s="52"/>
      <c r="S464" s="52"/>
      <c r="T464" s="5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49"/>
      <c r="BB464" s="50"/>
      <c r="BC464" s="47"/>
      <c r="BD464" s="33"/>
      <c r="BE464" s="33"/>
      <c r="BF464" s="33"/>
      <c r="BG464" s="33"/>
      <c r="BH464" s="33"/>
      <c r="BI464" s="33"/>
      <c r="BJ464" s="33"/>
      <c r="BK464" s="44"/>
      <c r="BL464" s="24"/>
      <c r="BM464" s="33"/>
      <c r="BN464" s="33"/>
      <c r="BO464" s="34"/>
      <c r="BP464" s="23"/>
      <c r="BQ464" s="24"/>
      <c r="BR464" s="25"/>
    </row>
    <row r="465" spans="1:72" s="22" customFormat="1" ht="137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52"/>
      <c r="O465" s="52"/>
      <c r="P465" s="52"/>
      <c r="Q465" s="52"/>
      <c r="R465" s="52"/>
      <c r="S465" s="52"/>
      <c r="T465" s="52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49"/>
      <c r="BB465" s="50"/>
      <c r="BC465" s="47"/>
      <c r="BD465" s="33"/>
      <c r="BE465" s="33"/>
      <c r="BF465" s="33"/>
      <c r="BG465" s="33"/>
      <c r="BH465" s="33"/>
      <c r="BI465" s="33"/>
      <c r="BJ465" s="33"/>
      <c r="BK465" s="44"/>
      <c r="BL465" s="24"/>
      <c r="BM465" s="33"/>
      <c r="BN465" s="33"/>
      <c r="BO465" s="34"/>
      <c r="BP465" s="23"/>
      <c r="BQ465" s="24"/>
      <c r="BR465" s="25"/>
    </row>
    <row r="466" spans="1:72" s="22" customFormat="1" ht="13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42"/>
      <c r="N466" s="52"/>
      <c r="O466" s="52"/>
      <c r="P466" s="52"/>
      <c r="Q466" s="52"/>
      <c r="R466" s="52"/>
      <c r="S466" s="52"/>
      <c r="T466" s="52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49"/>
      <c r="BB466" s="50"/>
      <c r="BC466" s="47"/>
      <c r="BD466" s="33"/>
      <c r="BE466" s="33"/>
      <c r="BF466" s="33"/>
      <c r="BG466" s="33"/>
      <c r="BH466" s="33"/>
      <c r="BI466" s="33"/>
      <c r="BJ466" s="33"/>
      <c r="BK466" s="44"/>
      <c r="BL466" s="24"/>
      <c r="BM466" s="33"/>
      <c r="BN466" s="33"/>
      <c r="BO466" s="34"/>
      <c r="BP466" s="23"/>
      <c r="BQ466" s="24"/>
      <c r="BR466" s="25"/>
    </row>
    <row r="467" spans="1:72" s="22" customFormat="1" ht="291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52"/>
      <c r="O467" s="52"/>
      <c r="P467" s="52"/>
      <c r="Q467" s="52"/>
      <c r="R467" s="52"/>
      <c r="S467" s="52"/>
      <c r="T467" s="52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42"/>
      <c r="AZ467" s="38"/>
      <c r="BA467" s="46"/>
      <c r="BB467" s="52"/>
      <c r="BC467" s="42"/>
      <c r="BD467" s="43"/>
      <c r="BE467" s="33"/>
      <c r="BF467" s="33"/>
      <c r="BG467" s="33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2" s="22" customFormat="1" ht="291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52"/>
      <c r="O468" s="52"/>
      <c r="P468" s="52"/>
      <c r="Q468" s="52"/>
      <c r="R468" s="52"/>
      <c r="S468" s="52"/>
      <c r="T468" s="52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42"/>
      <c r="AZ468" s="38"/>
      <c r="BA468" s="46"/>
      <c r="BB468" s="48"/>
      <c r="BC468" s="42"/>
      <c r="BD468" s="4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2" s="22" customFormat="1" ht="197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3"/>
      <c r="O469" s="43"/>
      <c r="P469" s="43"/>
      <c r="Q469" s="43"/>
      <c r="R469" s="43"/>
      <c r="S469" s="43"/>
      <c r="T469" s="42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46"/>
      <c r="BB469" s="42"/>
      <c r="BC469" s="42"/>
      <c r="BD469" s="33"/>
      <c r="BE469" s="33"/>
      <c r="BF469" s="33"/>
      <c r="BG469" s="33"/>
      <c r="BH469" s="33"/>
      <c r="BI469" s="33"/>
      <c r="BJ469" s="33"/>
      <c r="BK469" s="44"/>
      <c r="BL469" s="24"/>
      <c r="BM469" s="33"/>
      <c r="BN469" s="33"/>
      <c r="BO469" s="34"/>
      <c r="BP469" s="23"/>
      <c r="BQ469" s="24"/>
      <c r="BR469" s="25"/>
    </row>
    <row r="470" spans="1:72" s="22" customFormat="1" ht="19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43"/>
      <c r="O470" s="43"/>
      <c r="P470" s="43"/>
      <c r="Q470" s="43"/>
      <c r="R470" s="43"/>
      <c r="S470" s="43"/>
      <c r="T470" s="42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56"/>
      <c r="BB470" s="47"/>
      <c r="BC470" s="47"/>
      <c r="BD470" s="33"/>
      <c r="BE470" s="33"/>
      <c r="BF470" s="33"/>
      <c r="BG470" s="33"/>
      <c r="BH470" s="33"/>
      <c r="BI470" s="33"/>
      <c r="BJ470" s="33"/>
      <c r="BK470" s="44"/>
      <c r="BL470" s="24"/>
      <c r="BM470" s="33"/>
      <c r="BN470" s="33"/>
      <c r="BO470" s="34"/>
      <c r="BP470" s="23"/>
      <c r="BQ470" s="24"/>
      <c r="BR470" s="25"/>
    </row>
    <row r="471" spans="1:72" s="22" customFormat="1" ht="279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53"/>
      <c r="O471" s="53"/>
      <c r="P471" s="53"/>
      <c r="Q471" s="53"/>
      <c r="R471" s="53"/>
      <c r="S471" s="53"/>
      <c r="T471" s="5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46"/>
      <c r="BB471" s="51"/>
      <c r="BC471" s="51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2" s="22" customFormat="1" ht="171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3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46"/>
      <c r="BB472" s="43"/>
      <c r="BC472" s="43"/>
      <c r="BD472" s="33"/>
      <c r="BE472" s="33"/>
      <c r="BF472" s="33"/>
      <c r="BG472" s="3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2" s="22" customFormat="1" ht="129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43"/>
      <c r="O473" s="43"/>
      <c r="P473" s="43"/>
      <c r="Q473" s="43"/>
      <c r="R473" s="43"/>
      <c r="S473" s="43"/>
      <c r="T473" s="4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54"/>
      <c r="BB473" s="52"/>
      <c r="BC473" s="52"/>
      <c r="BD473" s="33"/>
      <c r="BE473" s="33"/>
      <c r="BF473" s="33"/>
      <c r="BG473" s="33"/>
      <c r="BH473" s="33"/>
      <c r="BI473" s="33"/>
      <c r="BJ473" s="33"/>
      <c r="BK473" s="44"/>
      <c r="BL473" s="24"/>
      <c r="BM473" s="33"/>
      <c r="BN473" s="33"/>
      <c r="BO473" s="34"/>
      <c r="BP473" s="23"/>
      <c r="BQ473" s="24"/>
      <c r="BR473" s="25"/>
    </row>
    <row r="474" spans="1:72" s="22" customFormat="1" ht="187.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52"/>
      <c r="N474" s="52"/>
      <c r="O474" s="52"/>
      <c r="P474" s="52"/>
      <c r="Q474" s="52"/>
      <c r="R474" s="52"/>
      <c r="S474" s="52"/>
      <c r="T474" s="52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46"/>
      <c r="BB474" s="43"/>
      <c r="BC474" s="43"/>
      <c r="BD474" s="33"/>
      <c r="BE474" s="33"/>
      <c r="BF474" s="33"/>
      <c r="BG474" s="33"/>
      <c r="BH474" s="33"/>
      <c r="BI474" s="33"/>
      <c r="BJ474" s="34"/>
      <c r="BK474" s="34"/>
      <c r="BL474" s="24"/>
      <c r="BM474" s="21"/>
      <c r="BN474" s="21"/>
      <c r="BO474" s="21"/>
      <c r="BP474" s="21"/>
      <c r="BQ474" s="23"/>
      <c r="BR474" s="24"/>
      <c r="BS474" s="25"/>
      <c r="BT474" s="30"/>
    </row>
    <row r="475" spans="1:72" s="22" customFormat="1" ht="187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6"/>
      <c r="N475" s="32"/>
      <c r="O475" s="31"/>
      <c r="P475" s="32"/>
      <c r="Q475" s="32"/>
      <c r="R475" s="32"/>
      <c r="S475" s="32"/>
      <c r="T475" s="32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3"/>
      <c r="BE475" s="33"/>
      <c r="BF475" s="33"/>
      <c r="BG475" s="33"/>
      <c r="BH475" s="33"/>
      <c r="BI475" s="33"/>
      <c r="BJ475" s="34"/>
      <c r="BK475" s="34"/>
      <c r="BL475" s="24"/>
      <c r="BM475" s="25"/>
      <c r="BN475" s="21"/>
      <c r="BO475" s="21"/>
      <c r="BP475" s="21"/>
      <c r="BQ475" s="23"/>
      <c r="BR475" s="24"/>
      <c r="BS475" s="25"/>
      <c r="BT475" s="30"/>
    </row>
    <row r="476" spans="1:72" s="22" customFormat="1" ht="409.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42"/>
      <c r="N476" s="43"/>
      <c r="O476" s="43"/>
      <c r="P476" s="43"/>
      <c r="Q476" s="43"/>
      <c r="R476" s="43"/>
      <c r="S476" s="43"/>
      <c r="T476" s="4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4"/>
      <c r="AS476" s="33"/>
      <c r="AT476" s="34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4"/>
      <c r="BK476" s="34"/>
      <c r="BL476" s="24"/>
      <c r="BM476" s="25"/>
      <c r="BN476" s="21"/>
      <c r="BO476" s="21"/>
      <c r="BP476" s="21"/>
      <c r="BQ476" s="23"/>
      <c r="BR476" s="24"/>
      <c r="BS476" s="25"/>
      <c r="BT476" s="30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42"/>
      <c r="N477" s="43"/>
      <c r="O477" s="43"/>
      <c r="P477" s="43"/>
      <c r="Q477" s="43"/>
      <c r="R477" s="43"/>
      <c r="S477" s="43"/>
      <c r="T477" s="4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3"/>
      <c r="AS477" s="33"/>
      <c r="AT477" s="33"/>
      <c r="AU477" s="33"/>
      <c r="AV477" s="33"/>
      <c r="AW477" s="33"/>
      <c r="AX477" s="33"/>
      <c r="AY477" s="33"/>
      <c r="AZ477" s="33"/>
      <c r="BA477" s="46"/>
      <c r="BB477" s="43"/>
      <c r="BC477" s="43"/>
      <c r="BD477" s="33"/>
      <c r="BE477" s="33"/>
      <c r="BF477" s="33"/>
      <c r="BG477" s="33"/>
      <c r="BH477" s="33"/>
      <c r="BI477" s="33"/>
      <c r="BJ477" s="34"/>
      <c r="BK477" s="34"/>
      <c r="BL477" s="24"/>
      <c r="BM477" s="25"/>
      <c r="BN477" s="21"/>
      <c r="BO477" s="21"/>
      <c r="BP477" s="21"/>
      <c r="BQ477" s="23"/>
      <c r="BR477" s="24"/>
      <c r="BS477" s="25"/>
      <c r="BT477" s="30"/>
    </row>
    <row r="478" spans="1:72" s="22" customFormat="1" ht="194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46"/>
      <c r="N478" s="32"/>
      <c r="O478" s="31"/>
      <c r="P478" s="32"/>
      <c r="Q478" s="32"/>
      <c r="R478" s="32"/>
      <c r="S478" s="32"/>
      <c r="T478" s="32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33"/>
      <c r="BB478" s="33"/>
      <c r="BC478" s="33"/>
      <c r="BD478" s="33"/>
      <c r="BE478" s="33"/>
      <c r="BF478" s="33"/>
      <c r="BG478" s="33"/>
      <c r="BH478" s="33"/>
      <c r="BI478" s="33"/>
      <c r="BJ478" s="34"/>
      <c r="BK478" s="34"/>
      <c r="BL478" s="24"/>
      <c r="BM478" s="25"/>
      <c r="BN478" s="36"/>
      <c r="BO478" s="36"/>
      <c r="BP478" s="36"/>
      <c r="BQ478" s="40"/>
      <c r="BR478" s="26"/>
      <c r="BS478" s="36"/>
      <c r="BT478" s="30"/>
    </row>
    <row r="479" spans="1:72" s="22" customFormat="1" ht="219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21"/>
      <c r="BC479" s="21"/>
      <c r="BD479" s="21"/>
      <c r="BE479" s="21"/>
      <c r="BF479" s="21"/>
      <c r="BG479" s="21"/>
      <c r="BH479" s="21"/>
      <c r="BI479" s="21"/>
      <c r="BJ479" s="21"/>
      <c r="BK479" s="23"/>
      <c r="BL479" s="24"/>
      <c r="BM479" s="25"/>
      <c r="BN479" s="36"/>
      <c r="BO479" s="36"/>
      <c r="BP479" s="36"/>
      <c r="BQ479" s="40"/>
      <c r="BR479" s="26"/>
      <c r="BS479" s="36"/>
      <c r="BT479" s="30"/>
    </row>
    <row r="480" spans="1:72" s="22" customFormat="1" ht="198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31"/>
      <c r="L480" s="6"/>
      <c r="M480" s="33"/>
      <c r="N480" s="41"/>
      <c r="O480" s="41"/>
      <c r="P480" s="41"/>
      <c r="Q480" s="41"/>
      <c r="R480" s="41"/>
      <c r="S480" s="41"/>
      <c r="T480" s="4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33"/>
      <c r="BC480" s="33"/>
      <c r="BD480" s="33"/>
      <c r="BE480" s="33"/>
      <c r="BF480" s="33"/>
      <c r="BG480" s="33"/>
      <c r="BH480" s="33"/>
      <c r="BI480" s="33"/>
      <c r="BJ480" s="34"/>
      <c r="BK480" s="29"/>
      <c r="BL480" s="24"/>
      <c r="BM480" s="25"/>
      <c r="BN480" s="21"/>
      <c r="BO480" s="21"/>
      <c r="BP480" s="21"/>
      <c r="BQ480" s="23"/>
      <c r="BR480" s="24"/>
      <c r="BS480" s="25"/>
      <c r="BT480" s="30"/>
    </row>
    <row r="481" spans="1:72" s="22" customFormat="1" ht="19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31"/>
      <c r="L481" s="6"/>
      <c r="M481" s="33"/>
      <c r="N481" s="34"/>
      <c r="O481" s="34"/>
      <c r="P481" s="34"/>
      <c r="Q481" s="34"/>
      <c r="R481" s="34"/>
      <c r="S481" s="34"/>
      <c r="T481" s="34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4"/>
      <c r="BK481" s="29"/>
      <c r="BL481" s="24"/>
      <c r="BM481" s="25"/>
      <c r="BN481" s="21"/>
      <c r="BO481" s="21"/>
      <c r="BP481" s="21"/>
      <c r="BQ481" s="23"/>
      <c r="BR481" s="24"/>
      <c r="BS481" s="25"/>
      <c r="BT481" s="30"/>
    </row>
    <row r="482" spans="1:72" s="22" customFormat="1" ht="19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31"/>
      <c r="L482" s="6"/>
      <c r="M482" s="33"/>
      <c r="N482" s="32"/>
      <c r="O482" s="31"/>
      <c r="P482" s="32"/>
      <c r="Q482" s="32"/>
      <c r="R482" s="32"/>
      <c r="S482" s="32"/>
      <c r="T482" s="32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4"/>
      <c r="BK482" s="29"/>
      <c r="BL482" s="24"/>
      <c r="BM482" s="25"/>
      <c r="BN482" s="21"/>
      <c r="BO482" s="21"/>
      <c r="BP482" s="21"/>
      <c r="BQ482" s="23"/>
      <c r="BR482" s="24"/>
      <c r="BS482" s="25"/>
      <c r="BT482" s="30"/>
    </row>
    <row r="483" spans="1:72" s="22" customFormat="1" ht="146.2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31"/>
      <c r="L483" s="6"/>
      <c r="M483" s="33"/>
      <c r="N483" s="32"/>
      <c r="O483" s="31"/>
      <c r="P483" s="32"/>
      <c r="Q483" s="32"/>
      <c r="R483" s="32"/>
      <c r="S483" s="32"/>
      <c r="T483" s="32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4"/>
      <c r="BK483" s="29"/>
      <c r="BL483" s="24"/>
      <c r="BM483" s="25"/>
      <c r="BN483" s="21"/>
      <c r="BO483" s="21"/>
      <c r="BP483" s="21"/>
      <c r="BQ483" s="23"/>
      <c r="BR483" s="24"/>
      <c r="BS483" s="25"/>
      <c r="BT483" s="30"/>
    </row>
    <row r="484" spans="1:72" s="22" customFormat="1" ht="227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31"/>
      <c r="L484" s="6"/>
      <c r="M484" s="33"/>
      <c r="N484" s="32"/>
      <c r="O484" s="31"/>
      <c r="P484" s="32"/>
      <c r="Q484" s="32"/>
      <c r="R484" s="32"/>
      <c r="S484" s="32"/>
      <c r="T484" s="32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4"/>
      <c r="BK484" s="29"/>
      <c r="BL484" s="24"/>
      <c r="BM484" s="25"/>
      <c r="BN484" s="21"/>
      <c r="BO484" s="21"/>
      <c r="BP484" s="21"/>
      <c r="BQ484" s="23"/>
      <c r="BR484" s="24"/>
      <c r="BS484" s="25"/>
      <c r="BT484" s="30"/>
    </row>
    <row r="485" spans="1:72" s="22" customFormat="1" ht="154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31"/>
      <c r="L485" s="6"/>
      <c r="M485" s="33"/>
      <c r="N485" s="32"/>
      <c r="O485" s="32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4"/>
      <c r="BK485" s="29"/>
      <c r="BL485" s="24"/>
      <c r="BM485" s="25"/>
      <c r="BN485" s="21"/>
      <c r="BO485" s="21"/>
      <c r="BP485" s="21"/>
      <c r="BQ485" s="23"/>
      <c r="BR485" s="24"/>
      <c r="BS485" s="25"/>
      <c r="BT485" s="30"/>
    </row>
    <row r="486" spans="1:72" s="22" customFormat="1" ht="15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31"/>
      <c r="L486" s="6"/>
      <c r="M486" s="33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4"/>
      <c r="BK486" s="29"/>
      <c r="BL486" s="24"/>
      <c r="BM486" s="25"/>
      <c r="BN486" s="36"/>
      <c r="BO486" s="36"/>
      <c r="BP486" s="36"/>
      <c r="BQ486" s="40"/>
      <c r="BR486" s="26"/>
      <c r="BS486" s="36"/>
      <c r="BT486" s="30"/>
    </row>
    <row r="487" spans="1:72" s="22" customFormat="1" ht="182.2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31"/>
      <c r="L487" s="6"/>
      <c r="M487" s="33"/>
      <c r="N487" s="34"/>
      <c r="O487" s="34"/>
      <c r="P487" s="34"/>
      <c r="Q487" s="34"/>
      <c r="R487" s="34"/>
      <c r="S487" s="34"/>
      <c r="T487" s="34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21"/>
      <c r="BC487" s="21"/>
      <c r="BD487" s="21"/>
      <c r="BE487" s="21"/>
      <c r="BF487" s="21"/>
      <c r="BG487" s="33"/>
      <c r="BH487" s="33"/>
      <c r="BI487" s="34"/>
      <c r="BJ487" s="21"/>
      <c r="BK487" s="23"/>
      <c r="BL487" s="24"/>
      <c r="BM487" s="25"/>
      <c r="BN487" s="36"/>
      <c r="BO487" s="36"/>
      <c r="BP487" s="36"/>
      <c r="BQ487" s="40"/>
      <c r="BR487" s="26"/>
      <c r="BS487" s="36"/>
      <c r="BT487" s="30"/>
    </row>
    <row r="488" spans="1:72" s="22" customFormat="1" ht="182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31"/>
      <c r="L488" s="6"/>
      <c r="M488" s="33"/>
      <c r="N488" s="34"/>
      <c r="O488" s="34"/>
      <c r="P488" s="34"/>
      <c r="Q488" s="34"/>
      <c r="R488" s="34"/>
      <c r="S488" s="34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21"/>
      <c r="BC488" s="21"/>
      <c r="BD488" s="21"/>
      <c r="BE488" s="21"/>
      <c r="BF488" s="21"/>
      <c r="BG488" s="21"/>
      <c r="BH488" s="21"/>
      <c r="BI488" s="21"/>
      <c r="BJ488" s="21"/>
      <c r="BK488" s="23"/>
      <c r="BL488" s="24"/>
      <c r="BM488" s="25"/>
      <c r="BN488" s="36"/>
      <c r="BO488" s="36"/>
      <c r="BP488" s="36"/>
      <c r="BQ488" s="40"/>
      <c r="BR488" s="26"/>
      <c r="BS488" s="36"/>
      <c r="BT488" s="30"/>
    </row>
    <row r="489" spans="1:72" s="22" customFormat="1" ht="312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31"/>
      <c r="L489" s="6"/>
      <c r="M489" s="33"/>
      <c r="N489" s="32"/>
      <c r="O489" s="32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45"/>
      <c r="BB489" s="33"/>
      <c r="BC489" s="33"/>
      <c r="BD489" s="34"/>
      <c r="BE489" s="33"/>
      <c r="BF489" s="33"/>
      <c r="BG489" s="33"/>
      <c r="BH489" s="33"/>
      <c r="BI489" s="34"/>
      <c r="BJ489" s="33"/>
      <c r="BK489" s="29"/>
      <c r="BL489" s="24"/>
      <c r="BM489" s="25"/>
      <c r="BN489" s="26"/>
    </row>
    <row r="490" spans="1:72" s="22" customFormat="1" ht="174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31"/>
      <c r="L490" s="6"/>
      <c r="M490" s="33"/>
      <c r="N490" s="32"/>
      <c r="O490" s="31"/>
      <c r="P490" s="32"/>
      <c r="Q490" s="32"/>
      <c r="R490" s="32"/>
      <c r="S490" s="32"/>
      <c r="T490" s="32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33"/>
      <c r="BB490" s="33"/>
      <c r="BC490" s="33"/>
      <c r="BD490" s="34"/>
      <c r="BE490" s="33"/>
      <c r="BF490" s="33"/>
      <c r="BG490" s="33"/>
      <c r="BH490" s="33"/>
      <c r="BI490" s="34"/>
      <c r="BJ490" s="33"/>
      <c r="BK490" s="29"/>
      <c r="BL490" s="24"/>
      <c r="BM490" s="25"/>
      <c r="BN490" s="26"/>
    </row>
    <row r="491" spans="1:72" s="22" customFormat="1" ht="167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31"/>
      <c r="L491" s="6"/>
      <c r="M491" s="33"/>
      <c r="N491" s="34"/>
      <c r="O491" s="34"/>
      <c r="P491" s="34"/>
      <c r="Q491" s="34"/>
      <c r="R491" s="34"/>
      <c r="S491" s="34"/>
      <c r="T491" s="34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45"/>
      <c r="BB491" s="33"/>
      <c r="BC491" s="33"/>
      <c r="BD491" s="34"/>
      <c r="BE491" s="33"/>
      <c r="BF491" s="33"/>
      <c r="BG491" s="33"/>
      <c r="BH491" s="33"/>
      <c r="BI491" s="34"/>
      <c r="BJ491" s="33"/>
      <c r="BK491" s="29"/>
      <c r="BL491" s="24"/>
      <c r="BM491" s="25"/>
      <c r="BN491" s="26"/>
    </row>
    <row r="492" spans="1:72" s="22" customFormat="1" ht="167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31"/>
      <c r="L492" s="6"/>
      <c r="M492" s="33"/>
      <c r="N492" s="34"/>
      <c r="O492" s="34"/>
      <c r="P492" s="34"/>
      <c r="Q492" s="34"/>
      <c r="R492" s="34"/>
      <c r="S492" s="34"/>
      <c r="T492" s="3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4"/>
      <c r="BE492" s="33"/>
      <c r="BF492" s="33"/>
      <c r="BG492" s="33"/>
      <c r="BH492" s="33"/>
      <c r="BI492" s="34"/>
      <c r="BJ492" s="33"/>
      <c r="BK492" s="29"/>
      <c r="BL492" s="24"/>
      <c r="BM492" s="25"/>
      <c r="BN492" s="26"/>
    </row>
    <row r="493" spans="1:72" s="22" customFormat="1" ht="167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31"/>
      <c r="L493" s="6"/>
      <c r="M493" s="33"/>
      <c r="N493" s="34"/>
      <c r="O493" s="34"/>
      <c r="P493" s="32"/>
      <c r="Q493" s="32"/>
      <c r="R493" s="32"/>
      <c r="S493" s="32"/>
      <c r="T493" s="32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4"/>
      <c r="BE493" s="33"/>
      <c r="BF493" s="33"/>
      <c r="BG493" s="33"/>
      <c r="BH493" s="33"/>
      <c r="BI493" s="34"/>
      <c r="BJ493" s="33"/>
      <c r="BK493" s="29"/>
      <c r="BL493" s="24"/>
      <c r="BM493" s="25"/>
      <c r="BN493" s="26"/>
    </row>
    <row r="494" spans="1:72" s="22" customFormat="1" ht="372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31"/>
      <c r="L494" s="6"/>
      <c r="M494" s="33"/>
      <c r="N494" s="31"/>
      <c r="O494" s="31"/>
      <c r="P494" s="31"/>
      <c r="Q494" s="31"/>
      <c r="R494" s="31"/>
      <c r="S494" s="31"/>
      <c r="T494" s="3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1"/>
      <c r="BP494" s="21"/>
    </row>
    <row r="495" spans="1:72" s="22" customFormat="1" ht="257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31"/>
      <c r="L495" s="6"/>
      <c r="M495" s="33"/>
      <c r="N495" s="31"/>
      <c r="O495" s="31"/>
      <c r="P495" s="39"/>
      <c r="Q495" s="39"/>
      <c r="R495" s="39"/>
      <c r="S495" s="39"/>
      <c r="T495" s="3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1"/>
      <c r="BP495" s="21"/>
    </row>
    <row r="496" spans="1:72" s="22" customFormat="1" ht="254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18"/>
      <c r="L496" s="20"/>
      <c r="M496" s="21"/>
      <c r="N496" s="18"/>
      <c r="O496" s="18"/>
      <c r="P496" s="27"/>
      <c r="Q496" s="27"/>
      <c r="R496" s="27"/>
      <c r="S496" s="27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1"/>
      <c r="BP496" s="21"/>
    </row>
    <row r="497" spans="1:70" s="22" customFormat="1" ht="319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18"/>
      <c r="L497" s="20"/>
      <c r="M497" s="21"/>
      <c r="N497" s="23"/>
      <c r="O497" s="23"/>
      <c r="P497" s="23"/>
      <c r="Q497" s="23"/>
      <c r="R497" s="23"/>
      <c r="S497" s="23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1"/>
      <c r="BP497" s="21"/>
    </row>
    <row r="498" spans="1:70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31"/>
      <c r="L498" s="31"/>
      <c r="M498" s="31"/>
      <c r="N498" s="32"/>
      <c r="O498" s="31"/>
      <c r="P498" s="32"/>
      <c r="Q498" s="32"/>
      <c r="R498" s="32"/>
      <c r="S498" s="32"/>
      <c r="T498" s="3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1"/>
      <c r="BP498" s="21"/>
    </row>
    <row r="499" spans="1:70" s="22" customFormat="1" ht="14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31"/>
      <c r="L499" s="6"/>
      <c r="M499" s="33"/>
      <c r="N499" s="34"/>
      <c r="O499" s="34"/>
      <c r="P499" s="34"/>
      <c r="Q499" s="34"/>
      <c r="R499" s="34"/>
      <c r="S499" s="34"/>
      <c r="T499" s="35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1"/>
      <c r="BP499" s="21"/>
    </row>
    <row r="500" spans="1:70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31"/>
      <c r="L500" s="6"/>
      <c r="M500" s="31"/>
      <c r="N500" s="34"/>
      <c r="O500" s="34"/>
      <c r="P500" s="34"/>
      <c r="Q500" s="34"/>
      <c r="R500" s="34"/>
      <c r="S500" s="34"/>
      <c r="T500" s="34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1"/>
      <c r="BP500" s="21"/>
    </row>
    <row r="501" spans="1:70" s="22" customFormat="1" ht="292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31"/>
      <c r="L501" s="6"/>
      <c r="M501" s="33"/>
      <c r="N501" s="37"/>
      <c r="O501" s="31"/>
      <c r="P501" s="37"/>
      <c r="Q501" s="37"/>
      <c r="R501" s="37"/>
      <c r="S501" s="37"/>
      <c r="T501" s="37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1"/>
      <c r="BP501" s="24"/>
      <c r="BQ501" s="25"/>
      <c r="BR501" s="26"/>
    </row>
    <row r="502" spans="1:70" s="22" customFormat="1" ht="177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31"/>
      <c r="L502" s="6"/>
      <c r="M502" s="33"/>
      <c r="N502" s="31"/>
      <c r="O502" s="31"/>
      <c r="P502" s="39"/>
      <c r="Q502" s="39"/>
      <c r="R502" s="39"/>
      <c r="S502" s="39"/>
      <c r="T502" s="3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1"/>
      <c r="BP502" s="24"/>
      <c r="BQ502" s="25"/>
      <c r="BR502" s="26"/>
    </row>
  </sheetData>
  <autoFilter ref="A2:BM474"/>
  <mergeCells count="2">
    <mergeCell ref="L218:L219"/>
    <mergeCell ref="L42:L4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55"/>
  <sheetViews>
    <sheetView view="pageBreakPreview" zoomScale="40" zoomScaleNormal="70" zoomScaleSheetLayoutView="40" workbookViewId="0">
      <pane ySplit="2" topLeftCell="A3" activePane="bottomLeft" state="frozen"/>
      <selection pane="bottomLeft" activeCell="F6" sqref="F6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63" customFormat="1" ht="204.75" customHeight="1" x14ac:dyDescent="0.25">
      <c r="A3" s="149" t="s">
        <v>70</v>
      </c>
      <c r="B3" s="150" t="s">
        <v>111</v>
      </c>
      <c r="C3" s="151">
        <v>466.1</v>
      </c>
      <c r="D3" s="151"/>
      <c r="E3" s="152">
        <v>7</v>
      </c>
      <c r="F3" s="150" t="s">
        <v>151</v>
      </c>
      <c r="G3" s="150" t="s">
        <v>52</v>
      </c>
      <c r="H3" s="150" t="s">
        <v>194</v>
      </c>
      <c r="I3" s="150" t="s">
        <v>239</v>
      </c>
      <c r="J3" s="150" t="s">
        <v>240</v>
      </c>
      <c r="K3" s="153" t="s">
        <v>314</v>
      </c>
      <c r="L3" s="153"/>
      <c r="M3" s="153"/>
      <c r="N3" s="154">
        <f>SUM(N4)</f>
        <v>220.20000000000002</v>
      </c>
      <c r="O3" s="154">
        <f t="shared" ref="O3:T3" si="0">SUM(O4)</f>
        <v>0</v>
      </c>
      <c r="P3" s="154">
        <f t="shared" si="0"/>
        <v>17.616000000000003</v>
      </c>
      <c r="Q3" s="154">
        <f t="shared" si="0"/>
        <v>189.37200000000001</v>
      </c>
      <c r="R3" s="154">
        <f t="shared" si="0"/>
        <v>0</v>
      </c>
      <c r="S3" s="154">
        <f t="shared" si="0"/>
        <v>13.212</v>
      </c>
      <c r="T3" s="154">
        <f t="shared" si="0"/>
        <v>220.20000000000002</v>
      </c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6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7">
        <v>0.2</v>
      </c>
      <c r="BB3" s="154">
        <f>T4</f>
        <v>220.20000000000002</v>
      </c>
      <c r="BC3" s="154"/>
      <c r="BD3" s="155"/>
      <c r="BE3" s="153"/>
      <c r="BF3" s="158"/>
      <c r="BG3" s="158"/>
      <c r="BH3" s="155"/>
      <c r="BI3" s="155"/>
      <c r="BJ3" s="155"/>
      <c r="BK3" s="156">
        <f>BB3</f>
        <v>220.20000000000002</v>
      </c>
      <c r="BL3" s="159">
        <v>42785</v>
      </c>
      <c r="BM3" s="155"/>
      <c r="BN3" s="155"/>
      <c r="BO3" s="160"/>
      <c r="BP3" s="161"/>
      <c r="BQ3" s="159"/>
      <c r="BR3" s="162"/>
    </row>
    <row r="4" spans="1:70" s="22" customFormat="1" ht="204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6" t="s">
        <v>16</v>
      </c>
      <c r="M4" s="125">
        <f>BA3</f>
        <v>0.2</v>
      </c>
      <c r="N4" s="38">
        <f>M4*1101</f>
        <v>220.20000000000002</v>
      </c>
      <c r="O4" s="38"/>
      <c r="P4" s="38">
        <f>N4*0.08</f>
        <v>17.616000000000003</v>
      </c>
      <c r="Q4" s="38">
        <f>N4*0.86</f>
        <v>189.37200000000001</v>
      </c>
      <c r="R4" s="38">
        <v>0</v>
      </c>
      <c r="S4" s="38">
        <f>N4*0.06</f>
        <v>13.212</v>
      </c>
      <c r="T4" s="38">
        <f>SUM(P4:S4)</f>
        <v>220.20000000000002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2"/>
      <c r="BB4" s="62"/>
      <c r="BC4" s="3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63" customFormat="1" ht="193.5" customHeight="1" x14ac:dyDescent="0.25">
      <c r="A5" s="149" t="s">
        <v>75</v>
      </c>
      <c r="B5" s="150" t="s">
        <v>116</v>
      </c>
      <c r="C5" s="151">
        <v>466.1</v>
      </c>
      <c r="D5" s="151"/>
      <c r="E5" s="152">
        <v>5</v>
      </c>
      <c r="F5" s="150" t="s">
        <v>156</v>
      </c>
      <c r="G5" s="150" t="s">
        <v>42</v>
      </c>
      <c r="H5" s="150" t="s">
        <v>199</v>
      </c>
      <c r="I5" s="150" t="s">
        <v>249</v>
      </c>
      <c r="J5" s="150" t="s">
        <v>250</v>
      </c>
      <c r="K5" s="153" t="s">
        <v>315</v>
      </c>
      <c r="L5" s="153"/>
      <c r="M5" s="153"/>
      <c r="N5" s="154">
        <f>SUM(N6:N7)</f>
        <v>498.99</v>
      </c>
      <c r="O5" s="154">
        <f t="shared" ref="O5:T5" si="1">SUM(O6:O7)</f>
        <v>0</v>
      </c>
      <c r="P5" s="154">
        <f t="shared" si="1"/>
        <v>39.896000000000001</v>
      </c>
      <c r="Q5" s="154">
        <f t="shared" si="1"/>
        <v>426.66699999999997</v>
      </c>
      <c r="R5" s="154">
        <f t="shared" si="1"/>
        <v>2.7</v>
      </c>
      <c r="S5" s="154">
        <f t="shared" si="1"/>
        <v>29.726999999999997</v>
      </c>
      <c r="T5" s="154">
        <f t="shared" si="1"/>
        <v>498.99</v>
      </c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6"/>
      <c r="AJ5" s="155"/>
      <c r="AK5" s="155"/>
      <c r="AL5" s="155"/>
      <c r="AM5" s="155"/>
      <c r="AN5" s="155"/>
      <c r="AO5" s="155"/>
      <c r="AP5" s="155"/>
      <c r="AQ5" s="153" t="s">
        <v>57</v>
      </c>
      <c r="AR5" s="154">
        <f>T6</f>
        <v>3.54</v>
      </c>
      <c r="AS5" s="153"/>
      <c r="AT5" s="155"/>
      <c r="AU5" s="155"/>
      <c r="AV5" s="155"/>
      <c r="AW5" s="155"/>
      <c r="AX5" s="155"/>
      <c r="AY5" s="155"/>
      <c r="AZ5" s="155"/>
      <c r="BA5" s="157">
        <v>0.45</v>
      </c>
      <c r="BB5" s="154">
        <f>T7</f>
        <v>495.45</v>
      </c>
      <c r="BC5" s="153"/>
      <c r="BD5" s="155"/>
      <c r="BE5" s="153"/>
      <c r="BF5" s="158"/>
      <c r="BG5" s="158"/>
      <c r="BH5" s="155"/>
      <c r="BI5" s="155"/>
      <c r="BJ5" s="155"/>
      <c r="BK5" s="156">
        <f>AR5+BB5</f>
        <v>498.99</v>
      </c>
      <c r="BL5" s="159">
        <v>42785</v>
      </c>
      <c r="BM5" s="155"/>
      <c r="BN5" s="155"/>
      <c r="BO5" s="160"/>
      <c r="BP5" s="161"/>
      <c r="BQ5" s="159"/>
      <c r="BR5" s="162"/>
    </row>
    <row r="6" spans="1:70" s="22" customFormat="1" ht="193.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15</v>
      </c>
      <c r="M6" s="42" t="str">
        <f>AQ5</f>
        <v>Монтаж АВ-0,4 кВ (до 63 А)</v>
      </c>
      <c r="N6" s="38">
        <f>T6</f>
        <v>3.54</v>
      </c>
      <c r="O6" s="38"/>
      <c r="P6" s="38">
        <v>0.26</v>
      </c>
      <c r="Q6" s="38">
        <v>0.57999999999999996</v>
      </c>
      <c r="R6" s="38">
        <v>2.7</v>
      </c>
      <c r="S6" s="38">
        <v>0</v>
      </c>
      <c r="T6" s="38">
        <f>SUM(P6:S6)</f>
        <v>3.54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62"/>
      <c r="BB6" s="62"/>
      <c r="BC6" s="33"/>
      <c r="BD6" s="33"/>
      <c r="BE6" s="42"/>
      <c r="BF6" s="43"/>
      <c r="BG6" s="43"/>
      <c r="BH6" s="33"/>
      <c r="BI6" s="33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93.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BA5</f>
        <v>0.45</v>
      </c>
      <c r="N7" s="38">
        <f>M7*1101</f>
        <v>495.45</v>
      </c>
      <c r="O7" s="38"/>
      <c r="P7" s="38">
        <f>N7*0.08</f>
        <v>39.636000000000003</v>
      </c>
      <c r="Q7" s="38">
        <f>N7*0.86</f>
        <v>426.08699999999999</v>
      </c>
      <c r="R7" s="38">
        <v>0</v>
      </c>
      <c r="S7" s="38">
        <f>N7*0.06</f>
        <v>29.726999999999997</v>
      </c>
      <c r="T7" s="38">
        <f>SUM(P7:S7)</f>
        <v>495.45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62"/>
      <c r="BB7" s="62"/>
      <c r="BC7" s="3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63" customFormat="1" ht="193.5" customHeight="1" x14ac:dyDescent="0.25">
      <c r="A8" s="149" t="s">
        <v>76</v>
      </c>
      <c r="B8" s="150" t="s">
        <v>117</v>
      </c>
      <c r="C8" s="151">
        <v>466.1</v>
      </c>
      <c r="D8" s="151"/>
      <c r="E8" s="152">
        <v>14</v>
      </c>
      <c r="F8" s="150" t="s">
        <v>157</v>
      </c>
      <c r="G8" s="150" t="s">
        <v>42</v>
      </c>
      <c r="H8" s="150" t="s">
        <v>200</v>
      </c>
      <c r="I8" s="150" t="s">
        <v>47</v>
      </c>
      <c r="J8" s="150" t="s">
        <v>251</v>
      </c>
      <c r="K8" s="153" t="s">
        <v>316</v>
      </c>
      <c r="L8" s="153"/>
      <c r="M8" s="153"/>
      <c r="N8" s="154">
        <f>SUM(N9:N10)</f>
        <v>161.53280000000001</v>
      </c>
      <c r="O8" s="154">
        <f t="shared" ref="O8:T8" si="2">SUM(O9:O10)</f>
        <v>0</v>
      </c>
      <c r="P8" s="154">
        <f t="shared" si="2"/>
        <v>5.9326240000000006</v>
      </c>
      <c r="Q8" s="154">
        <f t="shared" si="2"/>
        <v>34.190176000000001</v>
      </c>
      <c r="R8" s="154">
        <f t="shared" si="2"/>
        <v>117.42</v>
      </c>
      <c r="S8" s="154">
        <f t="shared" si="2"/>
        <v>3.99</v>
      </c>
      <c r="T8" s="154">
        <f t="shared" si="2"/>
        <v>161.53280000000001</v>
      </c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6"/>
      <c r="AJ8" s="155"/>
      <c r="AK8" s="155"/>
      <c r="AL8" s="155"/>
      <c r="AM8" s="155"/>
      <c r="AN8" s="155"/>
      <c r="AO8" s="155"/>
      <c r="AP8" s="155"/>
      <c r="AQ8" s="153"/>
      <c r="AR8" s="154"/>
      <c r="AS8" s="153"/>
      <c r="AT8" s="155"/>
      <c r="AU8" s="155"/>
      <c r="AV8" s="155"/>
      <c r="AW8" s="155"/>
      <c r="AX8" s="155"/>
      <c r="AY8" s="155" t="s">
        <v>346</v>
      </c>
      <c r="AZ8" s="155">
        <f>T9</f>
        <v>152.25</v>
      </c>
      <c r="BA8" s="157"/>
      <c r="BB8" s="154"/>
      <c r="BC8" s="153"/>
      <c r="BD8" s="155"/>
      <c r="BE8" s="153"/>
      <c r="BF8" s="158"/>
      <c r="BG8" s="158">
        <v>0.04</v>
      </c>
      <c r="BH8" s="155">
        <f>T10</f>
        <v>9.2827999999999999</v>
      </c>
      <c r="BI8" s="155"/>
      <c r="BJ8" s="155"/>
      <c r="BK8" s="156">
        <f>AZ8+BH8</f>
        <v>161.53280000000001</v>
      </c>
      <c r="BL8" s="159">
        <v>42784</v>
      </c>
      <c r="BM8" s="155" t="s">
        <v>317</v>
      </c>
      <c r="BN8" s="155"/>
      <c r="BO8" s="160"/>
      <c r="BP8" s="161"/>
      <c r="BQ8" s="159"/>
      <c r="BR8" s="162"/>
    </row>
    <row r="9" spans="1:70" s="122" customFormat="1" ht="224.45" customHeight="1" x14ac:dyDescent="0.25">
      <c r="A9" s="107"/>
      <c r="B9" s="108"/>
      <c r="C9" s="109"/>
      <c r="D9" s="109"/>
      <c r="E9" s="110"/>
      <c r="F9" s="108"/>
      <c r="G9" s="108"/>
      <c r="H9" s="108"/>
      <c r="I9" s="108"/>
      <c r="J9" s="108"/>
      <c r="K9" s="112"/>
      <c r="L9" s="6" t="s">
        <v>15</v>
      </c>
      <c r="M9" s="113" t="str">
        <f>AY8</f>
        <v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v>
      </c>
      <c r="N9" s="113">
        <f>T9</f>
        <v>152.25</v>
      </c>
      <c r="O9" s="113"/>
      <c r="P9" s="113">
        <v>5.19</v>
      </c>
      <c r="Q9" s="113">
        <v>25.65</v>
      </c>
      <c r="R9" s="113">
        <v>117.42</v>
      </c>
      <c r="S9" s="113">
        <v>3.99</v>
      </c>
      <c r="T9" s="113">
        <f>SUM(P9:S9)</f>
        <v>152.25</v>
      </c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7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26"/>
      <c r="BB9" s="113"/>
      <c r="BC9" s="113"/>
      <c r="BD9" s="114"/>
      <c r="BE9" s="112"/>
      <c r="BF9" s="116"/>
      <c r="BG9" s="112"/>
      <c r="BH9" s="113"/>
      <c r="BI9" s="113"/>
      <c r="BJ9" s="114"/>
      <c r="BK9" s="117"/>
      <c r="BL9" s="118"/>
      <c r="BM9" s="114"/>
      <c r="BN9" s="114"/>
      <c r="BO9" s="119"/>
      <c r="BP9" s="120"/>
      <c r="BQ9" s="118"/>
      <c r="BR9" s="121"/>
    </row>
    <row r="10" spans="1:70" s="122" customFormat="1" ht="138.6" customHeight="1" x14ac:dyDescent="0.25">
      <c r="A10" s="107"/>
      <c r="B10" s="108"/>
      <c r="C10" s="109"/>
      <c r="D10" s="109"/>
      <c r="E10" s="110"/>
      <c r="F10" s="108"/>
      <c r="G10" s="108"/>
      <c r="H10" s="108"/>
      <c r="I10" s="108"/>
      <c r="J10" s="108"/>
      <c r="K10" s="112"/>
      <c r="L10" s="6" t="s">
        <v>56</v>
      </c>
      <c r="M10" s="112">
        <f>BG8</f>
        <v>0.04</v>
      </c>
      <c r="N10" s="113">
        <f>M10*232.07</f>
        <v>9.2827999999999999</v>
      </c>
      <c r="O10" s="113"/>
      <c r="P10" s="113">
        <f>N10*0.08</f>
        <v>0.74262400000000006</v>
      </c>
      <c r="Q10" s="113">
        <f>N10*0.92</f>
        <v>8.5401760000000007</v>
      </c>
      <c r="R10" s="113">
        <v>0</v>
      </c>
      <c r="S10" s="113">
        <v>0</v>
      </c>
      <c r="T10" s="113">
        <f>SUM(P10:S10)</f>
        <v>9.2827999999999999</v>
      </c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7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26"/>
      <c r="BB10" s="113"/>
      <c r="BC10" s="113"/>
      <c r="BD10" s="114"/>
      <c r="BE10" s="112"/>
      <c r="BF10" s="116"/>
      <c r="BG10" s="112"/>
      <c r="BH10" s="113"/>
      <c r="BI10" s="113"/>
      <c r="BJ10" s="114"/>
      <c r="BK10" s="117"/>
      <c r="BL10" s="118"/>
      <c r="BM10" s="114"/>
      <c r="BN10" s="114"/>
      <c r="BO10" s="119"/>
      <c r="BP10" s="120"/>
      <c r="BQ10" s="118"/>
      <c r="BR10" s="121"/>
    </row>
    <row r="11" spans="1:70" s="178" customFormat="1" ht="354" customHeight="1" x14ac:dyDescent="0.25">
      <c r="A11" s="164" t="s">
        <v>82</v>
      </c>
      <c r="B11" s="165" t="s">
        <v>123</v>
      </c>
      <c r="C11" s="166">
        <v>466.1</v>
      </c>
      <c r="D11" s="166">
        <v>466.1</v>
      </c>
      <c r="E11" s="167">
        <v>12</v>
      </c>
      <c r="F11" s="165" t="s">
        <v>163</v>
      </c>
      <c r="G11" s="165" t="s">
        <v>43</v>
      </c>
      <c r="H11" s="165" t="s">
        <v>206</v>
      </c>
      <c r="I11" s="165" t="s">
        <v>261</v>
      </c>
      <c r="J11" s="165" t="s">
        <v>262</v>
      </c>
      <c r="K11" s="168" t="s">
        <v>348</v>
      </c>
      <c r="L11" s="168"/>
      <c r="M11" s="168"/>
      <c r="N11" s="172">
        <f>SUM(N12:N14)</f>
        <v>1279.9800000000002</v>
      </c>
      <c r="O11" s="172">
        <f t="shared" ref="O11:T11" si="3">SUM(O12:O14)</f>
        <v>0</v>
      </c>
      <c r="P11" s="172">
        <f t="shared" si="3"/>
        <v>43.744399999999999</v>
      </c>
      <c r="Q11" s="172">
        <f t="shared" si="3"/>
        <v>226.0848</v>
      </c>
      <c r="R11" s="172">
        <f t="shared" si="3"/>
        <v>993.74</v>
      </c>
      <c r="S11" s="172">
        <f t="shared" si="3"/>
        <v>16.410800000000002</v>
      </c>
      <c r="T11" s="172">
        <f t="shared" si="3"/>
        <v>1279.9800000000002</v>
      </c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8"/>
      <c r="AF11" s="168"/>
      <c r="AG11" s="168"/>
      <c r="AH11" s="169"/>
      <c r="AI11" s="170"/>
      <c r="AJ11" s="168"/>
      <c r="AK11" s="168"/>
      <c r="AL11" s="169"/>
      <c r="AM11" s="169"/>
      <c r="AN11" s="169"/>
      <c r="AO11" s="169"/>
      <c r="AP11" s="169"/>
      <c r="AQ11" s="169" t="s">
        <v>365</v>
      </c>
      <c r="AR11" s="169">
        <f>T12+T13</f>
        <v>1081.8000000000002</v>
      </c>
      <c r="AS11" s="169"/>
      <c r="AT11" s="169"/>
      <c r="AU11" s="169"/>
      <c r="AV11" s="169"/>
      <c r="AW11" s="169"/>
      <c r="AX11" s="169"/>
      <c r="AY11" s="169"/>
      <c r="AZ11" s="169"/>
      <c r="BA11" s="170">
        <v>0.18</v>
      </c>
      <c r="BB11" s="172">
        <f>T14</f>
        <v>198.18</v>
      </c>
      <c r="BC11" s="172"/>
      <c r="BD11" s="168"/>
      <c r="BE11" s="168"/>
      <c r="BF11" s="172"/>
      <c r="BG11" s="172"/>
      <c r="BH11" s="168"/>
      <c r="BI11" s="172"/>
      <c r="BJ11" s="169"/>
      <c r="BK11" s="173">
        <f>AR11+BB11</f>
        <v>1279.9800000000002</v>
      </c>
      <c r="BL11" s="174">
        <v>42748</v>
      </c>
      <c r="BM11" s="169" t="s">
        <v>350</v>
      </c>
      <c r="BN11" s="169"/>
      <c r="BO11" s="175"/>
      <c r="BP11" s="176"/>
      <c r="BQ11" s="174"/>
      <c r="BR11" s="177"/>
    </row>
    <row r="12" spans="1:70" s="71" customFormat="1" ht="117.6" customHeight="1" x14ac:dyDescent="0.25">
      <c r="A12" s="17"/>
      <c r="B12" s="18"/>
      <c r="C12" s="19"/>
      <c r="D12" s="19"/>
      <c r="E12" s="66"/>
      <c r="F12" s="18"/>
      <c r="G12" s="18"/>
      <c r="H12" s="18"/>
      <c r="I12" s="18"/>
      <c r="J12" s="18"/>
      <c r="K12" s="64"/>
      <c r="L12" s="200" t="s">
        <v>12</v>
      </c>
      <c r="M12" s="64" t="s">
        <v>362</v>
      </c>
      <c r="N12" s="39">
        <f>T12</f>
        <v>1072.1500000000001</v>
      </c>
      <c r="O12" s="39"/>
      <c r="P12" s="39">
        <v>27.89</v>
      </c>
      <c r="Q12" s="39">
        <v>46</v>
      </c>
      <c r="R12" s="39">
        <v>993.74</v>
      </c>
      <c r="S12" s="39">
        <v>4.5199999999999996</v>
      </c>
      <c r="T12" s="39">
        <f>SUM(P12:S12)</f>
        <v>1072.1500000000001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4"/>
      <c r="AF12" s="64"/>
      <c r="AG12" s="64"/>
      <c r="AH12" s="68"/>
      <c r="AI12" s="65"/>
      <c r="AJ12" s="64"/>
      <c r="AK12" s="64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4"/>
      <c r="AZ12" s="64"/>
      <c r="BA12" s="65"/>
      <c r="BB12" s="69"/>
      <c r="BC12" s="69"/>
      <c r="BD12" s="64"/>
      <c r="BE12" s="64"/>
      <c r="BF12" s="69"/>
      <c r="BG12" s="69"/>
      <c r="BH12" s="64"/>
      <c r="BI12" s="69"/>
      <c r="BJ12" s="68"/>
      <c r="BK12" s="144"/>
      <c r="BL12" s="17"/>
      <c r="BM12" s="68"/>
      <c r="BN12" s="68"/>
      <c r="BO12" s="35"/>
      <c r="BP12" s="28"/>
      <c r="BQ12" s="17"/>
      <c r="BR12" s="70"/>
    </row>
    <row r="13" spans="1:70" s="22" customFormat="1" ht="94.1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201"/>
      <c r="M13" s="42" t="s">
        <v>361</v>
      </c>
      <c r="N13" s="42">
        <f>T13</f>
        <v>9.65</v>
      </c>
      <c r="O13" s="42"/>
      <c r="P13" s="42">
        <v>0</v>
      </c>
      <c r="Q13" s="42">
        <v>9.65</v>
      </c>
      <c r="R13" s="42" t="s">
        <v>363</v>
      </c>
      <c r="S13" s="42">
        <v>0</v>
      </c>
      <c r="T13" s="43">
        <f t="shared" ref="T13:T14" si="4">SUM(P13:S13)</f>
        <v>9.65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42"/>
      <c r="AF13" s="42"/>
      <c r="AG13" s="42"/>
      <c r="AH13" s="33"/>
      <c r="AI13" s="125"/>
      <c r="AJ13" s="42"/>
      <c r="AK13" s="42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42"/>
      <c r="AZ13" s="42"/>
      <c r="BA13" s="125"/>
      <c r="BB13" s="43"/>
      <c r="BC13" s="43"/>
      <c r="BD13" s="42"/>
      <c r="BE13" s="42"/>
      <c r="BF13" s="43"/>
      <c r="BG13" s="43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57.9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16</v>
      </c>
      <c r="M14" s="42">
        <f>BA11</f>
        <v>0.18</v>
      </c>
      <c r="N14" s="43">
        <f>M14*1101</f>
        <v>198.18</v>
      </c>
      <c r="O14" s="42"/>
      <c r="P14" s="43">
        <f>N14*0.08</f>
        <v>15.8544</v>
      </c>
      <c r="Q14" s="43">
        <f>N14*0.86</f>
        <v>170.4348</v>
      </c>
      <c r="R14" s="43">
        <v>0</v>
      </c>
      <c r="S14" s="43">
        <f>N14*0.06</f>
        <v>11.8908</v>
      </c>
      <c r="T14" s="43">
        <f t="shared" si="4"/>
        <v>198.18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42"/>
      <c r="AF14" s="42"/>
      <c r="AG14" s="42"/>
      <c r="AH14" s="33"/>
      <c r="AI14" s="125"/>
      <c r="AJ14" s="42"/>
      <c r="AK14" s="42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42"/>
      <c r="AZ14" s="42"/>
      <c r="BA14" s="125"/>
      <c r="BB14" s="43"/>
      <c r="BC14" s="43"/>
      <c r="BD14" s="42"/>
      <c r="BE14" s="42"/>
      <c r="BF14" s="43"/>
      <c r="BG14" s="43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178" customFormat="1" ht="227.25" customHeight="1" x14ac:dyDescent="0.25">
      <c r="A15" s="164" t="s">
        <v>49</v>
      </c>
      <c r="B15" s="165" t="s">
        <v>50</v>
      </c>
      <c r="C15" s="166">
        <v>466.1</v>
      </c>
      <c r="D15" s="166">
        <v>466.1</v>
      </c>
      <c r="E15" s="167">
        <v>9</v>
      </c>
      <c r="F15" s="165" t="s">
        <v>51</v>
      </c>
      <c r="G15" s="165" t="s">
        <v>43</v>
      </c>
      <c r="H15" s="165" t="s">
        <v>53</v>
      </c>
      <c r="I15" s="165" t="s">
        <v>47</v>
      </c>
      <c r="J15" s="165" t="s">
        <v>54</v>
      </c>
      <c r="K15" s="168" t="s">
        <v>349</v>
      </c>
      <c r="L15" s="168"/>
      <c r="M15" s="168"/>
      <c r="N15" s="168"/>
      <c r="O15" s="168"/>
      <c r="P15" s="168"/>
      <c r="Q15" s="168"/>
      <c r="R15" s="168"/>
      <c r="S15" s="168"/>
      <c r="T15" s="168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8"/>
      <c r="AF15" s="168"/>
      <c r="AG15" s="168"/>
      <c r="AH15" s="169"/>
      <c r="AI15" s="170"/>
      <c r="AJ15" s="168"/>
      <c r="AK15" s="168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70"/>
      <c r="BB15" s="172"/>
      <c r="BC15" s="172"/>
      <c r="BD15" s="168"/>
      <c r="BE15" s="168"/>
      <c r="BF15" s="172"/>
      <c r="BG15" s="172"/>
      <c r="BH15" s="168"/>
      <c r="BI15" s="172"/>
      <c r="BJ15" s="169"/>
      <c r="BK15" s="173"/>
      <c r="BL15" s="174">
        <v>42749</v>
      </c>
      <c r="BM15" s="169" t="s">
        <v>351</v>
      </c>
      <c r="BN15" s="169"/>
      <c r="BO15" s="175"/>
      <c r="BP15" s="176"/>
      <c r="BQ15" s="174"/>
      <c r="BR15" s="177"/>
    </row>
    <row r="16" spans="1:70" s="178" customFormat="1" ht="409.5" customHeight="1" x14ac:dyDescent="0.25">
      <c r="A16" s="164" t="s">
        <v>83</v>
      </c>
      <c r="B16" s="165" t="s">
        <v>124</v>
      </c>
      <c r="C16" s="166">
        <v>466.1</v>
      </c>
      <c r="D16" s="166"/>
      <c r="E16" s="167">
        <v>12</v>
      </c>
      <c r="F16" s="165" t="s">
        <v>164</v>
      </c>
      <c r="G16" s="165" t="s">
        <v>43</v>
      </c>
      <c r="H16" s="165" t="s">
        <v>207</v>
      </c>
      <c r="I16" s="165" t="s">
        <v>263</v>
      </c>
      <c r="J16" s="165" t="s">
        <v>264</v>
      </c>
      <c r="K16" s="168" t="s">
        <v>339</v>
      </c>
      <c r="L16" s="168"/>
      <c r="M16" s="168"/>
      <c r="N16" s="171">
        <f>SUM(N17:N21)</f>
        <v>3500.42</v>
      </c>
      <c r="O16" s="171">
        <f t="shared" ref="O16:T16" si="5">SUM(O17:O21)</f>
        <v>0</v>
      </c>
      <c r="P16" s="171">
        <f t="shared" si="5"/>
        <v>221.79</v>
      </c>
      <c r="Q16" s="171">
        <f t="shared" si="5"/>
        <v>2132.5929999999998</v>
      </c>
      <c r="R16" s="171">
        <f t="shared" si="5"/>
        <v>1038.92</v>
      </c>
      <c r="S16" s="171">
        <f t="shared" si="5"/>
        <v>107.11699999999999</v>
      </c>
      <c r="T16" s="171">
        <f t="shared" si="5"/>
        <v>3500.42</v>
      </c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8">
        <v>0.6</v>
      </c>
      <c r="AF16" s="168">
        <f>T17</f>
        <v>895.19999999999993</v>
      </c>
      <c r="AG16" s="168"/>
      <c r="AH16" s="169"/>
      <c r="AI16" s="170">
        <v>1</v>
      </c>
      <c r="AJ16" s="171">
        <f>T18</f>
        <v>60.52</v>
      </c>
      <c r="AK16" s="168" t="s">
        <v>340</v>
      </c>
      <c r="AL16" s="171">
        <f>T19</f>
        <v>1087.2</v>
      </c>
      <c r="AM16" s="171"/>
      <c r="AN16" s="169"/>
      <c r="AO16" s="169"/>
      <c r="AP16" s="169"/>
      <c r="AQ16" s="181" t="s">
        <v>341</v>
      </c>
      <c r="AR16" s="171">
        <f>T20</f>
        <v>1072.1500000000001</v>
      </c>
      <c r="AS16" s="169"/>
      <c r="AT16" s="169"/>
      <c r="AU16" s="169"/>
      <c r="AV16" s="169"/>
      <c r="AW16" s="169"/>
      <c r="AX16" s="169"/>
      <c r="AY16" s="168"/>
      <c r="AZ16" s="168"/>
      <c r="BA16" s="170">
        <v>0.35</v>
      </c>
      <c r="BB16" s="171">
        <f>T21</f>
        <v>385.34999999999991</v>
      </c>
      <c r="BC16" s="171"/>
      <c r="BD16" s="168"/>
      <c r="BE16" s="168"/>
      <c r="BF16" s="172"/>
      <c r="BG16" s="172"/>
      <c r="BH16" s="168"/>
      <c r="BI16" s="172"/>
      <c r="BJ16" s="169"/>
      <c r="BK16" s="173">
        <f>AF16+AJ16+AL16+AR16+BB16</f>
        <v>3500.42</v>
      </c>
      <c r="BL16" s="174">
        <v>42782</v>
      </c>
      <c r="BM16" s="169"/>
      <c r="BN16" s="169"/>
      <c r="BO16" s="175"/>
      <c r="BP16" s="176"/>
      <c r="BQ16" s="174"/>
      <c r="BR16" s="177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7</v>
      </c>
      <c r="M17" s="42">
        <f>AE16</f>
        <v>0.6</v>
      </c>
      <c r="N17" s="42">
        <f>M17*1492</f>
        <v>895.19999999999993</v>
      </c>
      <c r="O17" s="42"/>
      <c r="P17" s="38">
        <f>N17*0.08</f>
        <v>71.616</v>
      </c>
      <c r="Q17" s="38">
        <f>N17*0.87</f>
        <v>778.82399999999996</v>
      </c>
      <c r="R17" s="38">
        <v>0</v>
      </c>
      <c r="S17" s="38">
        <f>N17*0.05</f>
        <v>44.76</v>
      </c>
      <c r="T17" s="42">
        <f>SUM(P17:S17)</f>
        <v>895.19999999999993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25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42"/>
      <c r="AZ17" s="42"/>
      <c r="BA17" s="125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22" customFormat="1" ht="171.7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42" t="s">
        <v>9</v>
      </c>
      <c r="M18" s="42">
        <f>AI16</f>
        <v>1</v>
      </c>
      <c r="N18" s="38">
        <f>T18</f>
        <v>60.52</v>
      </c>
      <c r="O18" s="38"/>
      <c r="P18" s="38">
        <f>4.48</f>
        <v>4.4800000000000004</v>
      </c>
      <c r="Q18" s="38">
        <f>8.76</f>
        <v>8.76</v>
      </c>
      <c r="R18" s="38">
        <f>45.18</f>
        <v>45.18</v>
      </c>
      <c r="S18" s="38">
        <f>2.1</f>
        <v>2.1</v>
      </c>
      <c r="T18" s="38">
        <f>SUM(P18:S18)</f>
        <v>60.52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42"/>
      <c r="AF18" s="42"/>
      <c r="AG18" s="42"/>
      <c r="AH18" s="33"/>
      <c r="AI18" s="125"/>
      <c r="AJ18" s="42"/>
      <c r="AK18" s="42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42"/>
      <c r="AZ18" s="42"/>
      <c r="BA18" s="125"/>
      <c r="BB18" s="43"/>
      <c r="BC18" s="43"/>
      <c r="BD18" s="42"/>
      <c r="BE18" s="42"/>
      <c r="BF18" s="43"/>
      <c r="BG18" s="43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10</v>
      </c>
      <c r="M19" s="42" t="str">
        <f>AK16</f>
        <v>0,4 (сеч. 95 мм2)</v>
      </c>
      <c r="N19" s="38">
        <f>0.4*2718</f>
        <v>1087.2</v>
      </c>
      <c r="O19" s="38"/>
      <c r="P19" s="38">
        <f>N19*0.08</f>
        <v>86.975999999999999</v>
      </c>
      <c r="Q19" s="38">
        <f>N19*0.89</f>
        <v>967.60800000000006</v>
      </c>
      <c r="R19" s="38">
        <v>0</v>
      </c>
      <c r="S19" s="38">
        <f>N19*0.03</f>
        <v>32.616</v>
      </c>
      <c r="T19" s="38">
        <f>SUM(P19:S19)</f>
        <v>1087.2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25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42"/>
      <c r="AZ19" s="42"/>
      <c r="BA19" s="125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71" customFormat="1" ht="145.9" customHeight="1" x14ac:dyDescent="0.25">
      <c r="A20" s="17"/>
      <c r="B20" s="18"/>
      <c r="C20" s="19"/>
      <c r="D20" s="19"/>
      <c r="E20" s="66"/>
      <c r="F20" s="18"/>
      <c r="G20" s="18"/>
      <c r="H20" s="18"/>
      <c r="I20" s="18"/>
      <c r="J20" s="18"/>
      <c r="K20" s="64"/>
      <c r="L20" s="64" t="s">
        <v>12</v>
      </c>
      <c r="M20" s="64" t="str">
        <f>AQ16</f>
        <v>КТП 250 кВА с тр-ром 160 кВА (проходного типа, киоск)</v>
      </c>
      <c r="N20" s="39">
        <f>T20</f>
        <v>1072.1500000000001</v>
      </c>
      <c r="O20" s="39"/>
      <c r="P20" s="39">
        <v>27.89</v>
      </c>
      <c r="Q20" s="39">
        <v>46</v>
      </c>
      <c r="R20" s="39">
        <v>993.74</v>
      </c>
      <c r="S20" s="39">
        <v>4.5199999999999996</v>
      </c>
      <c r="T20" s="39">
        <f>SUM(P20:S20)</f>
        <v>1072.1500000000001</v>
      </c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4"/>
      <c r="AF20" s="64"/>
      <c r="AG20" s="64"/>
      <c r="AH20" s="68"/>
      <c r="AI20" s="65"/>
      <c r="AJ20" s="64"/>
      <c r="AK20" s="64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4"/>
      <c r="AZ20" s="64"/>
      <c r="BA20" s="65"/>
      <c r="BB20" s="69"/>
      <c r="BC20" s="69"/>
      <c r="BD20" s="64"/>
      <c r="BE20" s="64"/>
      <c r="BF20" s="69"/>
      <c r="BG20" s="69"/>
      <c r="BH20" s="64"/>
      <c r="BI20" s="69"/>
      <c r="BJ20" s="68"/>
      <c r="BK20" s="144"/>
      <c r="BL20" s="17"/>
      <c r="BM20" s="68"/>
      <c r="BN20" s="68"/>
      <c r="BO20" s="35"/>
      <c r="BP20" s="28"/>
      <c r="BQ20" s="17"/>
      <c r="BR20" s="70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16</v>
      </c>
      <c r="M21" s="42">
        <f>BA16</f>
        <v>0.35</v>
      </c>
      <c r="N21" s="38">
        <f>M21*1101</f>
        <v>385.34999999999997</v>
      </c>
      <c r="O21" s="38"/>
      <c r="P21" s="38">
        <f>N21*0.08</f>
        <v>30.827999999999999</v>
      </c>
      <c r="Q21" s="38">
        <f>N21*0.86</f>
        <v>331.40099999999995</v>
      </c>
      <c r="R21" s="38">
        <v>0</v>
      </c>
      <c r="S21" s="38">
        <f>N21*0.06</f>
        <v>23.120999999999999</v>
      </c>
      <c r="T21" s="38">
        <f>SUM(P21:S21)</f>
        <v>385.34999999999991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25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42"/>
      <c r="AZ21" s="42"/>
      <c r="BA21" s="125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63" customFormat="1" ht="171.75" customHeight="1" x14ac:dyDescent="0.25">
      <c r="A22" s="149" t="s">
        <v>84</v>
      </c>
      <c r="B22" s="150" t="s">
        <v>125</v>
      </c>
      <c r="C22" s="151">
        <v>466.1</v>
      </c>
      <c r="D22" s="151"/>
      <c r="E22" s="152">
        <v>3</v>
      </c>
      <c r="F22" s="150" t="s">
        <v>165</v>
      </c>
      <c r="G22" s="150" t="s">
        <v>45</v>
      </c>
      <c r="H22" s="150" t="s">
        <v>208</v>
      </c>
      <c r="I22" s="150" t="s">
        <v>265</v>
      </c>
      <c r="J22" s="150" t="s">
        <v>266</v>
      </c>
      <c r="K22" s="153" t="s">
        <v>319</v>
      </c>
      <c r="L22" s="153"/>
      <c r="M22" s="153"/>
      <c r="N22" s="154">
        <f>SUM(N23)</f>
        <v>220.20000000000002</v>
      </c>
      <c r="O22" s="154">
        <f t="shared" ref="O22:T22" si="6">SUM(O23)</f>
        <v>0</v>
      </c>
      <c r="P22" s="154">
        <f t="shared" si="6"/>
        <v>17.616000000000003</v>
      </c>
      <c r="Q22" s="154">
        <f t="shared" si="6"/>
        <v>189.37200000000001</v>
      </c>
      <c r="R22" s="154">
        <f t="shared" si="6"/>
        <v>0</v>
      </c>
      <c r="S22" s="154">
        <f t="shared" si="6"/>
        <v>13.212</v>
      </c>
      <c r="T22" s="154">
        <f t="shared" si="6"/>
        <v>220.20000000000002</v>
      </c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3"/>
      <c r="AF22" s="153"/>
      <c r="AG22" s="153"/>
      <c r="AH22" s="155"/>
      <c r="AI22" s="157"/>
      <c r="AJ22" s="153"/>
      <c r="AK22" s="153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7">
        <v>0.2</v>
      </c>
      <c r="BB22" s="154">
        <f>T23</f>
        <v>220.20000000000002</v>
      </c>
      <c r="BC22" s="154"/>
      <c r="BD22" s="153"/>
      <c r="BE22" s="153"/>
      <c r="BF22" s="158"/>
      <c r="BG22" s="158"/>
      <c r="BH22" s="153"/>
      <c r="BI22" s="158"/>
      <c r="BJ22" s="155"/>
      <c r="BK22" s="156">
        <f>BB22</f>
        <v>220.20000000000002</v>
      </c>
      <c r="BL22" s="159">
        <v>42782</v>
      </c>
      <c r="BM22" s="155"/>
      <c r="BN22" s="155"/>
      <c r="BO22" s="160"/>
      <c r="BP22" s="161"/>
      <c r="BQ22" s="159"/>
      <c r="BR22" s="162"/>
    </row>
    <row r="23" spans="1:70" s="22" customFormat="1" ht="171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6" t="s">
        <v>16</v>
      </c>
      <c r="M23" s="125">
        <f>BA22</f>
        <v>0.2</v>
      </c>
      <c r="N23" s="38">
        <f>M23*1101</f>
        <v>220.20000000000002</v>
      </c>
      <c r="O23" s="38"/>
      <c r="P23" s="38">
        <f>N23*0.08</f>
        <v>17.616000000000003</v>
      </c>
      <c r="Q23" s="38">
        <f>N23*0.86</f>
        <v>189.37200000000001</v>
      </c>
      <c r="R23" s="38">
        <v>0</v>
      </c>
      <c r="S23" s="38">
        <f>N23*0.06</f>
        <v>13.212</v>
      </c>
      <c r="T23" s="38">
        <f>SUM(P23:S23)</f>
        <v>220.20000000000002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25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25"/>
      <c r="BB23" s="43"/>
      <c r="BC23" s="43"/>
      <c r="BD23" s="42"/>
      <c r="BE23" s="42"/>
      <c r="BF23" s="43"/>
      <c r="BG23" s="43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8" customFormat="1" ht="171.75" customHeight="1" x14ac:dyDescent="0.25">
      <c r="A24" s="164" t="s">
        <v>85</v>
      </c>
      <c r="B24" s="165" t="s">
        <v>126</v>
      </c>
      <c r="C24" s="166">
        <v>466.1</v>
      </c>
      <c r="D24" s="166">
        <v>466.1</v>
      </c>
      <c r="E24" s="167">
        <v>15</v>
      </c>
      <c r="F24" s="165" t="s">
        <v>166</v>
      </c>
      <c r="G24" s="165" t="s">
        <v>45</v>
      </c>
      <c r="H24" s="165" t="s">
        <v>209</v>
      </c>
      <c r="I24" s="165" t="s">
        <v>354</v>
      </c>
      <c r="J24" s="165" t="s">
        <v>353</v>
      </c>
      <c r="K24" s="168" t="s">
        <v>352</v>
      </c>
      <c r="L24" s="168"/>
      <c r="M24" s="168"/>
      <c r="N24" s="168">
        <f>SUM(N25:N26)</f>
        <v>554.04</v>
      </c>
      <c r="O24" s="168">
        <f t="shared" ref="O24:T24" si="7">SUM(O25:O26)</f>
        <v>0</v>
      </c>
      <c r="P24" s="168">
        <f t="shared" si="7"/>
        <v>44.3</v>
      </c>
      <c r="Q24" s="168">
        <f t="shared" si="7"/>
        <v>474.01</v>
      </c>
      <c r="R24" s="168">
        <f t="shared" si="7"/>
        <v>2.7</v>
      </c>
      <c r="S24" s="168">
        <f t="shared" si="7"/>
        <v>33.03</v>
      </c>
      <c r="T24" s="168">
        <f t="shared" si="7"/>
        <v>554.04</v>
      </c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8"/>
      <c r="AF24" s="168"/>
      <c r="AG24" s="168"/>
      <c r="AH24" s="169"/>
      <c r="AI24" s="170"/>
      <c r="AJ24" s="168"/>
      <c r="AK24" s="168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8" t="s">
        <v>57</v>
      </c>
      <c r="AZ24" s="171">
        <f>T25</f>
        <v>3.54</v>
      </c>
      <c r="BA24" s="168" t="s">
        <v>355</v>
      </c>
      <c r="BB24" s="172">
        <f>T26</f>
        <v>550.5</v>
      </c>
      <c r="BC24" s="172"/>
      <c r="BD24" s="168"/>
      <c r="BE24" s="168"/>
      <c r="BF24" s="172"/>
      <c r="BG24" s="172"/>
      <c r="BH24" s="168"/>
      <c r="BI24" s="172"/>
      <c r="BJ24" s="169"/>
      <c r="BK24" s="173">
        <f>AZ24+BB24</f>
        <v>554.04</v>
      </c>
      <c r="BL24" s="174">
        <v>42709</v>
      </c>
      <c r="BM24" s="169"/>
      <c r="BN24" s="169"/>
      <c r="BO24" s="175"/>
      <c r="BP24" s="176"/>
      <c r="BQ24" s="174"/>
      <c r="BR24" s="177"/>
    </row>
    <row r="25" spans="1:70" s="122" customFormat="1" ht="171.75" customHeight="1" x14ac:dyDescent="0.25">
      <c r="A25" s="107"/>
      <c r="B25" s="108"/>
      <c r="C25" s="109"/>
      <c r="D25" s="109"/>
      <c r="E25" s="110"/>
      <c r="F25" s="108"/>
      <c r="G25" s="108"/>
      <c r="H25" s="108"/>
      <c r="I25" s="108"/>
      <c r="J25" s="108"/>
      <c r="K25" s="112"/>
      <c r="L25" s="6" t="s">
        <v>15</v>
      </c>
      <c r="M25" s="126" t="str">
        <f>AY24</f>
        <v>Монтаж АВ-0,4 кВ (до 63 А)</v>
      </c>
      <c r="N25" s="113">
        <f>T25</f>
        <v>3.54</v>
      </c>
      <c r="O25" s="112"/>
      <c r="P25" s="112">
        <v>0.26</v>
      </c>
      <c r="Q25" s="112">
        <v>0.57999999999999996</v>
      </c>
      <c r="R25" s="112">
        <v>2.7</v>
      </c>
      <c r="S25" s="112">
        <v>0</v>
      </c>
      <c r="T25" s="76">
        <f>SUM(P25:S25)</f>
        <v>3.54</v>
      </c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2"/>
      <c r="AF25" s="112"/>
      <c r="AG25" s="112"/>
      <c r="AH25" s="114"/>
      <c r="AI25" s="126"/>
      <c r="AJ25" s="112"/>
      <c r="AK25" s="112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2"/>
      <c r="AZ25" s="113"/>
      <c r="BA25" s="126"/>
      <c r="BB25" s="116"/>
      <c r="BC25" s="116"/>
      <c r="BD25" s="112"/>
      <c r="BE25" s="112"/>
      <c r="BF25" s="116"/>
      <c r="BG25" s="116"/>
      <c r="BH25" s="112"/>
      <c r="BI25" s="116"/>
      <c r="BJ25" s="114"/>
      <c r="BK25" s="117"/>
      <c r="BL25" s="118"/>
      <c r="BM25" s="114"/>
      <c r="BN25" s="114"/>
      <c r="BO25" s="119"/>
      <c r="BP25" s="120"/>
      <c r="BQ25" s="118"/>
      <c r="BR25" s="121"/>
    </row>
    <row r="26" spans="1:70" s="22" customFormat="1" ht="171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6" t="s">
        <v>16</v>
      </c>
      <c r="M26" s="125" t="str">
        <f>BA24</f>
        <v>0,5 совместным подвесом по опорам существующей ВЛ-0,4 кВ</v>
      </c>
      <c r="N26" s="38">
        <f>0.5*1101</f>
        <v>550.5</v>
      </c>
      <c r="O26" s="38"/>
      <c r="P26" s="38">
        <f>N26*0.08</f>
        <v>44.04</v>
      </c>
      <c r="Q26" s="38">
        <f>N26*0.86</f>
        <v>473.43</v>
      </c>
      <c r="R26" s="38">
        <v>0</v>
      </c>
      <c r="S26" s="38">
        <f>N26*0.06</f>
        <v>33.03</v>
      </c>
      <c r="T26" s="38">
        <f>SUM(P26:S26)</f>
        <v>550.5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42"/>
      <c r="AF26" s="42"/>
      <c r="AG26" s="42"/>
      <c r="AH26" s="33"/>
      <c r="AI26" s="125"/>
      <c r="AJ26" s="42"/>
      <c r="AK26" s="42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42"/>
      <c r="AZ26" s="38"/>
      <c r="BA26" s="125"/>
      <c r="BB26" s="43"/>
      <c r="BC26" s="43"/>
      <c r="BD26" s="42"/>
      <c r="BE26" s="42"/>
      <c r="BF26" s="43"/>
      <c r="BG26" s="43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178" customFormat="1" ht="359.25" customHeight="1" x14ac:dyDescent="0.25">
      <c r="A27" s="164" t="s">
        <v>87</v>
      </c>
      <c r="B27" s="165" t="s">
        <v>128</v>
      </c>
      <c r="C27" s="166">
        <v>466.1</v>
      </c>
      <c r="D27" s="166"/>
      <c r="E27" s="167">
        <v>9</v>
      </c>
      <c r="F27" s="165" t="s">
        <v>168</v>
      </c>
      <c r="G27" s="165" t="s">
        <v>45</v>
      </c>
      <c r="H27" s="165" t="s">
        <v>211</v>
      </c>
      <c r="I27" s="165" t="s">
        <v>269</v>
      </c>
      <c r="J27" s="165" t="s">
        <v>270</v>
      </c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8"/>
      <c r="AF27" s="168"/>
      <c r="AG27" s="168"/>
      <c r="AH27" s="169"/>
      <c r="AI27" s="170"/>
      <c r="AJ27" s="168"/>
      <c r="AK27" s="168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8"/>
      <c r="AZ27" s="171"/>
      <c r="BA27" s="168"/>
      <c r="BB27" s="172"/>
      <c r="BC27" s="172"/>
      <c r="BD27" s="168"/>
      <c r="BE27" s="168"/>
      <c r="BF27" s="172"/>
      <c r="BG27" s="172"/>
      <c r="BH27" s="168"/>
      <c r="BI27" s="172"/>
      <c r="BJ27" s="169"/>
      <c r="BK27" s="173"/>
      <c r="BL27" s="174">
        <v>42790</v>
      </c>
      <c r="BM27" s="169" t="s">
        <v>321</v>
      </c>
      <c r="BN27" s="169"/>
      <c r="BO27" s="175"/>
      <c r="BP27" s="176"/>
      <c r="BQ27" s="174"/>
      <c r="BR27" s="177"/>
    </row>
    <row r="28" spans="1:70" s="163" customFormat="1" ht="197.25" customHeight="1" x14ac:dyDescent="0.25">
      <c r="A28" s="149" t="s">
        <v>89</v>
      </c>
      <c r="B28" s="150" t="s">
        <v>130</v>
      </c>
      <c r="C28" s="151">
        <v>466.1</v>
      </c>
      <c r="D28" s="151">
        <v>466.1</v>
      </c>
      <c r="E28" s="152">
        <v>15</v>
      </c>
      <c r="F28" s="150" t="s">
        <v>170</v>
      </c>
      <c r="G28" s="150" t="s">
        <v>44</v>
      </c>
      <c r="H28" s="150" t="s">
        <v>213</v>
      </c>
      <c r="I28" s="150" t="s">
        <v>273</v>
      </c>
      <c r="J28" s="150" t="s">
        <v>274</v>
      </c>
      <c r="K28" s="153" t="s">
        <v>323</v>
      </c>
      <c r="L28" s="153"/>
      <c r="M28" s="153"/>
      <c r="N28" s="154">
        <f>SUM(N29)</f>
        <v>253.23000000000002</v>
      </c>
      <c r="O28" s="154">
        <f t="shared" ref="O28:T28" si="8">SUM(O29)</f>
        <v>0</v>
      </c>
      <c r="P28" s="154">
        <f t="shared" si="8"/>
        <v>20.258400000000002</v>
      </c>
      <c r="Q28" s="154">
        <f t="shared" si="8"/>
        <v>217.77780000000001</v>
      </c>
      <c r="R28" s="154">
        <f t="shared" si="8"/>
        <v>0</v>
      </c>
      <c r="S28" s="154">
        <f t="shared" si="8"/>
        <v>15.193800000000001</v>
      </c>
      <c r="T28" s="154">
        <f t="shared" si="8"/>
        <v>253.23000000000002</v>
      </c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3"/>
      <c r="AF28" s="153"/>
      <c r="AG28" s="153"/>
      <c r="AH28" s="155"/>
      <c r="AI28" s="157"/>
      <c r="AJ28" s="153"/>
      <c r="AK28" s="153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7">
        <v>0.23</v>
      </c>
      <c r="BB28" s="154">
        <f>T29</f>
        <v>253.23000000000002</v>
      </c>
      <c r="BC28" s="154"/>
      <c r="BD28" s="153"/>
      <c r="BE28" s="153"/>
      <c r="BF28" s="158"/>
      <c r="BG28" s="153"/>
      <c r="BH28" s="153"/>
      <c r="BI28" s="158"/>
      <c r="BJ28" s="155"/>
      <c r="BK28" s="156">
        <f>BB28</f>
        <v>253.23000000000002</v>
      </c>
      <c r="BL28" s="159">
        <v>42776</v>
      </c>
      <c r="BM28" s="155"/>
      <c r="BN28" s="155"/>
      <c r="BO28" s="160"/>
      <c r="BP28" s="161"/>
      <c r="BQ28" s="159"/>
      <c r="BR28" s="162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6" t="s">
        <v>16</v>
      </c>
      <c r="M29" s="125">
        <f>BA28</f>
        <v>0.23</v>
      </c>
      <c r="N29" s="38">
        <f>M29*1101</f>
        <v>253.23000000000002</v>
      </c>
      <c r="O29" s="38"/>
      <c r="P29" s="38">
        <f>N29*0.08</f>
        <v>20.258400000000002</v>
      </c>
      <c r="Q29" s="38">
        <f>N29*0.86</f>
        <v>217.77780000000001</v>
      </c>
      <c r="R29" s="38">
        <v>0</v>
      </c>
      <c r="S29" s="38">
        <f>N29*0.06</f>
        <v>15.193800000000001</v>
      </c>
      <c r="T29" s="38">
        <f>SUM(P29:S29)</f>
        <v>253.23000000000002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25"/>
      <c r="AJ29" s="42"/>
      <c r="AK29" s="4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25"/>
      <c r="BB29" s="127"/>
      <c r="BC29" s="38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63" customFormat="1" ht="221.45" customHeight="1" x14ac:dyDescent="0.25">
      <c r="A30" s="149" t="s">
        <v>90</v>
      </c>
      <c r="B30" s="150" t="s">
        <v>131</v>
      </c>
      <c r="C30" s="151">
        <v>466.1</v>
      </c>
      <c r="D30" s="151">
        <v>466.1</v>
      </c>
      <c r="E30" s="152">
        <v>15</v>
      </c>
      <c r="F30" s="150" t="s">
        <v>171</v>
      </c>
      <c r="G30" s="150" t="s">
        <v>44</v>
      </c>
      <c r="H30" s="150" t="s">
        <v>214</v>
      </c>
      <c r="I30" s="150" t="s">
        <v>356</v>
      </c>
      <c r="J30" s="150" t="s">
        <v>275</v>
      </c>
      <c r="K30" s="153" t="s">
        <v>324</v>
      </c>
      <c r="L30" s="153"/>
      <c r="M30" s="153"/>
      <c r="N30" s="154">
        <f>SUM(N31)</f>
        <v>165.15</v>
      </c>
      <c r="O30" s="154">
        <f t="shared" ref="O30:T30" si="9">SUM(O31)</f>
        <v>0</v>
      </c>
      <c r="P30" s="154">
        <f t="shared" si="9"/>
        <v>13.212000000000002</v>
      </c>
      <c r="Q30" s="154">
        <f t="shared" si="9"/>
        <v>142.029</v>
      </c>
      <c r="R30" s="154">
        <f t="shared" si="9"/>
        <v>0</v>
      </c>
      <c r="S30" s="154">
        <f t="shared" si="9"/>
        <v>9.9090000000000007</v>
      </c>
      <c r="T30" s="154">
        <f t="shared" si="9"/>
        <v>165.14999999999998</v>
      </c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3"/>
      <c r="AF30" s="153"/>
      <c r="AG30" s="153"/>
      <c r="AH30" s="155"/>
      <c r="AI30" s="157"/>
      <c r="AJ30" s="153"/>
      <c r="AK30" s="153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7">
        <v>0.15</v>
      </c>
      <c r="BB30" s="154">
        <f>T31</f>
        <v>165.14999999999998</v>
      </c>
      <c r="BC30" s="154"/>
      <c r="BD30" s="153"/>
      <c r="BE30" s="153"/>
      <c r="BF30" s="158"/>
      <c r="BG30" s="153"/>
      <c r="BH30" s="153"/>
      <c r="BI30" s="158"/>
      <c r="BJ30" s="155"/>
      <c r="BK30" s="156">
        <f>BB30</f>
        <v>165.14999999999998</v>
      </c>
      <c r="BL30" s="159">
        <v>42778</v>
      </c>
      <c r="BM30" s="155" t="s">
        <v>325</v>
      </c>
      <c r="BN30" s="155"/>
      <c r="BO30" s="160"/>
      <c r="BP30" s="161"/>
      <c r="BQ30" s="159"/>
      <c r="BR30" s="162"/>
    </row>
    <row r="31" spans="1:70" s="22" customFormat="1" ht="17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6" t="s">
        <v>16</v>
      </c>
      <c r="M31" s="125">
        <f>BA30</f>
        <v>0.15</v>
      </c>
      <c r="N31" s="38">
        <f>M31*1101</f>
        <v>165.15</v>
      </c>
      <c r="O31" s="38"/>
      <c r="P31" s="38">
        <f>N31*0.08</f>
        <v>13.212000000000002</v>
      </c>
      <c r="Q31" s="38">
        <f>N31*0.86</f>
        <v>142.029</v>
      </c>
      <c r="R31" s="38">
        <v>0</v>
      </c>
      <c r="S31" s="38">
        <f>N31*0.06</f>
        <v>9.9090000000000007</v>
      </c>
      <c r="T31" s="38">
        <f>SUM(P31:S31)</f>
        <v>165.14999999999998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2"/>
      <c r="AG31" s="42"/>
      <c r="AH31" s="33"/>
      <c r="AI31" s="125"/>
      <c r="AJ31" s="42"/>
      <c r="AK31" s="42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25"/>
      <c r="BB31" s="38"/>
      <c r="BC31" s="38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63" customFormat="1" ht="252" customHeight="1" x14ac:dyDescent="0.25">
      <c r="A32" s="149" t="s">
        <v>91</v>
      </c>
      <c r="B32" s="150" t="s">
        <v>132</v>
      </c>
      <c r="C32" s="151">
        <v>466.1</v>
      </c>
      <c r="D32" s="151">
        <v>466.1</v>
      </c>
      <c r="E32" s="152">
        <v>15</v>
      </c>
      <c r="F32" s="150" t="s">
        <v>172</v>
      </c>
      <c r="G32" s="150" t="s">
        <v>44</v>
      </c>
      <c r="H32" s="150" t="s">
        <v>215</v>
      </c>
      <c r="I32" s="150" t="s">
        <v>276</v>
      </c>
      <c r="J32" s="150" t="s">
        <v>274</v>
      </c>
      <c r="K32" s="153" t="s">
        <v>61</v>
      </c>
      <c r="L32" s="153"/>
      <c r="M32" s="153"/>
      <c r="N32" s="154">
        <f>SUM(N33)</f>
        <v>418.38</v>
      </c>
      <c r="O32" s="154">
        <f t="shared" ref="O32:T32" si="10">SUM(O33)</f>
        <v>0</v>
      </c>
      <c r="P32" s="154">
        <f t="shared" si="10"/>
        <v>33.470399999999998</v>
      </c>
      <c r="Q32" s="154">
        <f t="shared" si="10"/>
        <v>359.80680000000001</v>
      </c>
      <c r="R32" s="154">
        <f t="shared" si="10"/>
        <v>0</v>
      </c>
      <c r="S32" s="154">
        <f t="shared" si="10"/>
        <v>25.102799999999998</v>
      </c>
      <c r="T32" s="154">
        <f t="shared" si="10"/>
        <v>418.38</v>
      </c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3"/>
      <c r="AF32" s="158"/>
      <c r="AG32" s="158"/>
      <c r="AH32" s="155"/>
      <c r="AI32" s="157"/>
      <c r="AJ32" s="158"/>
      <c r="AK32" s="158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7">
        <v>0.38</v>
      </c>
      <c r="BB32" s="154">
        <f>T33</f>
        <v>418.38</v>
      </c>
      <c r="BC32" s="153"/>
      <c r="BD32" s="153"/>
      <c r="BE32" s="153"/>
      <c r="BF32" s="158"/>
      <c r="BG32" s="153"/>
      <c r="BH32" s="153"/>
      <c r="BI32" s="158"/>
      <c r="BJ32" s="155"/>
      <c r="BK32" s="156">
        <f>BB32</f>
        <v>418.38</v>
      </c>
      <c r="BL32" s="159">
        <v>42776</v>
      </c>
      <c r="BM32" s="155"/>
      <c r="BN32" s="155"/>
      <c r="BO32" s="160"/>
      <c r="BP32" s="161"/>
      <c r="BQ32" s="159"/>
      <c r="BR32" s="162"/>
    </row>
    <row r="33" spans="1:70" s="22" customFormat="1" ht="252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6" t="s">
        <v>16</v>
      </c>
      <c r="M33" s="125">
        <f>BA32</f>
        <v>0.38</v>
      </c>
      <c r="N33" s="38">
        <f>M33*1101</f>
        <v>418.38</v>
      </c>
      <c r="O33" s="38"/>
      <c r="P33" s="38">
        <f>N33*0.08</f>
        <v>33.470399999999998</v>
      </c>
      <c r="Q33" s="38">
        <f>N33*0.86</f>
        <v>359.80680000000001</v>
      </c>
      <c r="R33" s="38">
        <v>0</v>
      </c>
      <c r="S33" s="38">
        <f>N33*0.06</f>
        <v>25.102799999999998</v>
      </c>
      <c r="T33" s="38">
        <f>SUM(P33:S33)</f>
        <v>418.38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3"/>
      <c r="AH33" s="33"/>
      <c r="AI33" s="125"/>
      <c r="AJ33" s="43"/>
      <c r="AK33" s="43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125"/>
      <c r="BB33" s="127"/>
      <c r="BC33" s="38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78" customFormat="1" ht="409.5" customHeight="1" x14ac:dyDescent="0.25">
      <c r="A34" s="164" t="s">
        <v>92</v>
      </c>
      <c r="B34" s="165" t="s">
        <v>133</v>
      </c>
      <c r="C34" s="166">
        <v>466.1</v>
      </c>
      <c r="D34" s="166">
        <v>466.1</v>
      </c>
      <c r="E34" s="167">
        <v>9</v>
      </c>
      <c r="F34" s="165" t="s">
        <v>173</v>
      </c>
      <c r="G34" s="165" t="s">
        <v>43</v>
      </c>
      <c r="H34" s="165" t="s">
        <v>216</v>
      </c>
      <c r="I34" s="165" t="s">
        <v>277</v>
      </c>
      <c r="J34" s="165" t="s">
        <v>278</v>
      </c>
      <c r="K34" s="168"/>
      <c r="L34" s="168"/>
      <c r="M34" s="168"/>
      <c r="N34" s="171">
        <f>SUM(N35)</f>
        <v>225.70499999999998</v>
      </c>
      <c r="O34" s="171">
        <f t="shared" ref="O34:T34" si="11">SUM(O35)</f>
        <v>0</v>
      </c>
      <c r="P34" s="171">
        <f t="shared" si="11"/>
        <v>18.0564</v>
      </c>
      <c r="Q34" s="171">
        <f t="shared" si="11"/>
        <v>194.10629999999998</v>
      </c>
      <c r="R34" s="171">
        <f t="shared" si="11"/>
        <v>0</v>
      </c>
      <c r="S34" s="171">
        <f t="shared" si="11"/>
        <v>13.542299999999999</v>
      </c>
      <c r="T34" s="171">
        <f t="shared" si="11"/>
        <v>225.70499999999998</v>
      </c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8"/>
      <c r="AF34" s="172"/>
      <c r="AG34" s="172"/>
      <c r="AH34" s="169"/>
      <c r="AI34" s="170"/>
      <c r="AJ34" s="172"/>
      <c r="AK34" s="172"/>
      <c r="AL34" s="169"/>
      <c r="AM34" s="169"/>
      <c r="AN34" s="169"/>
      <c r="AO34" s="169"/>
      <c r="AP34" s="169"/>
      <c r="AQ34" s="173"/>
      <c r="AR34" s="169"/>
      <c r="AS34" s="169"/>
      <c r="AT34" s="169"/>
      <c r="AU34" s="169"/>
      <c r="AV34" s="169"/>
      <c r="AW34" s="169"/>
      <c r="AX34" s="169"/>
      <c r="AY34" s="169"/>
      <c r="AZ34" s="169"/>
      <c r="BA34" s="170" t="s">
        <v>357</v>
      </c>
      <c r="BB34" s="182">
        <f>T35</f>
        <v>225.70499999999998</v>
      </c>
      <c r="BC34" s="168"/>
      <c r="BD34" s="168"/>
      <c r="BE34" s="168"/>
      <c r="BF34" s="172"/>
      <c r="BG34" s="168"/>
      <c r="BH34" s="168"/>
      <c r="BI34" s="172"/>
      <c r="BJ34" s="169"/>
      <c r="BK34" s="173">
        <f>BB34</f>
        <v>225.70499999999998</v>
      </c>
      <c r="BL34" s="174">
        <v>42781</v>
      </c>
      <c r="BM34" s="169" t="s">
        <v>358</v>
      </c>
      <c r="BN34" s="169"/>
      <c r="BO34" s="175"/>
      <c r="BP34" s="176"/>
      <c r="BQ34" s="174"/>
      <c r="BR34" s="177"/>
    </row>
    <row r="35" spans="1:70" s="22" customFormat="1" ht="169.1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 t="s">
        <v>16</v>
      </c>
      <c r="M35" s="125" t="str">
        <f>BA34</f>
        <v>0,205, в том числе 0,075 км совместной подвеской по опорам существующей ВЛИ-0,4 кВ № 1 и 0,09 км совместной подвеской по опорам строящегося участка ВЛИ-0,4 кВ</v>
      </c>
      <c r="N35" s="38">
        <f>0.205*1101</f>
        <v>225.70499999999998</v>
      </c>
      <c r="O35" s="38"/>
      <c r="P35" s="38">
        <f>N35*0.08</f>
        <v>18.0564</v>
      </c>
      <c r="Q35" s="38">
        <f>N35*0.86</f>
        <v>194.10629999999998</v>
      </c>
      <c r="R35" s="38">
        <v>0</v>
      </c>
      <c r="S35" s="38">
        <f>N35*0.06</f>
        <v>13.542299999999999</v>
      </c>
      <c r="T35" s="38">
        <f>SUM(P35:S35)</f>
        <v>225.70499999999998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125"/>
      <c r="AJ35" s="43"/>
      <c r="AK35" s="43"/>
      <c r="AL35" s="33"/>
      <c r="AM35" s="33"/>
      <c r="AN35" s="33"/>
      <c r="AO35" s="33"/>
      <c r="AP35" s="33"/>
      <c r="AQ35" s="62"/>
      <c r="AR35" s="33"/>
      <c r="AS35" s="33"/>
      <c r="AT35" s="33"/>
      <c r="AU35" s="33"/>
      <c r="AV35" s="33"/>
      <c r="AW35" s="33"/>
      <c r="AX35" s="33"/>
      <c r="AY35" s="33"/>
      <c r="AZ35" s="33"/>
      <c r="BA35" s="125"/>
      <c r="BB35" s="125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63" customFormat="1" ht="209.25" customHeight="1" x14ac:dyDescent="0.25">
      <c r="A36" s="149" t="s">
        <v>93</v>
      </c>
      <c r="B36" s="150" t="s">
        <v>134</v>
      </c>
      <c r="C36" s="151">
        <v>2017461.49</v>
      </c>
      <c r="D36" s="151">
        <v>759538.76260000002</v>
      </c>
      <c r="E36" s="152">
        <v>130</v>
      </c>
      <c r="F36" s="150" t="s">
        <v>174</v>
      </c>
      <c r="G36" s="150" t="s">
        <v>45</v>
      </c>
      <c r="H36" s="150" t="s">
        <v>217</v>
      </c>
      <c r="I36" s="150" t="s">
        <v>279</v>
      </c>
      <c r="J36" s="150" t="s">
        <v>280</v>
      </c>
      <c r="K36" s="153" t="s">
        <v>326</v>
      </c>
      <c r="L36" s="153"/>
      <c r="M36" s="153"/>
      <c r="N36" s="158">
        <f>SUM(N37:N40)</f>
        <v>1249.99</v>
      </c>
      <c r="O36" s="158">
        <f t="shared" ref="O36:T36" si="12">SUM(O37:O40)</f>
        <v>0</v>
      </c>
      <c r="P36" s="158">
        <f t="shared" si="12"/>
        <v>71.790400000000005</v>
      </c>
      <c r="Q36" s="158">
        <f t="shared" si="12"/>
        <v>617.72719999999993</v>
      </c>
      <c r="R36" s="158">
        <f t="shared" si="12"/>
        <v>520.43999999999994</v>
      </c>
      <c r="S36" s="158">
        <f t="shared" si="12"/>
        <v>40.032400000000003</v>
      </c>
      <c r="T36" s="158">
        <f t="shared" si="12"/>
        <v>1249.99</v>
      </c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3">
        <v>0.4</v>
      </c>
      <c r="AF36" s="158">
        <f>T37</f>
        <v>596.80000000000007</v>
      </c>
      <c r="AG36" s="153"/>
      <c r="AH36" s="155"/>
      <c r="AI36" s="157">
        <v>1</v>
      </c>
      <c r="AJ36" s="158">
        <f>T38</f>
        <v>60.52</v>
      </c>
      <c r="AK36" s="153"/>
      <c r="AL36" s="155"/>
      <c r="AM36" s="153" t="s">
        <v>328</v>
      </c>
      <c r="AN36" s="158">
        <f>T39</f>
        <v>52.08</v>
      </c>
      <c r="AO36" s="153"/>
      <c r="AP36" s="155"/>
      <c r="AQ36" s="157" t="s">
        <v>327</v>
      </c>
      <c r="AR36" s="158">
        <f>T40</f>
        <v>540.58999999999992</v>
      </c>
      <c r="AS36" s="155"/>
      <c r="AT36" s="155"/>
      <c r="AU36" s="155"/>
      <c r="AV36" s="155"/>
      <c r="AW36" s="155"/>
      <c r="AX36" s="155"/>
      <c r="AY36" s="155"/>
      <c r="AZ36" s="155"/>
      <c r="BA36" s="153"/>
      <c r="BB36" s="154"/>
      <c r="BC36" s="154"/>
      <c r="BD36" s="153"/>
      <c r="BE36" s="153"/>
      <c r="BF36" s="158"/>
      <c r="BG36" s="153"/>
      <c r="BH36" s="153"/>
      <c r="BI36" s="158"/>
      <c r="BJ36" s="155"/>
      <c r="BK36" s="156">
        <f>AF36+AJ36+AN36+AR36</f>
        <v>1249.99</v>
      </c>
      <c r="BL36" s="159">
        <v>42781</v>
      </c>
      <c r="BM36" s="155"/>
      <c r="BN36" s="155"/>
      <c r="BO36" s="160"/>
      <c r="BP36" s="161"/>
      <c r="BQ36" s="159"/>
      <c r="BR36" s="162"/>
    </row>
    <row r="37" spans="1:70" s="22" customFormat="1" ht="136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7</v>
      </c>
      <c r="M37" s="42">
        <f>AE36</f>
        <v>0.4</v>
      </c>
      <c r="N37" s="43">
        <f>M37*1492</f>
        <v>596.80000000000007</v>
      </c>
      <c r="O37" s="43"/>
      <c r="P37" s="43">
        <f>N37*0.08</f>
        <v>47.744000000000007</v>
      </c>
      <c r="Q37" s="43">
        <f>N37*0.87</f>
        <v>519.21600000000001</v>
      </c>
      <c r="R37" s="43">
        <v>0</v>
      </c>
      <c r="S37" s="43">
        <f>N37*0.05</f>
        <v>29.840000000000003</v>
      </c>
      <c r="T37" s="43">
        <f>SUM(P37:S37)</f>
        <v>596.80000000000007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25"/>
      <c r="AJ37" s="42"/>
      <c r="AK37" s="42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25"/>
      <c r="BB37" s="127"/>
      <c r="BC37" s="38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36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9</v>
      </c>
      <c r="M38" s="42">
        <f>AI36</f>
        <v>1</v>
      </c>
      <c r="N38" s="43">
        <f>T38</f>
        <v>60.52</v>
      </c>
      <c r="O38" s="43"/>
      <c r="P38" s="43">
        <v>4.4800000000000004</v>
      </c>
      <c r="Q38" s="43">
        <v>8.76</v>
      </c>
      <c r="R38" s="43">
        <v>45.18</v>
      </c>
      <c r="S38" s="43">
        <v>2.1</v>
      </c>
      <c r="T38" s="43">
        <f t="shared" ref="T38:T40" si="13">SUM(P38:S38)</f>
        <v>60.52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5"/>
      <c r="AJ38" s="42"/>
      <c r="AK38" s="42"/>
      <c r="AL38" s="33"/>
      <c r="AM38" s="33"/>
      <c r="AN38" s="33"/>
      <c r="AO38" s="33"/>
      <c r="AP38" s="33"/>
      <c r="AQ38" s="62"/>
      <c r="AR38" s="33"/>
      <c r="AS38" s="33"/>
      <c r="AT38" s="33"/>
      <c r="AU38" s="33"/>
      <c r="AV38" s="33"/>
      <c r="AW38" s="33"/>
      <c r="AX38" s="33"/>
      <c r="AY38" s="33"/>
      <c r="AZ38" s="33"/>
      <c r="BA38" s="125"/>
      <c r="BB38" s="127"/>
      <c r="BC38" s="38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36.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11</v>
      </c>
      <c r="M39" s="42" t="str">
        <f>AM36</f>
        <v>3 КЛ-0,4 кВ по 0,01 км (до 95 мм2)</v>
      </c>
      <c r="N39" s="42">
        <f>3*0.01*1736</f>
        <v>52.08</v>
      </c>
      <c r="O39" s="42"/>
      <c r="P39" s="42">
        <f>N39*0.08</f>
        <v>4.1664000000000003</v>
      </c>
      <c r="Q39" s="42">
        <f>N39*0.89</f>
        <v>46.351199999999999</v>
      </c>
      <c r="R39" s="42">
        <v>0</v>
      </c>
      <c r="S39" s="42">
        <f>N39*0.03</f>
        <v>1.5623999999999998</v>
      </c>
      <c r="T39" s="43">
        <f t="shared" si="13"/>
        <v>52.08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2"/>
      <c r="AG39" s="42"/>
      <c r="AH39" s="33"/>
      <c r="AI39" s="125"/>
      <c r="AJ39" s="42"/>
      <c r="AK39" s="42"/>
      <c r="AL39" s="33"/>
      <c r="AM39" s="33"/>
      <c r="AN39" s="33"/>
      <c r="AO39" s="33"/>
      <c r="AP39" s="33"/>
      <c r="AQ39" s="62"/>
      <c r="AR39" s="33"/>
      <c r="AS39" s="33"/>
      <c r="AT39" s="33"/>
      <c r="AU39" s="33"/>
      <c r="AV39" s="33"/>
      <c r="AW39" s="33"/>
      <c r="AX39" s="33"/>
      <c r="AY39" s="33"/>
      <c r="AZ39" s="33"/>
      <c r="BA39" s="125"/>
      <c r="BB39" s="127"/>
      <c r="BC39" s="38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136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125" t="s">
        <v>327</v>
      </c>
      <c r="M40" s="42" t="str">
        <f>AQ36</f>
        <v>КТП 250 кВА (с трансформатором 160 кВА)</v>
      </c>
      <c r="N40" s="43">
        <f>T40</f>
        <v>540.58999999999992</v>
      </c>
      <c r="O40" s="42"/>
      <c r="P40" s="42">
        <v>15.4</v>
      </c>
      <c r="Q40" s="42">
        <v>43.4</v>
      </c>
      <c r="R40" s="42">
        <v>475.26</v>
      </c>
      <c r="S40" s="42">
        <v>6.53</v>
      </c>
      <c r="T40" s="43">
        <f t="shared" si="13"/>
        <v>540.58999999999992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5"/>
      <c r="AJ40" s="42"/>
      <c r="AK40" s="42"/>
      <c r="AL40" s="33"/>
      <c r="AM40" s="33"/>
      <c r="AN40" s="33"/>
      <c r="AO40" s="33"/>
      <c r="AP40" s="33"/>
      <c r="AQ40" s="62"/>
      <c r="AR40" s="33"/>
      <c r="AS40" s="33"/>
      <c r="AT40" s="33"/>
      <c r="AU40" s="33"/>
      <c r="AV40" s="33"/>
      <c r="AW40" s="33"/>
      <c r="AX40" s="33"/>
      <c r="AY40" s="33"/>
      <c r="AZ40" s="33"/>
      <c r="BA40" s="125"/>
      <c r="BB40" s="127"/>
      <c r="BC40" s="38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63" customFormat="1" ht="154.5" customHeight="1" x14ac:dyDescent="0.25">
      <c r="A41" s="149" t="s">
        <v>99</v>
      </c>
      <c r="B41" s="150" t="s">
        <v>140</v>
      </c>
      <c r="C41" s="151">
        <v>466.1</v>
      </c>
      <c r="D41" s="151"/>
      <c r="E41" s="152">
        <v>15</v>
      </c>
      <c r="F41" s="150" t="s">
        <v>180</v>
      </c>
      <c r="G41" s="150" t="s">
        <v>45</v>
      </c>
      <c r="H41" s="150" t="s">
        <v>223</v>
      </c>
      <c r="I41" s="150" t="s">
        <v>289</v>
      </c>
      <c r="J41" s="150" t="s">
        <v>290</v>
      </c>
      <c r="K41" s="153" t="s">
        <v>333</v>
      </c>
      <c r="L41" s="153"/>
      <c r="M41" s="153"/>
      <c r="N41" s="154">
        <f>SUM(N42)</f>
        <v>242.22</v>
      </c>
      <c r="O41" s="154">
        <f t="shared" ref="O41:T41" si="14">SUM(O42)</f>
        <v>0</v>
      </c>
      <c r="P41" s="154">
        <f t="shared" si="14"/>
        <v>19.377600000000001</v>
      </c>
      <c r="Q41" s="154">
        <f t="shared" si="14"/>
        <v>208.3092</v>
      </c>
      <c r="R41" s="154">
        <f t="shared" si="14"/>
        <v>0</v>
      </c>
      <c r="S41" s="154">
        <f t="shared" si="14"/>
        <v>14.533199999999999</v>
      </c>
      <c r="T41" s="154">
        <f t="shared" si="14"/>
        <v>242.22</v>
      </c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3"/>
      <c r="AF41" s="158"/>
      <c r="AG41" s="158"/>
      <c r="AH41" s="155"/>
      <c r="AI41" s="157"/>
      <c r="AJ41" s="153"/>
      <c r="AK41" s="153"/>
      <c r="AL41" s="155"/>
      <c r="AM41" s="155"/>
      <c r="AN41" s="155"/>
      <c r="AO41" s="155"/>
      <c r="AP41" s="155"/>
      <c r="AQ41" s="157"/>
      <c r="AR41" s="153"/>
      <c r="AS41" s="155"/>
      <c r="AT41" s="155"/>
      <c r="AU41" s="155"/>
      <c r="AV41" s="155"/>
      <c r="AW41" s="155"/>
      <c r="AX41" s="155"/>
      <c r="AY41" s="155"/>
      <c r="AZ41" s="155"/>
      <c r="BA41" s="157">
        <v>0.22</v>
      </c>
      <c r="BB41" s="154">
        <f>T42</f>
        <v>242.22</v>
      </c>
      <c r="BC41" s="153"/>
      <c r="BD41" s="153"/>
      <c r="BE41" s="153"/>
      <c r="BF41" s="158"/>
      <c r="BG41" s="153"/>
      <c r="BH41" s="153"/>
      <c r="BI41" s="158"/>
      <c r="BJ41" s="155"/>
      <c r="BK41" s="156">
        <f>BB41</f>
        <v>242.22</v>
      </c>
      <c r="BL41" s="159">
        <v>42785</v>
      </c>
      <c r="BM41" s="155"/>
      <c r="BN41" s="155"/>
      <c r="BO41" s="160"/>
      <c r="BP41" s="161"/>
      <c r="BQ41" s="159"/>
      <c r="BR41" s="162"/>
    </row>
    <row r="42" spans="1:70" s="22" customFormat="1" ht="154.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16</v>
      </c>
      <c r="M42" s="42">
        <f>BA41</f>
        <v>0.22</v>
      </c>
      <c r="N42" s="38">
        <f>M42*1101</f>
        <v>242.22</v>
      </c>
      <c r="O42" s="38"/>
      <c r="P42" s="38">
        <f>N42*0.08</f>
        <v>19.377600000000001</v>
      </c>
      <c r="Q42" s="38">
        <f>N42*0.86</f>
        <v>208.3092</v>
      </c>
      <c r="R42" s="38">
        <v>0</v>
      </c>
      <c r="S42" s="38">
        <f>N42*0.06</f>
        <v>14.533199999999999</v>
      </c>
      <c r="T42" s="38">
        <f>SUM(P42:S42)</f>
        <v>242.22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3"/>
      <c r="AG42" s="43"/>
      <c r="AH42" s="33"/>
      <c r="AI42" s="125"/>
      <c r="AJ42" s="42"/>
      <c r="AK42" s="42"/>
      <c r="AL42" s="33"/>
      <c r="AM42" s="33"/>
      <c r="AN42" s="33"/>
      <c r="AO42" s="33"/>
      <c r="AP42" s="33"/>
      <c r="AQ42" s="125"/>
      <c r="AR42" s="42"/>
      <c r="AS42" s="33"/>
      <c r="AT42" s="33"/>
      <c r="AU42" s="33"/>
      <c r="AV42" s="33"/>
      <c r="AW42" s="33"/>
      <c r="AX42" s="33"/>
      <c r="AY42" s="33"/>
      <c r="AZ42" s="33"/>
      <c r="BA42" s="125"/>
      <c r="BB42" s="43"/>
      <c r="BC42" s="43"/>
      <c r="BD42" s="42"/>
      <c r="BE42" s="42"/>
      <c r="BF42" s="43"/>
      <c r="BG42" s="42"/>
      <c r="BH42" s="42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178" customFormat="1" ht="154.5" customHeight="1" x14ac:dyDescent="0.25">
      <c r="A43" s="164" t="s">
        <v>100</v>
      </c>
      <c r="B43" s="165" t="s">
        <v>141</v>
      </c>
      <c r="C43" s="166">
        <v>466.1</v>
      </c>
      <c r="D43" s="166"/>
      <c r="E43" s="167">
        <v>10</v>
      </c>
      <c r="F43" s="165" t="s">
        <v>181</v>
      </c>
      <c r="G43" s="165" t="s">
        <v>45</v>
      </c>
      <c r="H43" s="165" t="s">
        <v>224</v>
      </c>
      <c r="I43" s="165" t="s">
        <v>291</v>
      </c>
      <c r="J43" s="165" t="s">
        <v>292</v>
      </c>
      <c r="K43" s="179" t="s">
        <v>306</v>
      </c>
      <c r="L43" s="179"/>
      <c r="M43" s="179"/>
      <c r="N43" s="169">
        <f>SUM(N44)</f>
        <v>110.10000000000001</v>
      </c>
      <c r="O43" s="169">
        <f t="shared" ref="O43:T43" si="15">SUM(O44)</f>
        <v>0</v>
      </c>
      <c r="P43" s="169">
        <f t="shared" si="15"/>
        <v>8.8080000000000016</v>
      </c>
      <c r="Q43" s="169">
        <f t="shared" si="15"/>
        <v>94.686000000000007</v>
      </c>
      <c r="R43" s="169">
        <f t="shared" si="15"/>
        <v>0</v>
      </c>
      <c r="S43" s="169">
        <f t="shared" si="15"/>
        <v>6.6059999999999999</v>
      </c>
      <c r="T43" s="169">
        <f t="shared" si="15"/>
        <v>110.10000000000001</v>
      </c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8"/>
      <c r="AF43" s="172"/>
      <c r="AG43" s="172"/>
      <c r="AH43" s="169"/>
      <c r="AI43" s="170"/>
      <c r="AJ43" s="168"/>
      <c r="AK43" s="168"/>
      <c r="AL43" s="169"/>
      <c r="AM43" s="169"/>
      <c r="AN43" s="169"/>
      <c r="AO43" s="169"/>
      <c r="AP43" s="169"/>
      <c r="AQ43" s="170"/>
      <c r="AR43" s="168"/>
      <c r="AS43" s="169"/>
      <c r="AT43" s="169"/>
      <c r="AU43" s="169"/>
      <c r="AV43" s="169"/>
      <c r="AW43" s="169"/>
      <c r="AX43" s="169"/>
      <c r="AY43" s="169"/>
      <c r="AZ43" s="169"/>
      <c r="BA43" s="180">
        <v>0.1</v>
      </c>
      <c r="BB43" s="169">
        <f>T44</f>
        <v>110.10000000000001</v>
      </c>
      <c r="BC43" s="179"/>
      <c r="BD43" s="168"/>
      <c r="BE43" s="168"/>
      <c r="BF43" s="172"/>
      <c r="BG43" s="168"/>
      <c r="BH43" s="168"/>
      <c r="BI43" s="172"/>
      <c r="BJ43" s="169"/>
      <c r="BK43" s="173">
        <f>BB43</f>
        <v>110.10000000000001</v>
      </c>
      <c r="BL43" s="174">
        <v>42788</v>
      </c>
      <c r="BM43" s="169"/>
      <c r="BN43" s="169"/>
      <c r="BO43" s="175"/>
      <c r="BP43" s="176"/>
      <c r="BQ43" s="174"/>
      <c r="BR43" s="177"/>
    </row>
    <row r="44" spans="1:70" s="22" customFormat="1" ht="15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6"/>
      <c r="L44" s="6" t="s">
        <v>16</v>
      </c>
      <c r="M44" s="6">
        <f>BA43</f>
        <v>0.1</v>
      </c>
      <c r="N44" s="33">
        <f>M44*1101</f>
        <v>110.10000000000001</v>
      </c>
      <c r="O44" s="33"/>
      <c r="P44" s="33">
        <f>N44*0.08</f>
        <v>8.8080000000000016</v>
      </c>
      <c r="Q44" s="33">
        <f>N44*0.86</f>
        <v>94.686000000000007</v>
      </c>
      <c r="R44" s="33">
        <v>0</v>
      </c>
      <c r="S44" s="33">
        <f>N44*0.06</f>
        <v>6.6059999999999999</v>
      </c>
      <c r="T44" s="33">
        <f>SUM(P44:S44)</f>
        <v>110.10000000000001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3"/>
      <c r="AH44" s="33"/>
      <c r="AI44" s="125"/>
      <c r="AJ44" s="42"/>
      <c r="AK44" s="42"/>
      <c r="AL44" s="33"/>
      <c r="AM44" s="33"/>
      <c r="AN44" s="33"/>
      <c r="AO44" s="33"/>
      <c r="AP44" s="33"/>
      <c r="AQ44" s="125"/>
      <c r="AR44" s="42"/>
      <c r="AS44" s="33"/>
      <c r="AT44" s="33"/>
      <c r="AU44" s="33"/>
      <c r="AV44" s="33"/>
      <c r="AW44" s="33"/>
      <c r="AX44" s="33"/>
      <c r="AY44" s="33"/>
      <c r="AZ44" s="33"/>
      <c r="BA44" s="125"/>
      <c r="BB44" s="43"/>
      <c r="BC44" s="43"/>
      <c r="BD44" s="42"/>
      <c r="BE44" s="42"/>
      <c r="BF44" s="43"/>
      <c r="BG44" s="42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178" customFormat="1" ht="154.5" customHeight="1" x14ac:dyDescent="0.25">
      <c r="A45" s="164" t="s">
        <v>101</v>
      </c>
      <c r="B45" s="165" t="s">
        <v>142</v>
      </c>
      <c r="C45" s="166">
        <v>466.1</v>
      </c>
      <c r="D45" s="166"/>
      <c r="E45" s="167">
        <v>15</v>
      </c>
      <c r="F45" s="165" t="s">
        <v>182</v>
      </c>
      <c r="G45" s="165" t="s">
        <v>45</v>
      </c>
      <c r="H45" s="165" t="s">
        <v>225</v>
      </c>
      <c r="I45" s="165" t="s">
        <v>293</v>
      </c>
      <c r="J45" s="165" t="s">
        <v>294</v>
      </c>
      <c r="K45" s="179" t="s">
        <v>307</v>
      </c>
      <c r="L45" s="179"/>
      <c r="M45" s="179"/>
      <c r="N45" s="169">
        <f>SUM(N46)</f>
        <v>110.10000000000001</v>
      </c>
      <c r="O45" s="169">
        <f t="shared" ref="O45:T45" si="16">SUM(O46)</f>
        <v>0</v>
      </c>
      <c r="P45" s="169">
        <f t="shared" si="16"/>
        <v>8.8080000000000016</v>
      </c>
      <c r="Q45" s="169">
        <f t="shared" si="16"/>
        <v>94.686000000000007</v>
      </c>
      <c r="R45" s="169">
        <f t="shared" si="16"/>
        <v>0</v>
      </c>
      <c r="S45" s="169">
        <f t="shared" si="16"/>
        <v>6.6059999999999999</v>
      </c>
      <c r="T45" s="169">
        <f t="shared" si="16"/>
        <v>110.10000000000001</v>
      </c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8"/>
      <c r="AF45" s="172"/>
      <c r="AG45" s="172"/>
      <c r="AH45" s="169"/>
      <c r="AI45" s="170"/>
      <c r="AJ45" s="168"/>
      <c r="AK45" s="168"/>
      <c r="AL45" s="169"/>
      <c r="AM45" s="169"/>
      <c r="AN45" s="169"/>
      <c r="AO45" s="169"/>
      <c r="AP45" s="169"/>
      <c r="AQ45" s="170"/>
      <c r="AR45" s="168"/>
      <c r="AS45" s="169"/>
      <c r="AT45" s="169"/>
      <c r="AU45" s="169"/>
      <c r="AV45" s="169"/>
      <c r="AW45" s="169"/>
      <c r="AX45" s="169"/>
      <c r="AY45" s="169"/>
      <c r="AZ45" s="169"/>
      <c r="BA45" s="180">
        <v>0.1</v>
      </c>
      <c r="BB45" s="169">
        <f>T46</f>
        <v>110.10000000000001</v>
      </c>
      <c r="BC45" s="169"/>
      <c r="BD45" s="168"/>
      <c r="BE45" s="168"/>
      <c r="BF45" s="172"/>
      <c r="BG45" s="168"/>
      <c r="BH45" s="168"/>
      <c r="BI45" s="172"/>
      <c r="BJ45" s="169"/>
      <c r="BK45" s="173">
        <f>BB45</f>
        <v>110.10000000000001</v>
      </c>
      <c r="BL45" s="174">
        <v>42785</v>
      </c>
      <c r="BM45" s="169"/>
      <c r="BN45" s="169"/>
      <c r="BO45" s="175"/>
      <c r="BP45" s="176"/>
      <c r="BQ45" s="174"/>
      <c r="BR45" s="177"/>
    </row>
    <row r="46" spans="1:70" s="22" customFormat="1" ht="154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6"/>
      <c r="L46" s="6" t="s">
        <v>16</v>
      </c>
      <c r="M46" s="6">
        <f>BA45</f>
        <v>0.1</v>
      </c>
      <c r="N46" s="33">
        <f>M46*1101</f>
        <v>110.10000000000001</v>
      </c>
      <c r="O46" s="33"/>
      <c r="P46" s="33">
        <f>N46*0.08</f>
        <v>8.8080000000000016</v>
      </c>
      <c r="Q46" s="33">
        <f>N46*0.86</f>
        <v>94.686000000000007</v>
      </c>
      <c r="R46" s="33">
        <v>0</v>
      </c>
      <c r="S46" s="33">
        <f>N46*0.06</f>
        <v>6.6059999999999999</v>
      </c>
      <c r="T46" s="33">
        <f>SUM(P46:S46)</f>
        <v>110.10000000000001</v>
      </c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42"/>
      <c r="AF46" s="43"/>
      <c r="AG46" s="43"/>
      <c r="AH46" s="33"/>
      <c r="AI46" s="125"/>
      <c r="AJ46" s="42"/>
      <c r="AK46" s="42"/>
      <c r="AL46" s="33"/>
      <c r="AM46" s="33"/>
      <c r="AN46" s="33"/>
      <c r="AO46" s="33"/>
      <c r="AP46" s="33"/>
      <c r="AQ46" s="125"/>
      <c r="AR46" s="42"/>
      <c r="AS46" s="33"/>
      <c r="AT46" s="33"/>
      <c r="AU46" s="33"/>
      <c r="AV46" s="33"/>
      <c r="AW46" s="33"/>
      <c r="AX46" s="33"/>
      <c r="AY46" s="33"/>
      <c r="AZ46" s="33"/>
      <c r="BA46" s="125"/>
      <c r="BB46" s="43"/>
      <c r="BC46" s="43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178" customFormat="1" ht="249.75" customHeight="1" x14ac:dyDescent="0.25">
      <c r="A47" s="164" t="s">
        <v>102</v>
      </c>
      <c r="B47" s="165" t="s">
        <v>143</v>
      </c>
      <c r="C47" s="166">
        <v>466.1</v>
      </c>
      <c r="D47" s="166"/>
      <c r="E47" s="167">
        <v>14.5</v>
      </c>
      <c r="F47" s="165" t="s">
        <v>183</v>
      </c>
      <c r="G47" s="165" t="s">
        <v>45</v>
      </c>
      <c r="H47" s="165" t="s">
        <v>226</v>
      </c>
      <c r="I47" s="165" t="s">
        <v>295</v>
      </c>
      <c r="J47" s="165" t="s">
        <v>296</v>
      </c>
      <c r="K47" s="179" t="s">
        <v>308</v>
      </c>
      <c r="L47" s="179"/>
      <c r="M47" s="179"/>
      <c r="N47" s="175">
        <f>SUM(N48:N52)</f>
        <v>644.90800000000002</v>
      </c>
      <c r="O47" s="175">
        <f t="shared" ref="O47:T47" si="17">SUM(O48:O52)</f>
        <v>0</v>
      </c>
      <c r="P47" s="175">
        <f t="shared" si="17"/>
        <v>36.563200000000002</v>
      </c>
      <c r="Q47" s="175">
        <f t="shared" si="17"/>
        <v>303.09540000000004</v>
      </c>
      <c r="R47" s="175">
        <f t="shared" si="17"/>
        <v>284.40800000000002</v>
      </c>
      <c r="S47" s="175">
        <f t="shared" si="17"/>
        <v>20.8414</v>
      </c>
      <c r="T47" s="175">
        <f t="shared" si="17"/>
        <v>644.90800000000002</v>
      </c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79">
        <v>0.05</v>
      </c>
      <c r="AF47" s="175">
        <f>T48</f>
        <v>74.600000000000009</v>
      </c>
      <c r="AG47" s="175"/>
      <c r="AH47" s="169"/>
      <c r="AI47" s="180">
        <v>1</v>
      </c>
      <c r="AJ47" s="175">
        <f>T49</f>
        <v>60.52</v>
      </c>
      <c r="AK47" s="175"/>
      <c r="AL47" s="169"/>
      <c r="AM47" s="169"/>
      <c r="AN47" s="169"/>
      <c r="AO47" s="169"/>
      <c r="AP47" s="169"/>
      <c r="AQ47" s="180" t="s">
        <v>58</v>
      </c>
      <c r="AR47" s="175">
        <f>T50</f>
        <v>293.44799999999998</v>
      </c>
      <c r="AS47" s="169"/>
      <c r="AT47" s="169"/>
      <c r="AU47" s="169"/>
      <c r="AV47" s="169"/>
      <c r="AW47" s="169"/>
      <c r="AX47" s="169"/>
      <c r="AY47" s="169"/>
      <c r="AZ47" s="169"/>
      <c r="BA47" s="180">
        <v>0.19</v>
      </c>
      <c r="BB47" s="169">
        <f>T51</f>
        <v>209.19</v>
      </c>
      <c r="BC47" s="179" t="s">
        <v>310</v>
      </c>
      <c r="BD47" s="169">
        <f>T52</f>
        <v>7.15</v>
      </c>
      <c r="BE47" s="169"/>
      <c r="BF47" s="172"/>
      <c r="BG47" s="168"/>
      <c r="BH47" s="168"/>
      <c r="BI47" s="172"/>
      <c r="BJ47" s="169"/>
      <c r="BK47" s="173">
        <f>AF47+AJ47+AR47+BB47+BD47</f>
        <v>644.90800000000002</v>
      </c>
      <c r="BL47" s="174">
        <v>42791</v>
      </c>
      <c r="BM47" s="169"/>
      <c r="BN47" s="169"/>
      <c r="BO47" s="175"/>
      <c r="BP47" s="176"/>
      <c r="BQ47" s="174"/>
      <c r="BR47" s="177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6"/>
      <c r="L48" s="6" t="s">
        <v>7</v>
      </c>
      <c r="M48" s="6">
        <f>AE47</f>
        <v>0.05</v>
      </c>
      <c r="N48" s="34">
        <f>M48*1492</f>
        <v>74.600000000000009</v>
      </c>
      <c r="O48" s="34"/>
      <c r="P48" s="34">
        <f>N48*0.08</f>
        <v>5.9680000000000009</v>
      </c>
      <c r="Q48" s="34">
        <f>N48*0.87</f>
        <v>64.902000000000001</v>
      </c>
      <c r="R48" s="34">
        <v>0</v>
      </c>
      <c r="S48" s="34">
        <f>N48*0.05</f>
        <v>3.7300000000000004</v>
      </c>
      <c r="T48" s="34">
        <f>SUM(P48:S48)</f>
        <v>74.600000000000009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3"/>
      <c r="AG48" s="43"/>
      <c r="AH48" s="33"/>
      <c r="AI48" s="125"/>
      <c r="AJ48" s="42"/>
      <c r="AK48" s="42"/>
      <c r="AL48" s="33"/>
      <c r="AM48" s="33"/>
      <c r="AN48" s="33"/>
      <c r="AO48" s="33"/>
      <c r="AP48" s="33"/>
      <c r="AQ48" s="125"/>
      <c r="AR48" s="42"/>
      <c r="AS48" s="33"/>
      <c r="AT48" s="33"/>
      <c r="AU48" s="33"/>
      <c r="AV48" s="33"/>
      <c r="AW48" s="33"/>
      <c r="AX48" s="33"/>
      <c r="AY48" s="33"/>
      <c r="AZ48" s="33"/>
      <c r="BA48" s="125"/>
      <c r="BB48" s="38"/>
      <c r="BC48" s="38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24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6"/>
      <c r="L49" s="6" t="s">
        <v>9</v>
      </c>
      <c r="M49" s="6">
        <f>AI47</f>
        <v>1</v>
      </c>
      <c r="N49" s="34">
        <f>T49</f>
        <v>60.52</v>
      </c>
      <c r="O49" s="34"/>
      <c r="P49" s="34">
        <v>4.4800000000000004</v>
      </c>
      <c r="Q49" s="34">
        <v>8.76</v>
      </c>
      <c r="R49" s="34">
        <v>45.18</v>
      </c>
      <c r="S49" s="34">
        <v>2.1</v>
      </c>
      <c r="T49" s="34">
        <f t="shared" ref="T49:T51" si="18">SUM(P49:S49)</f>
        <v>60.52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3"/>
      <c r="AG49" s="43"/>
      <c r="AH49" s="33"/>
      <c r="AI49" s="125"/>
      <c r="AJ49" s="42"/>
      <c r="AK49" s="42"/>
      <c r="AL49" s="33"/>
      <c r="AM49" s="33"/>
      <c r="AN49" s="33"/>
      <c r="AO49" s="33"/>
      <c r="AP49" s="33"/>
      <c r="AQ49" s="125"/>
      <c r="AR49" s="42"/>
      <c r="AS49" s="33"/>
      <c r="AT49" s="33"/>
      <c r="AU49" s="33"/>
      <c r="AV49" s="33"/>
      <c r="AW49" s="33"/>
      <c r="AX49" s="33"/>
      <c r="AY49" s="33"/>
      <c r="AZ49" s="33"/>
      <c r="BA49" s="125"/>
      <c r="BB49" s="38"/>
      <c r="BC49" s="38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2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6"/>
      <c r="L50" s="6" t="s">
        <v>12</v>
      </c>
      <c r="M50" s="6" t="str">
        <f>AQ47</f>
        <v>СТП 63 кВА</v>
      </c>
      <c r="N50" s="33">
        <f>T50</f>
        <v>293.44799999999998</v>
      </c>
      <c r="O50" s="33"/>
      <c r="P50" s="33">
        <v>8.85</v>
      </c>
      <c r="Q50" s="33">
        <v>42.91</v>
      </c>
      <c r="R50" s="33">
        <f>217.48*1.1</f>
        <v>239.22800000000001</v>
      </c>
      <c r="S50" s="33">
        <v>2.46</v>
      </c>
      <c r="T50" s="33">
        <f t="shared" si="18"/>
        <v>293.44799999999998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3"/>
      <c r="AH50" s="33"/>
      <c r="AI50" s="125"/>
      <c r="AJ50" s="42"/>
      <c r="AK50" s="42"/>
      <c r="AL50" s="33"/>
      <c r="AM50" s="33"/>
      <c r="AN50" s="33"/>
      <c r="AO50" s="33"/>
      <c r="AP50" s="33"/>
      <c r="AQ50" s="125"/>
      <c r="AR50" s="42"/>
      <c r="AS50" s="33"/>
      <c r="AT50" s="33"/>
      <c r="AU50" s="33"/>
      <c r="AV50" s="33"/>
      <c r="AW50" s="33"/>
      <c r="AX50" s="33"/>
      <c r="AY50" s="33"/>
      <c r="AZ50" s="33"/>
      <c r="BA50" s="125"/>
      <c r="BB50" s="38"/>
      <c r="BC50" s="38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24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6"/>
      <c r="L51" s="6" t="s">
        <v>16</v>
      </c>
      <c r="M51" s="6">
        <f>BA47</f>
        <v>0.19</v>
      </c>
      <c r="N51" s="33">
        <f>M51*1101</f>
        <v>209.19</v>
      </c>
      <c r="O51" s="33"/>
      <c r="P51" s="33">
        <f>N51*0.08</f>
        <v>16.735199999999999</v>
      </c>
      <c r="Q51" s="33">
        <f>N51*0.86</f>
        <v>179.9034</v>
      </c>
      <c r="R51" s="33">
        <v>0</v>
      </c>
      <c r="S51" s="33">
        <f>N51*0.06</f>
        <v>12.551399999999999</v>
      </c>
      <c r="T51" s="33">
        <f t="shared" si="18"/>
        <v>209.19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3"/>
      <c r="AG51" s="43"/>
      <c r="AH51" s="33"/>
      <c r="AI51" s="125"/>
      <c r="AJ51" s="42"/>
      <c r="AK51" s="42"/>
      <c r="AL51" s="33"/>
      <c r="AM51" s="33"/>
      <c r="AN51" s="33"/>
      <c r="AO51" s="33"/>
      <c r="AP51" s="33"/>
      <c r="AQ51" s="125"/>
      <c r="AR51" s="42"/>
      <c r="AS51" s="33"/>
      <c r="AT51" s="33"/>
      <c r="AU51" s="33"/>
      <c r="AV51" s="33"/>
      <c r="AW51" s="33"/>
      <c r="AX51" s="33"/>
      <c r="AY51" s="33"/>
      <c r="AZ51" s="33"/>
      <c r="BA51" s="125"/>
      <c r="BB51" s="38"/>
      <c r="BC51" s="38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72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6"/>
      <c r="L52" s="6" t="s">
        <v>309</v>
      </c>
      <c r="M52" s="6" t="str">
        <f>BC47</f>
        <v>реконструкция существующей ВЛ-0,4 кВ  в части переключения участка линии от опоры на питание от ТП-10/0,4 кВ</v>
      </c>
      <c r="N52" s="33">
        <v>7.15</v>
      </c>
      <c r="O52" s="33"/>
      <c r="P52" s="33">
        <v>0.53</v>
      </c>
      <c r="Q52" s="33">
        <v>6.62</v>
      </c>
      <c r="R52" s="33">
        <v>0</v>
      </c>
      <c r="S52" s="33">
        <v>0</v>
      </c>
      <c r="T52" s="33">
        <f>SUM(P52:S52)</f>
        <v>7.15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3"/>
      <c r="AH52" s="33"/>
      <c r="AI52" s="125"/>
      <c r="AJ52" s="42"/>
      <c r="AK52" s="42"/>
      <c r="AL52" s="33"/>
      <c r="AM52" s="33"/>
      <c r="AN52" s="33"/>
      <c r="AO52" s="33"/>
      <c r="AP52" s="33"/>
      <c r="AQ52" s="125"/>
      <c r="AR52" s="42"/>
      <c r="AS52" s="33"/>
      <c r="AT52" s="33"/>
      <c r="AU52" s="33"/>
      <c r="AV52" s="33"/>
      <c r="AW52" s="33"/>
      <c r="AX52" s="33"/>
      <c r="AY52" s="33"/>
      <c r="AZ52" s="33"/>
      <c r="BA52" s="125"/>
      <c r="BB52" s="38"/>
      <c r="BC52" s="38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78" customFormat="1" ht="409.5" customHeight="1" x14ac:dyDescent="0.25">
      <c r="A53" s="164" t="s">
        <v>104</v>
      </c>
      <c r="B53" s="165" t="s">
        <v>145</v>
      </c>
      <c r="C53" s="166">
        <v>466.1</v>
      </c>
      <c r="D53" s="166"/>
      <c r="E53" s="167">
        <v>15</v>
      </c>
      <c r="F53" s="165" t="s">
        <v>185</v>
      </c>
      <c r="G53" s="165" t="s">
        <v>46</v>
      </c>
      <c r="H53" s="165" t="s">
        <v>228</v>
      </c>
      <c r="I53" s="165" t="s">
        <v>299</v>
      </c>
      <c r="J53" s="165" t="s">
        <v>300</v>
      </c>
      <c r="K53" s="168" t="s">
        <v>335</v>
      </c>
      <c r="L53" s="168"/>
      <c r="M53" s="168"/>
      <c r="N53" s="172">
        <f>SUM(N54:N58)</f>
        <v>438.9079999999999</v>
      </c>
      <c r="O53" s="172">
        <f t="shared" ref="O53:T53" si="19">SUM(O54:O58)</f>
        <v>0</v>
      </c>
      <c r="P53" s="172">
        <f t="shared" si="19"/>
        <v>20.083200000000005</v>
      </c>
      <c r="Q53" s="172">
        <f t="shared" si="19"/>
        <v>125.637</v>
      </c>
      <c r="R53" s="172">
        <f t="shared" si="19"/>
        <v>284.40800000000002</v>
      </c>
      <c r="S53" s="172">
        <f t="shared" si="19"/>
        <v>8.7797999999999998</v>
      </c>
      <c r="T53" s="172">
        <f t="shared" si="19"/>
        <v>438.9079999999999</v>
      </c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8">
        <v>0.03</v>
      </c>
      <c r="AF53" s="172">
        <f>T54</f>
        <v>44.759999999999991</v>
      </c>
      <c r="AG53" s="172"/>
      <c r="AH53" s="169"/>
      <c r="AI53" s="170">
        <v>1</v>
      </c>
      <c r="AJ53" s="172">
        <f>T55</f>
        <v>60.52</v>
      </c>
      <c r="AK53" s="172"/>
      <c r="AL53" s="169"/>
      <c r="AM53" s="169"/>
      <c r="AN53" s="169"/>
      <c r="AO53" s="169"/>
      <c r="AP53" s="169"/>
      <c r="AQ53" s="170" t="s">
        <v>58</v>
      </c>
      <c r="AR53" s="172">
        <f>T56</f>
        <v>293.44799999999998</v>
      </c>
      <c r="AS53" s="169"/>
      <c r="AT53" s="169"/>
      <c r="AU53" s="169"/>
      <c r="AV53" s="169"/>
      <c r="AW53" s="169"/>
      <c r="AX53" s="169"/>
      <c r="AY53" s="169"/>
      <c r="AZ53" s="169"/>
      <c r="BA53" s="170">
        <v>0.03</v>
      </c>
      <c r="BB53" s="172">
        <f>T57</f>
        <v>33.03</v>
      </c>
      <c r="BC53" s="168" t="s">
        <v>336</v>
      </c>
      <c r="BD53" s="171">
        <f>T58</f>
        <v>7.15</v>
      </c>
      <c r="BE53" s="168"/>
      <c r="BF53" s="172"/>
      <c r="BG53" s="168"/>
      <c r="BH53" s="168"/>
      <c r="BI53" s="172"/>
      <c r="BJ53" s="169"/>
      <c r="BK53" s="173">
        <f>AF53+AJ53+AR53+BB53+BD53</f>
        <v>438.9079999999999</v>
      </c>
      <c r="BL53" s="174">
        <v>42785</v>
      </c>
      <c r="BM53" s="169"/>
      <c r="BN53" s="169"/>
      <c r="BO53" s="175"/>
      <c r="BP53" s="176"/>
      <c r="BQ53" s="174"/>
      <c r="BR53" s="177"/>
    </row>
    <row r="54" spans="1:70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6" t="s">
        <v>7</v>
      </c>
      <c r="M54" s="42">
        <f>AE53</f>
        <v>0.03</v>
      </c>
      <c r="N54" s="43">
        <f>M54*1492</f>
        <v>44.76</v>
      </c>
      <c r="O54" s="43"/>
      <c r="P54" s="43">
        <f>N54*0.08</f>
        <v>3.5808</v>
      </c>
      <c r="Q54" s="43">
        <f>N54*0.87</f>
        <v>38.941199999999995</v>
      </c>
      <c r="R54" s="43">
        <v>0</v>
      </c>
      <c r="S54" s="43">
        <f>N54*0.05</f>
        <v>2.238</v>
      </c>
      <c r="T54" s="43">
        <f>SUM(P54:S54)</f>
        <v>44.759999999999991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25"/>
      <c r="BB54" s="43"/>
      <c r="BC54" s="43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6" t="s">
        <v>9</v>
      </c>
      <c r="M55" s="42">
        <f>AI53</f>
        <v>1</v>
      </c>
      <c r="N55" s="43">
        <f>T55</f>
        <v>60.52</v>
      </c>
      <c r="O55" s="43"/>
      <c r="P55" s="43">
        <v>4.4800000000000004</v>
      </c>
      <c r="Q55" s="43">
        <v>8.76</v>
      </c>
      <c r="R55" s="43">
        <v>45.18</v>
      </c>
      <c r="S55" s="43">
        <v>2.1</v>
      </c>
      <c r="T55" s="43">
        <f t="shared" ref="T55:T57" si="20">SUM(P55:S55)</f>
        <v>60.52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25"/>
      <c r="BB55" s="43"/>
      <c r="BC55" s="43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6" t="s">
        <v>12</v>
      </c>
      <c r="M56" s="42" t="str">
        <f>AQ53</f>
        <v>СТП 63 кВА</v>
      </c>
      <c r="N56" s="43">
        <f>T56</f>
        <v>293.44799999999998</v>
      </c>
      <c r="O56" s="43"/>
      <c r="P56" s="43">
        <v>8.85</v>
      </c>
      <c r="Q56" s="43">
        <v>42.91</v>
      </c>
      <c r="R56" s="43">
        <f>217.48*1.1</f>
        <v>239.22800000000001</v>
      </c>
      <c r="S56" s="43">
        <v>2.46</v>
      </c>
      <c r="T56" s="43">
        <f t="shared" si="20"/>
        <v>293.44799999999998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25"/>
      <c r="BB56" s="43"/>
      <c r="BC56" s="43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22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6" t="s">
        <v>16</v>
      </c>
      <c r="M57" s="42">
        <f>BA53</f>
        <v>0.03</v>
      </c>
      <c r="N57" s="43">
        <f>M57*1101</f>
        <v>33.03</v>
      </c>
      <c r="O57" s="43"/>
      <c r="P57" s="43">
        <f>N57*0.08</f>
        <v>2.6424000000000003</v>
      </c>
      <c r="Q57" s="43">
        <f>N57*0.86</f>
        <v>28.405799999999999</v>
      </c>
      <c r="R57" s="43">
        <v>0</v>
      </c>
      <c r="S57" s="43">
        <f>N57*0.06</f>
        <v>1.9818</v>
      </c>
      <c r="T57" s="43">
        <f t="shared" si="20"/>
        <v>33.03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25"/>
      <c r="BB57" s="43"/>
      <c r="BC57" s="43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74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309</v>
      </c>
      <c r="M58" s="42" t="str">
        <f>BC53</f>
        <v>реконструкция существующей ВЛ-0,4 кВ в части переключения участка с опоры на питание от ТП-10/0,4 кВ</v>
      </c>
      <c r="N58" s="38">
        <f>T58</f>
        <v>7.15</v>
      </c>
      <c r="O58" s="38"/>
      <c r="P58" s="38">
        <v>0.53</v>
      </c>
      <c r="Q58" s="38">
        <v>6.62</v>
      </c>
      <c r="R58" s="38">
        <v>0</v>
      </c>
      <c r="S58" s="38">
        <v>0</v>
      </c>
      <c r="T58" s="38">
        <f>SUM(P58:S58)</f>
        <v>7.15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25"/>
      <c r="BB58" s="43"/>
      <c r="BC58" s="43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178" customFormat="1" ht="409.5" customHeight="1" x14ac:dyDescent="0.25">
      <c r="A59" s="164" t="s">
        <v>105</v>
      </c>
      <c r="B59" s="165" t="s">
        <v>146</v>
      </c>
      <c r="C59" s="166">
        <v>466.1</v>
      </c>
      <c r="D59" s="166">
        <v>466.1</v>
      </c>
      <c r="E59" s="167">
        <v>15</v>
      </c>
      <c r="F59" s="165" t="s">
        <v>186</v>
      </c>
      <c r="G59" s="165" t="s">
        <v>46</v>
      </c>
      <c r="H59" s="165" t="s">
        <v>229</v>
      </c>
      <c r="I59" s="165" t="s">
        <v>301</v>
      </c>
      <c r="J59" s="165" t="s">
        <v>63</v>
      </c>
      <c r="K59" s="168"/>
      <c r="L59" s="168"/>
      <c r="M59" s="168"/>
      <c r="N59" s="171"/>
      <c r="O59" s="171"/>
      <c r="P59" s="171"/>
      <c r="Q59" s="171"/>
      <c r="R59" s="171"/>
      <c r="S59" s="171"/>
      <c r="T59" s="171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70"/>
      <c r="BB59" s="171"/>
      <c r="BC59" s="171"/>
      <c r="BD59" s="168"/>
      <c r="BE59" s="168"/>
      <c r="BF59" s="172"/>
      <c r="BG59" s="168"/>
      <c r="BH59" s="168"/>
      <c r="BI59" s="172"/>
      <c r="BJ59" s="169"/>
      <c r="BK59" s="173"/>
      <c r="BL59" s="174">
        <v>42781</v>
      </c>
      <c r="BM59" s="169" t="s">
        <v>337</v>
      </c>
      <c r="BN59" s="169"/>
      <c r="BO59" s="175"/>
      <c r="BP59" s="176"/>
      <c r="BQ59" s="174"/>
      <c r="BR59" s="177"/>
    </row>
    <row r="60" spans="1:70" s="139" customFormat="1" ht="155.25" customHeight="1" x14ac:dyDescent="0.25">
      <c r="A60" s="128"/>
      <c r="B60" s="129"/>
      <c r="C60" s="130"/>
      <c r="D60" s="130"/>
      <c r="E60" s="131"/>
      <c r="F60" s="129"/>
      <c r="G60" s="129"/>
      <c r="H60" s="129"/>
      <c r="I60" s="129"/>
      <c r="J60" s="129"/>
      <c r="K60" s="132"/>
      <c r="L60" s="132" t="s">
        <v>364</v>
      </c>
      <c r="M60" s="132"/>
      <c r="N60" s="133">
        <f>N3+N5+N8+N11+N16+N22+N24+N28+N30+N32+N34+N36+N41+N43+N45+N47+N53</f>
        <v>10294.0538</v>
      </c>
      <c r="O60" s="133">
        <f t="shared" ref="O60:BK60" si="21">O3+O5+O8+O11+O16+O22+O24+O28+O30+O32+O34+O36+O41+O43+O45+O47+O53</f>
        <v>0</v>
      </c>
      <c r="P60" s="133">
        <f t="shared" si="21"/>
        <v>641.32262400000002</v>
      </c>
      <c r="Q60" s="133">
        <f t="shared" si="21"/>
        <v>6030.1496759999991</v>
      </c>
      <c r="R60" s="133">
        <f t="shared" si="21"/>
        <v>3244.7359999999999</v>
      </c>
      <c r="S60" s="133">
        <f t="shared" si="21"/>
        <v>377.84550000000002</v>
      </c>
      <c r="T60" s="133">
        <f t="shared" si="21"/>
        <v>10294.0538</v>
      </c>
      <c r="U60" s="133">
        <f t="shared" si="21"/>
        <v>0</v>
      </c>
      <c r="V60" s="133">
        <f t="shared" si="21"/>
        <v>0</v>
      </c>
      <c r="W60" s="133">
        <f t="shared" si="21"/>
        <v>0</v>
      </c>
      <c r="X60" s="133">
        <f t="shared" si="21"/>
        <v>0</v>
      </c>
      <c r="Y60" s="133">
        <f t="shared" si="21"/>
        <v>0</v>
      </c>
      <c r="Z60" s="133">
        <f t="shared" si="21"/>
        <v>0</v>
      </c>
      <c r="AA60" s="133">
        <f t="shared" si="21"/>
        <v>0</v>
      </c>
      <c r="AB60" s="133">
        <f t="shared" si="21"/>
        <v>0</v>
      </c>
      <c r="AC60" s="133">
        <f t="shared" si="21"/>
        <v>0</v>
      </c>
      <c r="AD60" s="133">
        <f t="shared" si="21"/>
        <v>0</v>
      </c>
      <c r="AE60" s="133"/>
      <c r="AF60" s="133">
        <f t="shared" si="21"/>
        <v>1611.36</v>
      </c>
      <c r="AG60" s="133">
        <f t="shared" si="21"/>
        <v>0</v>
      </c>
      <c r="AH60" s="133">
        <f t="shared" si="21"/>
        <v>0</v>
      </c>
      <c r="AI60" s="133"/>
      <c r="AJ60" s="133">
        <f t="shared" si="21"/>
        <v>242.08</v>
      </c>
      <c r="AK60" s="133"/>
      <c r="AL60" s="133">
        <f t="shared" si="21"/>
        <v>1087.2</v>
      </c>
      <c r="AM60" s="133"/>
      <c r="AN60" s="133">
        <f t="shared" si="21"/>
        <v>52.08</v>
      </c>
      <c r="AO60" s="133">
        <f t="shared" si="21"/>
        <v>0</v>
      </c>
      <c r="AP60" s="133">
        <f t="shared" si="21"/>
        <v>0</v>
      </c>
      <c r="AQ60" s="133"/>
      <c r="AR60" s="133">
        <f t="shared" si="21"/>
        <v>3284.9759999999997</v>
      </c>
      <c r="AS60" s="133">
        <f t="shared" si="21"/>
        <v>0</v>
      </c>
      <c r="AT60" s="133">
        <f t="shared" si="21"/>
        <v>0</v>
      </c>
      <c r="AU60" s="133">
        <f t="shared" si="21"/>
        <v>0</v>
      </c>
      <c r="AV60" s="133">
        <f t="shared" si="21"/>
        <v>0</v>
      </c>
      <c r="AW60" s="133">
        <f t="shared" si="21"/>
        <v>0</v>
      </c>
      <c r="AX60" s="133">
        <f t="shared" si="21"/>
        <v>0</v>
      </c>
      <c r="AY60" s="133"/>
      <c r="AZ60" s="133">
        <f t="shared" si="21"/>
        <v>155.79</v>
      </c>
      <c r="BA60" s="133"/>
      <c r="BB60" s="133">
        <f t="shared" si="21"/>
        <v>3836.9850000000001</v>
      </c>
      <c r="BC60" s="133"/>
      <c r="BD60" s="133">
        <f t="shared" si="21"/>
        <v>14.3</v>
      </c>
      <c r="BE60" s="133"/>
      <c r="BF60" s="133">
        <f t="shared" si="21"/>
        <v>0</v>
      </c>
      <c r="BG60" s="133"/>
      <c r="BH60" s="133">
        <f t="shared" si="21"/>
        <v>9.2827999999999999</v>
      </c>
      <c r="BI60" s="133">
        <f t="shared" si="21"/>
        <v>0</v>
      </c>
      <c r="BJ60" s="133">
        <f t="shared" si="21"/>
        <v>0</v>
      </c>
      <c r="BK60" s="133">
        <f t="shared" si="21"/>
        <v>10294.0538</v>
      </c>
      <c r="BL60" s="134"/>
      <c r="BM60" s="135"/>
      <c r="BN60" s="135"/>
      <c r="BO60" s="136"/>
      <c r="BP60" s="137"/>
      <c r="BQ60" s="134"/>
      <c r="BR60" s="138"/>
    </row>
    <row r="61" spans="1:70" s="22" customFormat="1" ht="25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2"/>
      <c r="O61" s="42"/>
      <c r="P61" s="38"/>
      <c r="Q61" s="38"/>
      <c r="R61" s="38"/>
      <c r="S61" s="38"/>
      <c r="T61" s="42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42"/>
      <c r="AZ61" s="38"/>
      <c r="BA61" s="125"/>
      <c r="BB61" s="38"/>
      <c r="BC61" s="38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62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2"/>
      <c r="O62" s="42"/>
      <c r="P62" s="42"/>
      <c r="Q62" s="42"/>
      <c r="R62" s="42"/>
      <c r="S62" s="42"/>
      <c r="T62" s="38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25"/>
      <c r="BB62" s="43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62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38"/>
      <c r="O63" s="38"/>
      <c r="P63" s="38"/>
      <c r="Q63" s="38"/>
      <c r="R63" s="38"/>
      <c r="S63" s="38"/>
      <c r="T63" s="38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25"/>
      <c r="BB63" s="43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294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25"/>
      <c r="AJ64" s="43"/>
      <c r="AK64" s="4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25"/>
      <c r="BB64" s="43"/>
      <c r="BC64" s="43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42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25"/>
      <c r="BB65" s="43"/>
      <c r="BC65" s="43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125"/>
      <c r="BB66" s="43"/>
      <c r="BC66" s="43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87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3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42"/>
      <c r="AN67" s="43"/>
      <c r="AO67" s="42"/>
      <c r="AP67" s="33"/>
      <c r="AQ67" s="33"/>
      <c r="AR67" s="33"/>
      <c r="AS67" s="33"/>
      <c r="AT67" s="33"/>
      <c r="AU67" s="33"/>
      <c r="AV67" s="33"/>
      <c r="AW67" s="33"/>
      <c r="AX67" s="33"/>
      <c r="AY67" s="42"/>
      <c r="AZ67" s="43"/>
      <c r="BA67" s="42"/>
      <c r="BB67" s="43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87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3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42"/>
      <c r="AZ68" s="42"/>
      <c r="BA68" s="125"/>
      <c r="BB68" s="61"/>
      <c r="BC68" s="42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87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2"/>
      <c r="O69" s="42"/>
      <c r="P69" s="42"/>
      <c r="Q69" s="42"/>
      <c r="R69" s="42"/>
      <c r="S69" s="42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42"/>
      <c r="AZ69" s="42"/>
      <c r="BA69" s="125"/>
      <c r="BB69" s="61"/>
      <c r="BC69" s="42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87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2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25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87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125"/>
      <c r="N71" s="23"/>
      <c r="O71" s="23"/>
      <c r="P71" s="23"/>
      <c r="Q71" s="23"/>
      <c r="R71" s="23"/>
      <c r="S71" s="23"/>
      <c r="T71" s="2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25"/>
      <c r="BB71" s="125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349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25"/>
      <c r="BB72" s="125"/>
      <c r="BC72" s="42"/>
      <c r="BD72" s="42"/>
      <c r="BE72" s="42"/>
      <c r="BF72" s="43"/>
      <c r="BG72" s="43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67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25"/>
      <c r="BB73" s="125"/>
      <c r="BC73" s="42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409.6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3"/>
      <c r="AG74" s="42"/>
      <c r="AH74" s="33"/>
      <c r="AI74" s="125"/>
      <c r="AJ74" s="43"/>
      <c r="AK74" s="42"/>
      <c r="AL74" s="43"/>
      <c r="AM74" s="42"/>
      <c r="AN74" s="33"/>
      <c r="AO74" s="33"/>
      <c r="AP74" s="33"/>
      <c r="AQ74" s="125"/>
      <c r="AR74" s="43"/>
      <c r="AS74" s="33"/>
      <c r="AT74" s="33"/>
      <c r="AU74" s="33"/>
      <c r="AV74" s="33"/>
      <c r="AW74" s="33"/>
      <c r="AX74" s="33"/>
      <c r="AY74" s="33"/>
      <c r="AZ74" s="33"/>
      <c r="BA74" s="125"/>
      <c r="BB74" s="43"/>
      <c r="BC74" s="42"/>
      <c r="BD74" s="43"/>
      <c r="BE74" s="42"/>
      <c r="BF74" s="43"/>
      <c r="BG74" s="42"/>
      <c r="BH74" s="43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4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2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3"/>
      <c r="AG75" s="42"/>
      <c r="AH75" s="33"/>
      <c r="AI75" s="125"/>
      <c r="AJ75" s="42"/>
      <c r="AK75" s="42"/>
      <c r="AL75" s="33"/>
      <c r="AM75" s="33"/>
      <c r="AN75" s="33"/>
      <c r="AO75" s="33"/>
      <c r="AP75" s="33"/>
      <c r="AQ75" s="125"/>
      <c r="AR75" s="42"/>
      <c r="AS75" s="33"/>
      <c r="AT75" s="33"/>
      <c r="AU75" s="33"/>
      <c r="AV75" s="33"/>
      <c r="AW75" s="33"/>
      <c r="AX75" s="33"/>
      <c r="AY75" s="33"/>
      <c r="AZ75" s="33"/>
      <c r="BA75" s="125"/>
      <c r="BB75" s="43"/>
      <c r="BC75" s="42"/>
      <c r="BD75" s="43"/>
      <c r="BE75" s="42"/>
      <c r="BF75" s="43"/>
      <c r="BG75" s="42"/>
      <c r="BH75" s="43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4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3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3"/>
      <c r="AG76" s="42"/>
      <c r="AH76" s="33"/>
      <c r="AI76" s="125"/>
      <c r="AJ76" s="42"/>
      <c r="AK76" s="42"/>
      <c r="AL76" s="33"/>
      <c r="AM76" s="33"/>
      <c r="AN76" s="33"/>
      <c r="AO76" s="33"/>
      <c r="AP76" s="33"/>
      <c r="AQ76" s="125"/>
      <c r="AR76" s="42"/>
      <c r="AS76" s="33"/>
      <c r="AT76" s="33"/>
      <c r="AU76" s="33"/>
      <c r="AV76" s="33"/>
      <c r="AW76" s="33"/>
      <c r="AX76" s="33"/>
      <c r="AY76" s="33"/>
      <c r="AZ76" s="33"/>
      <c r="BA76" s="125"/>
      <c r="BB76" s="43"/>
      <c r="BC76" s="42"/>
      <c r="BD76" s="43"/>
      <c r="BE76" s="42"/>
      <c r="BF76" s="43"/>
      <c r="BG76" s="42"/>
      <c r="BH76" s="43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4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2"/>
      <c r="O77" s="42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3"/>
      <c r="AG77" s="42"/>
      <c r="AH77" s="33"/>
      <c r="AI77" s="125"/>
      <c r="AJ77" s="42"/>
      <c r="AK77" s="42"/>
      <c r="AL77" s="33"/>
      <c r="AM77" s="33"/>
      <c r="AN77" s="33"/>
      <c r="AO77" s="33"/>
      <c r="AP77" s="33"/>
      <c r="AQ77" s="125"/>
      <c r="AR77" s="42"/>
      <c r="AS77" s="33"/>
      <c r="AT77" s="33"/>
      <c r="AU77" s="33"/>
      <c r="AV77" s="33"/>
      <c r="AW77" s="33"/>
      <c r="AX77" s="33"/>
      <c r="AY77" s="33"/>
      <c r="AZ77" s="33"/>
      <c r="BA77" s="125"/>
      <c r="BB77" s="43"/>
      <c r="BC77" s="42"/>
      <c r="BD77" s="43"/>
      <c r="BE77" s="42"/>
      <c r="BF77" s="43"/>
      <c r="BG77" s="42"/>
      <c r="BH77" s="43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2"/>
      <c r="Q78" s="42"/>
      <c r="R78" s="42"/>
      <c r="S78" s="42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3"/>
      <c r="AG78" s="42"/>
      <c r="AH78" s="33"/>
      <c r="AI78" s="125"/>
      <c r="AJ78" s="42"/>
      <c r="AK78" s="42"/>
      <c r="AL78" s="33"/>
      <c r="AM78" s="33"/>
      <c r="AN78" s="33"/>
      <c r="AO78" s="33"/>
      <c r="AP78" s="33"/>
      <c r="AQ78" s="125"/>
      <c r="AR78" s="42"/>
      <c r="AS78" s="33"/>
      <c r="AT78" s="33"/>
      <c r="AU78" s="33"/>
      <c r="AV78" s="33"/>
      <c r="AW78" s="33"/>
      <c r="AX78" s="33"/>
      <c r="AY78" s="33"/>
      <c r="AZ78" s="33"/>
      <c r="BA78" s="125"/>
      <c r="BB78" s="43"/>
      <c r="BC78" s="42"/>
      <c r="BD78" s="43"/>
      <c r="BE78" s="42"/>
      <c r="BF78" s="43"/>
      <c r="BG78" s="42"/>
      <c r="BH78" s="43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2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42"/>
      <c r="AF79" s="43"/>
      <c r="AG79" s="42"/>
      <c r="AH79" s="33"/>
      <c r="AI79" s="125"/>
      <c r="AJ79" s="42"/>
      <c r="AK79" s="42"/>
      <c r="AL79" s="33"/>
      <c r="AM79" s="33"/>
      <c r="AN79" s="33"/>
      <c r="AO79" s="33"/>
      <c r="AP79" s="33"/>
      <c r="AQ79" s="125"/>
      <c r="AR79" s="42"/>
      <c r="AS79" s="33"/>
      <c r="AT79" s="33"/>
      <c r="AU79" s="33"/>
      <c r="AV79" s="33"/>
      <c r="AW79" s="33"/>
      <c r="AX79" s="33"/>
      <c r="AY79" s="33"/>
      <c r="AZ79" s="33"/>
      <c r="BA79" s="125"/>
      <c r="BB79" s="43"/>
      <c r="BC79" s="42"/>
      <c r="BD79" s="43"/>
      <c r="BE79" s="42"/>
      <c r="BF79" s="43"/>
      <c r="BG79" s="42"/>
      <c r="BH79" s="43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409.6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42"/>
      <c r="AF80" s="43"/>
      <c r="AG80" s="43"/>
      <c r="AH80" s="33"/>
      <c r="AI80" s="125"/>
      <c r="AJ80" s="43"/>
      <c r="AK80" s="43"/>
      <c r="AL80" s="33"/>
      <c r="AM80" s="33"/>
      <c r="AN80" s="33"/>
      <c r="AO80" s="33"/>
      <c r="AP80" s="33"/>
      <c r="AQ80" s="125"/>
      <c r="AR80" s="43"/>
      <c r="AS80" s="33"/>
      <c r="AT80" s="33"/>
      <c r="AU80" s="33"/>
      <c r="AV80" s="33"/>
      <c r="AW80" s="33"/>
      <c r="AX80" s="33"/>
      <c r="AY80" s="33"/>
      <c r="AZ80" s="33"/>
      <c r="BA80" s="125"/>
      <c r="BB80" s="43"/>
      <c r="BC80" s="43"/>
      <c r="BD80" s="42"/>
      <c r="BE80" s="42"/>
      <c r="BF80" s="43"/>
      <c r="BG80" s="42"/>
      <c r="BH80" s="42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3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25"/>
      <c r="BB81" s="125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134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25"/>
      <c r="BB82" s="125"/>
      <c r="BC82" s="42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34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2"/>
      <c r="Q83" s="42"/>
      <c r="R83" s="42"/>
      <c r="S83" s="42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25"/>
      <c r="BB83" s="125"/>
      <c r="BC83" s="42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34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25"/>
      <c r="BB84" s="125"/>
      <c r="BC84" s="42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409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42"/>
      <c r="AH85" s="43"/>
      <c r="AI85" s="4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25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32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25"/>
      <c r="BB86" s="125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32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3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25"/>
      <c r="BB87" s="125"/>
      <c r="BC87" s="42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409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3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25"/>
      <c r="BB88" s="43"/>
      <c r="BC88" s="43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69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3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25"/>
      <c r="BB89" s="125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62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3"/>
      <c r="P90" s="43"/>
      <c r="Q90" s="43"/>
      <c r="R90" s="43"/>
      <c r="S90" s="43"/>
      <c r="T90" s="4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125"/>
      <c r="BB90" s="125"/>
      <c r="BC90" s="42"/>
      <c r="BD90" s="42"/>
      <c r="BE90" s="42"/>
      <c r="BF90" s="43"/>
      <c r="BG90" s="42"/>
      <c r="BH90" s="43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2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25"/>
      <c r="BB91" s="125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40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3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25"/>
      <c r="BB92" s="43"/>
      <c r="BC92" s="43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5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3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25"/>
      <c r="BB93" s="125"/>
      <c r="BC93" s="42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6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25"/>
      <c r="BB94" s="125"/>
      <c r="BC94" s="42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77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25"/>
      <c r="BB95" s="43"/>
      <c r="BC95" s="43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125"/>
      <c r="BB96" s="61"/>
      <c r="BC96" s="43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24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3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5"/>
      <c r="BB97" s="43"/>
      <c r="BC97" s="43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244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2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25"/>
      <c r="BB98" s="61"/>
      <c r="BC98" s="43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31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25"/>
      <c r="BB99" s="43"/>
      <c r="BC99" s="43"/>
      <c r="BD99" s="42"/>
      <c r="BE99" s="42"/>
      <c r="BF99" s="43"/>
      <c r="BG99" s="42"/>
      <c r="BH99" s="42"/>
      <c r="BI99" s="4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231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38"/>
      <c r="R100" s="42"/>
      <c r="S100" s="38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42"/>
      <c r="AN100" s="42"/>
      <c r="AO100" s="42"/>
      <c r="AP100" s="33"/>
      <c r="AQ100" s="33"/>
      <c r="AR100" s="33"/>
      <c r="AS100" s="33"/>
      <c r="AT100" s="33"/>
      <c r="AU100" s="33"/>
      <c r="AV100" s="33"/>
      <c r="AW100" s="33"/>
      <c r="AX100" s="33"/>
      <c r="AY100" s="42"/>
      <c r="AZ100" s="42"/>
      <c r="BA100" s="42"/>
      <c r="BB100" s="125"/>
      <c r="BC100" s="42"/>
      <c r="BD100" s="42"/>
      <c r="BE100" s="42"/>
      <c r="BF100" s="43"/>
      <c r="BG100" s="42"/>
      <c r="BH100" s="42"/>
      <c r="BI100" s="4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15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2"/>
      <c r="O101" s="42"/>
      <c r="P101" s="42"/>
      <c r="Q101" s="38"/>
      <c r="R101" s="42"/>
      <c r="S101" s="38"/>
      <c r="T101" s="42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5"/>
      <c r="BB101" s="125"/>
      <c r="BC101" s="42"/>
      <c r="BD101" s="42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59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5"/>
      <c r="BB102" s="125"/>
      <c r="BC102" s="42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408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2"/>
      <c r="AG103" s="42"/>
      <c r="AH103" s="33"/>
      <c r="AI103" s="125"/>
      <c r="AJ103" s="38"/>
      <c r="AK103" s="42"/>
      <c r="AL103" s="38"/>
      <c r="AM103" s="42"/>
      <c r="AN103" s="33"/>
      <c r="AO103" s="33"/>
      <c r="AP103" s="33"/>
      <c r="AQ103" s="125"/>
      <c r="AR103" s="38"/>
      <c r="AS103" s="33"/>
      <c r="AT103" s="33"/>
      <c r="AU103" s="33"/>
      <c r="AV103" s="33"/>
      <c r="AW103" s="33"/>
      <c r="AX103" s="33"/>
      <c r="AY103" s="33"/>
      <c r="AZ103" s="33"/>
      <c r="BA103" s="125"/>
      <c r="BB103" s="38"/>
      <c r="BC103" s="42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38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38"/>
      <c r="Q104" s="38"/>
      <c r="R104" s="38"/>
      <c r="S104" s="38"/>
      <c r="T104" s="42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5"/>
      <c r="BB104" s="125"/>
      <c r="BC104" s="42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3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38"/>
      <c r="O105" s="38"/>
      <c r="P105" s="38"/>
      <c r="Q105" s="38"/>
      <c r="R105" s="38"/>
      <c r="S105" s="38"/>
      <c r="T105" s="38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5"/>
      <c r="BB105" s="125"/>
      <c r="BC105" s="42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13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62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25"/>
      <c r="BB106" s="125"/>
      <c r="BC106" s="42"/>
      <c r="BD106" s="42"/>
      <c r="BE106" s="42"/>
      <c r="BF106" s="43"/>
      <c r="BG106" s="42"/>
      <c r="BH106" s="42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3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62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25"/>
      <c r="BB107" s="125"/>
      <c r="BC107" s="42"/>
      <c r="BD107" s="42"/>
      <c r="BE107" s="42"/>
      <c r="BF107" s="43"/>
      <c r="BG107" s="42"/>
      <c r="BH107" s="42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38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25"/>
      <c r="BB108" s="125"/>
      <c r="BC108" s="42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282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38"/>
      <c r="AG109" s="42"/>
      <c r="AH109" s="33"/>
      <c r="AI109" s="125"/>
      <c r="AJ109" s="38"/>
      <c r="AK109" s="38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42"/>
      <c r="BB109" s="43"/>
      <c r="BC109" s="43"/>
      <c r="BD109" s="42"/>
      <c r="BE109" s="42"/>
      <c r="BF109" s="38"/>
      <c r="BG109" s="42"/>
      <c r="BH109" s="43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37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25"/>
      <c r="BB110" s="43"/>
      <c r="BC110" s="43"/>
      <c r="BD110" s="42"/>
      <c r="BE110" s="42"/>
      <c r="BF110" s="43"/>
      <c r="BG110" s="42"/>
      <c r="BH110" s="43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22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25"/>
      <c r="BB111" s="43"/>
      <c r="BC111" s="43"/>
      <c r="BD111" s="42"/>
      <c r="BE111" s="42"/>
      <c r="BF111" s="43"/>
      <c r="BG111" s="42"/>
      <c r="BH111" s="43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22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124"/>
      <c r="M112" s="42"/>
      <c r="N112" s="42"/>
      <c r="O112" s="42"/>
      <c r="P112" s="42"/>
      <c r="Q112" s="42"/>
      <c r="R112" s="42"/>
      <c r="S112" s="42"/>
      <c r="T112" s="42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25"/>
      <c r="BB112" s="43"/>
      <c r="BC112" s="43"/>
      <c r="BD112" s="42"/>
      <c r="BE112" s="42"/>
      <c r="BF112" s="43"/>
      <c r="BG112" s="42"/>
      <c r="BH112" s="43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2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25"/>
      <c r="BB113" s="43"/>
      <c r="BC113" s="43"/>
      <c r="BD113" s="42"/>
      <c r="BE113" s="42"/>
      <c r="BF113" s="43"/>
      <c r="BG113" s="42"/>
      <c r="BH113" s="43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84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25"/>
      <c r="BB114" s="38"/>
      <c r="BC114" s="38"/>
      <c r="BD114" s="42"/>
      <c r="BE114" s="42"/>
      <c r="BF114" s="43"/>
      <c r="BG114" s="42"/>
      <c r="BH114" s="43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8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25"/>
      <c r="BB115" s="43"/>
      <c r="BC115" s="43"/>
      <c r="BD115" s="42"/>
      <c r="BE115" s="42"/>
      <c r="BF115" s="43"/>
      <c r="BG115" s="42"/>
      <c r="BH115" s="43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409.6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25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20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25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0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62"/>
      <c r="AR118" s="33"/>
      <c r="AS118" s="62"/>
      <c r="AT118" s="33"/>
      <c r="AU118" s="33"/>
      <c r="AV118" s="33"/>
      <c r="AW118" s="33"/>
      <c r="AX118" s="33"/>
      <c r="AY118" s="33"/>
      <c r="AZ118" s="33"/>
      <c r="BA118" s="125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8"/>
      <c r="O119" s="38"/>
      <c r="P119" s="38"/>
      <c r="Q119" s="38"/>
      <c r="R119" s="38"/>
      <c r="S119" s="38"/>
      <c r="T119" s="3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38"/>
      <c r="AH119" s="33"/>
      <c r="AI119" s="125"/>
      <c r="AJ119" s="38"/>
      <c r="AK119" s="42"/>
      <c r="AL119" s="38"/>
      <c r="AM119" s="38"/>
      <c r="AN119" s="33"/>
      <c r="AO119" s="33"/>
      <c r="AP119" s="33"/>
      <c r="AQ119" s="125"/>
      <c r="AR119" s="38"/>
      <c r="AS119" s="62"/>
      <c r="AT119" s="33"/>
      <c r="AU119" s="33"/>
      <c r="AV119" s="33"/>
      <c r="AW119" s="33"/>
      <c r="AX119" s="33"/>
      <c r="AY119" s="33"/>
      <c r="AZ119" s="33"/>
      <c r="BA119" s="125"/>
      <c r="BB119" s="38"/>
      <c r="BC119" s="38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152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38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33"/>
      <c r="AZ120" s="33"/>
      <c r="BA120" s="125"/>
      <c r="BB120" s="61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2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38"/>
      <c r="O121" s="38"/>
      <c r="P121" s="38"/>
      <c r="Q121" s="38"/>
      <c r="R121" s="38"/>
      <c r="S121" s="38"/>
      <c r="T121" s="38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33"/>
      <c r="AZ121" s="33"/>
      <c r="BA121" s="125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2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38"/>
      <c r="O122" s="38"/>
      <c r="P122" s="38"/>
      <c r="Q122" s="38"/>
      <c r="R122" s="38"/>
      <c r="S122" s="38"/>
      <c r="T122" s="3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62"/>
      <c r="AR122" s="33"/>
      <c r="AS122" s="62"/>
      <c r="AT122" s="33"/>
      <c r="AU122" s="33"/>
      <c r="AV122" s="33"/>
      <c r="AW122" s="33"/>
      <c r="AX122" s="33"/>
      <c r="AY122" s="33"/>
      <c r="AZ122" s="33"/>
      <c r="BA122" s="125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52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33"/>
      <c r="AZ123" s="33"/>
      <c r="BA123" s="125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52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33"/>
      <c r="AZ124" s="33"/>
      <c r="BA124" s="125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409.6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38"/>
      <c r="AG125" s="38"/>
      <c r="AH125" s="33"/>
      <c r="AI125" s="125"/>
      <c r="AJ125" s="38"/>
      <c r="AK125" s="38"/>
      <c r="AL125" s="33"/>
      <c r="AM125" s="33"/>
      <c r="AN125" s="33"/>
      <c r="AO125" s="33"/>
      <c r="AP125" s="33"/>
      <c r="AQ125" s="125"/>
      <c r="AR125" s="38"/>
      <c r="AS125" s="125"/>
      <c r="AT125" s="43"/>
      <c r="AU125" s="33"/>
      <c r="AV125" s="33"/>
      <c r="AW125" s="33"/>
      <c r="AX125" s="33"/>
      <c r="AY125" s="33"/>
      <c r="AZ125" s="33"/>
      <c r="BA125" s="125"/>
      <c r="BB125" s="38"/>
      <c r="BC125" s="38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52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125"/>
      <c r="AJ126" s="43"/>
      <c r="AK126" s="42"/>
      <c r="AL126" s="33"/>
      <c r="AM126" s="33"/>
      <c r="AN126" s="33"/>
      <c r="AO126" s="33"/>
      <c r="AP126" s="33"/>
      <c r="AQ126" s="125"/>
      <c r="AR126" s="43"/>
      <c r="AS126" s="125"/>
      <c r="AT126" s="43"/>
      <c r="AU126" s="33"/>
      <c r="AV126" s="33"/>
      <c r="AW126" s="33"/>
      <c r="AX126" s="33"/>
      <c r="AY126" s="33"/>
      <c r="AZ126" s="33"/>
      <c r="BA126" s="125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5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2"/>
      <c r="AH127" s="33"/>
      <c r="AI127" s="125"/>
      <c r="AJ127" s="43"/>
      <c r="AK127" s="42"/>
      <c r="AL127" s="33"/>
      <c r="AM127" s="33"/>
      <c r="AN127" s="33"/>
      <c r="AO127" s="33"/>
      <c r="AP127" s="33"/>
      <c r="AQ127" s="125"/>
      <c r="AR127" s="43"/>
      <c r="AS127" s="125"/>
      <c r="AT127" s="43"/>
      <c r="AU127" s="33"/>
      <c r="AV127" s="33"/>
      <c r="AW127" s="33"/>
      <c r="AX127" s="33"/>
      <c r="AY127" s="33"/>
      <c r="AZ127" s="33"/>
      <c r="BA127" s="125"/>
      <c r="BB127" s="43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52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43"/>
      <c r="AG128" s="42"/>
      <c r="AH128" s="33"/>
      <c r="AI128" s="125"/>
      <c r="AJ128" s="43"/>
      <c r="AK128" s="42"/>
      <c r="AL128" s="33"/>
      <c r="AM128" s="33"/>
      <c r="AN128" s="33"/>
      <c r="AO128" s="33"/>
      <c r="AP128" s="33"/>
      <c r="AQ128" s="125"/>
      <c r="AR128" s="43"/>
      <c r="AS128" s="125"/>
      <c r="AT128" s="43"/>
      <c r="AU128" s="33"/>
      <c r="AV128" s="33"/>
      <c r="AW128" s="33"/>
      <c r="AX128" s="33"/>
      <c r="AY128" s="33"/>
      <c r="AZ128" s="33"/>
      <c r="BA128" s="125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42"/>
      <c r="AF129" s="43"/>
      <c r="AG129" s="42"/>
      <c r="AH129" s="33"/>
      <c r="AI129" s="125"/>
      <c r="AJ129" s="43"/>
      <c r="AK129" s="42"/>
      <c r="AL129" s="33"/>
      <c r="AM129" s="33"/>
      <c r="AN129" s="33"/>
      <c r="AO129" s="33"/>
      <c r="AP129" s="33"/>
      <c r="AQ129" s="125"/>
      <c r="AR129" s="43"/>
      <c r="AS129" s="125"/>
      <c r="AT129" s="43"/>
      <c r="AU129" s="33"/>
      <c r="AV129" s="33"/>
      <c r="AW129" s="33"/>
      <c r="AX129" s="33"/>
      <c r="AY129" s="33"/>
      <c r="AZ129" s="33"/>
      <c r="BA129" s="125"/>
      <c r="BB129" s="43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349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2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42"/>
      <c r="AF130" s="43"/>
      <c r="AG130" s="43"/>
      <c r="AH130" s="33"/>
      <c r="AI130" s="125"/>
      <c r="AJ130" s="42"/>
      <c r="AK130" s="42"/>
      <c r="AL130" s="33"/>
      <c r="AM130" s="33"/>
      <c r="AN130" s="33"/>
      <c r="AO130" s="33"/>
      <c r="AP130" s="33"/>
      <c r="AQ130" s="125"/>
      <c r="AR130" s="43"/>
      <c r="AS130" s="125"/>
      <c r="AT130" s="42"/>
      <c r="AU130" s="33"/>
      <c r="AV130" s="33"/>
      <c r="AW130" s="33"/>
      <c r="AX130" s="33"/>
      <c r="AY130" s="33"/>
      <c r="AZ130" s="33"/>
      <c r="BA130" s="125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3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20"/>
      <c r="O131" s="20"/>
      <c r="P131" s="23"/>
      <c r="Q131" s="23"/>
      <c r="R131" s="20"/>
      <c r="S131" s="23"/>
      <c r="T131" s="2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25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409.6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42"/>
      <c r="AZ132" s="42"/>
      <c r="BA132" s="125"/>
      <c r="BB132" s="43"/>
      <c r="BC132" s="43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80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25"/>
      <c r="BB133" s="38"/>
      <c r="BC133" s="38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0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25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80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25"/>
      <c r="BB135" s="38"/>
      <c r="BC135" s="42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80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25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25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44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25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336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25"/>
      <c r="BB139" s="61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42"/>
      <c r="AZ140" s="42"/>
      <c r="BA140" s="42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25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2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25"/>
      <c r="BB142" s="38"/>
      <c r="BC142" s="38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52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33"/>
      <c r="AT143" s="33"/>
      <c r="AU143" s="33"/>
      <c r="AV143" s="33"/>
      <c r="AW143" s="33"/>
      <c r="AX143" s="33"/>
      <c r="AY143" s="33"/>
      <c r="AZ143" s="33"/>
      <c r="BA143" s="125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49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3"/>
      <c r="AH144" s="33"/>
      <c r="AI144" s="125"/>
      <c r="AJ144" s="43"/>
      <c r="AK144" s="42"/>
      <c r="AL144" s="33"/>
      <c r="AM144" s="33"/>
      <c r="AN144" s="33"/>
      <c r="AO144" s="33"/>
      <c r="AP144" s="33"/>
      <c r="AQ144" s="125"/>
      <c r="AR144" s="43"/>
      <c r="AS144" s="33"/>
      <c r="AT144" s="33"/>
      <c r="AU144" s="33"/>
      <c r="AV144" s="33"/>
      <c r="AW144" s="33"/>
      <c r="AX144" s="33"/>
      <c r="AY144" s="33"/>
      <c r="AZ144" s="33"/>
      <c r="BA144" s="125"/>
      <c r="BB144" s="38"/>
      <c r="BC144" s="38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49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3"/>
      <c r="AH145" s="33"/>
      <c r="AI145" s="125"/>
      <c r="AJ145" s="43"/>
      <c r="AK145" s="42"/>
      <c r="AL145" s="33"/>
      <c r="AM145" s="33"/>
      <c r="AN145" s="33"/>
      <c r="AO145" s="33"/>
      <c r="AP145" s="33"/>
      <c r="AQ145" s="125"/>
      <c r="AR145" s="43"/>
      <c r="AS145" s="33"/>
      <c r="AT145" s="33"/>
      <c r="AU145" s="33"/>
      <c r="AV145" s="33"/>
      <c r="AW145" s="33"/>
      <c r="AX145" s="33"/>
      <c r="AY145" s="33"/>
      <c r="AZ145" s="33"/>
      <c r="BA145" s="125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234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25"/>
      <c r="BB146" s="38"/>
      <c r="BC146" s="38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25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25"/>
      <c r="BB148" s="38"/>
      <c r="BC148" s="38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52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25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40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25"/>
      <c r="BB150" s="38"/>
      <c r="BC150" s="38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4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25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4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25"/>
      <c r="BB152" s="38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4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25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01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42"/>
      <c r="AZ154" s="42"/>
      <c r="BA154" s="125"/>
      <c r="BB154" s="38"/>
      <c r="BC154" s="38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2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25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2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25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59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125"/>
      <c r="BB157" s="38"/>
      <c r="BC157" s="38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59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125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9.6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125"/>
      <c r="BB159" s="38"/>
      <c r="BC159" s="38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4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25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23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125"/>
      <c r="BB161" s="38"/>
      <c r="BC161" s="38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74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25"/>
      <c r="BB162" s="61"/>
      <c r="BC162" s="42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59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42"/>
      <c r="AZ163" s="42"/>
      <c r="BA163" s="125"/>
      <c r="BB163" s="38"/>
      <c r="BC163" s="38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59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25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59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25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9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3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25"/>
      <c r="BB166" s="43"/>
      <c r="BC166" s="43"/>
      <c r="BD166" s="42"/>
      <c r="BE166" s="42"/>
      <c r="BF166" s="43"/>
      <c r="BG166" s="42"/>
      <c r="BH166" s="43"/>
      <c r="BI166" s="42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27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42"/>
      <c r="AN167" s="43"/>
      <c r="AO167" s="42"/>
      <c r="AP167" s="33"/>
      <c r="AQ167" s="33"/>
      <c r="AR167" s="33"/>
      <c r="AS167" s="33"/>
      <c r="AT167" s="33"/>
      <c r="AU167" s="33"/>
      <c r="AV167" s="33"/>
      <c r="AW167" s="33"/>
      <c r="AX167" s="33"/>
      <c r="AY167" s="42"/>
      <c r="AZ167" s="38"/>
      <c r="BA167" s="125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0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2"/>
      <c r="O168" s="42"/>
      <c r="P168" s="42"/>
      <c r="Q168" s="42"/>
      <c r="R168" s="42"/>
      <c r="S168" s="42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42"/>
      <c r="AN168" s="43"/>
      <c r="AO168" s="42"/>
      <c r="AP168" s="33"/>
      <c r="AQ168" s="33"/>
      <c r="AR168" s="33"/>
      <c r="AS168" s="33"/>
      <c r="AT168" s="33"/>
      <c r="AU168" s="33"/>
      <c r="AV168" s="33"/>
      <c r="AW168" s="33"/>
      <c r="AX168" s="33"/>
      <c r="AY168" s="42"/>
      <c r="AZ168" s="42"/>
      <c r="BA168" s="125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42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42"/>
      <c r="AN169" s="43"/>
      <c r="AO169" s="42"/>
      <c r="AP169" s="33"/>
      <c r="AQ169" s="33"/>
      <c r="AR169" s="33"/>
      <c r="AS169" s="33"/>
      <c r="AT169" s="33"/>
      <c r="AU169" s="33"/>
      <c r="AV169" s="33"/>
      <c r="AW169" s="33"/>
      <c r="AX169" s="33"/>
      <c r="AY169" s="42"/>
      <c r="AZ169" s="42"/>
      <c r="BA169" s="125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9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125"/>
      <c r="AR170" s="42"/>
      <c r="AS170" s="33"/>
      <c r="AT170" s="33"/>
      <c r="AU170" s="33"/>
      <c r="AV170" s="33"/>
      <c r="AW170" s="33"/>
      <c r="AX170" s="33"/>
      <c r="AY170" s="33"/>
      <c r="AZ170" s="33"/>
      <c r="BA170" s="125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9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198"/>
      <c r="M171" s="42"/>
      <c r="N171" s="42"/>
      <c r="O171" s="42"/>
      <c r="P171" s="42"/>
      <c r="Q171" s="42"/>
      <c r="R171" s="42"/>
      <c r="S171" s="42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25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59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199"/>
      <c r="M172" s="42"/>
      <c r="N172" s="42"/>
      <c r="O172" s="42"/>
      <c r="P172" s="42"/>
      <c r="Q172" s="42"/>
      <c r="R172" s="42"/>
      <c r="S172" s="42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25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25"/>
      <c r="BB173" s="38"/>
      <c r="BC173" s="38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6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25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409.6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25"/>
      <c r="BB175" s="38"/>
      <c r="BC175" s="38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25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0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25"/>
      <c r="BB177" s="38"/>
      <c r="BC177" s="38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9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33"/>
      <c r="AT178" s="33"/>
      <c r="AU178" s="33"/>
      <c r="AV178" s="33"/>
      <c r="AW178" s="33"/>
      <c r="AX178" s="33"/>
      <c r="AY178" s="33"/>
      <c r="AZ178" s="33"/>
      <c r="BA178" s="125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89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3"/>
      <c r="AG179" s="43"/>
      <c r="AH179" s="33"/>
      <c r="AI179" s="125"/>
      <c r="AJ179" s="42"/>
      <c r="AK179" s="42"/>
      <c r="AL179" s="33"/>
      <c r="AM179" s="33"/>
      <c r="AN179" s="33"/>
      <c r="AO179" s="33"/>
      <c r="AP179" s="33"/>
      <c r="AQ179" s="125"/>
      <c r="AR179" s="43"/>
      <c r="AS179" s="33"/>
      <c r="AT179" s="33"/>
      <c r="AU179" s="33"/>
      <c r="AV179" s="33"/>
      <c r="AW179" s="33"/>
      <c r="AX179" s="33"/>
      <c r="AY179" s="33"/>
      <c r="AZ179" s="33"/>
      <c r="BA179" s="125"/>
      <c r="BB179" s="38"/>
      <c r="BC179" s="38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89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25"/>
      <c r="AJ180" s="42"/>
      <c r="AK180" s="42"/>
      <c r="AL180" s="33"/>
      <c r="AM180" s="33"/>
      <c r="AN180" s="33"/>
      <c r="AO180" s="33"/>
      <c r="AP180" s="33"/>
      <c r="AQ180" s="125"/>
      <c r="AR180" s="43"/>
      <c r="AS180" s="33"/>
      <c r="AT180" s="33"/>
      <c r="AU180" s="33"/>
      <c r="AV180" s="33"/>
      <c r="AW180" s="33"/>
      <c r="AX180" s="33"/>
      <c r="AY180" s="33"/>
      <c r="AZ180" s="33"/>
      <c r="BA180" s="125"/>
      <c r="BB180" s="43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04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25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47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25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52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3"/>
      <c r="O183" s="42"/>
      <c r="P183" s="43"/>
      <c r="Q183" s="43"/>
      <c r="R183" s="43"/>
      <c r="S183" s="43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25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25"/>
      <c r="N184" s="20"/>
      <c r="O184" s="20"/>
      <c r="P184" s="20"/>
      <c r="Q184" s="20"/>
      <c r="R184" s="20"/>
      <c r="S184" s="20"/>
      <c r="T184" s="2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25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9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25"/>
      <c r="N185" s="20"/>
      <c r="O185" s="20"/>
      <c r="P185" s="20"/>
      <c r="Q185" s="20"/>
      <c r="R185" s="20"/>
      <c r="S185" s="20"/>
      <c r="T185" s="2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25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38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38"/>
      <c r="AG186" s="38"/>
      <c r="AH186" s="33"/>
      <c r="AI186" s="125"/>
      <c r="AJ186" s="38"/>
      <c r="AK186" s="38"/>
      <c r="AL186" s="33"/>
      <c r="AM186" s="33"/>
      <c r="AN186" s="33"/>
      <c r="AO186" s="33"/>
      <c r="AP186" s="33"/>
      <c r="AQ186" s="125"/>
      <c r="AR186" s="38"/>
      <c r="AS186" s="33"/>
      <c r="AT186" s="33"/>
      <c r="AU186" s="33"/>
      <c r="AV186" s="33"/>
      <c r="AW186" s="33"/>
      <c r="AX186" s="33"/>
      <c r="AY186" s="33"/>
      <c r="AZ186" s="33"/>
      <c r="BA186" s="125"/>
      <c r="BB186" s="38"/>
      <c r="BC186" s="38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9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125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25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9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25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25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9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25"/>
      <c r="BB191" s="38"/>
      <c r="BC191" s="38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9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25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125"/>
      <c r="N193" s="20"/>
      <c r="O193" s="20"/>
      <c r="P193" s="20"/>
      <c r="Q193" s="20"/>
      <c r="R193" s="20"/>
      <c r="S193" s="20"/>
      <c r="T193" s="2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25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125"/>
      <c r="BB194" s="38"/>
      <c r="BC194" s="42"/>
      <c r="BD194" s="42"/>
      <c r="BE194" s="42"/>
      <c r="BF194" s="43"/>
      <c r="BG194" s="42"/>
      <c r="BH194" s="38"/>
      <c r="BI194" s="38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25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42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125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38"/>
      <c r="AG197" s="38"/>
      <c r="AH197" s="33"/>
      <c r="AI197" s="125"/>
      <c r="AJ197" s="38"/>
      <c r="AK197" s="42"/>
      <c r="AL197" s="33"/>
      <c r="AM197" s="33"/>
      <c r="AN197" s="33"/>
      <c r="AO197" s="33"/>
      <c r="AP197" s="33"/>
      <c r="AQ197" s="125"/>
      <c r="AR197" s="38"/>
      <c r="AS197" s="33"/>
      <c r="AT197" s="33"/>
      <c r="AU197" s="33"/>
      <c r="AV197" s="33"/>
      <c r="AW197" s="33"/>
      <c r="AX197" s="33"/>
      <c r="AY197" s="33"/>
      <c r="AZ197" s="33"/>
      <c r="BA197" s="125"/>
      <c r="BB197" s="38"/>
      <c r="BC197" s="38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2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125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25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9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25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92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25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92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25"/>
      <c r="N202" s="20"/>
      <c r="O202" s="20"/>
      <c r="P202" s="20"/>
      <c r="Q202" s="20"/>
      <c r="R202" s="20"/>
      <c r="S202" s="20"/>
      <c r="T202" s="2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25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92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25"/>
      <c r="N203" s="20"/>
      <c r="O203" s="20"/>
      <c r="P203" s="20"/>
      <c r="Q203" s="20"/>
      <c r="R203" s="20"/>
      <c r="S203" s="20"/>
      <c r="T203" s="2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25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92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125"/>
      <c r="AJ204" s="38"/>
      <c r="AK204" s="42"/>
      <c r="AL204" s="33"/>
      <c r="AM204" s="33"/>
      <c r="AN204" s="33"/>
      <c r="AO204" s="33"/>
      <c r="AP204" s="33"/>
      <c r="AQ204" s="125"/>
      <c r="AR204" s="38"/>
      <c r="AS204" s="33"/>
      <c r="AT204" s="33"/>
      <c r="AU204" s="33"/>
      <c r="AV204" s="33"/>
      <c r="AW204" s="33"/>
      <c r="AX204" s="33"/>
      <c r="AY204" s="33"/>
      <c r="AZ204" s="33"/>
      <c r="BA204" s="125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25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25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25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9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125"/>
      <c r="N208" s="20"/>
      <c r="O208" s="20"/>
      <c r="P208" s="20"/>
      <c r="Q208" s="20"/>
      <c r="R208" s="20"/>
      <c r="S208" s="20"/>
      <c r="T208" s="2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25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92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25"/>
      <c r="N209" s="20"/>
      <c r="O209" s="20"/>
      <c r="P209" s="20"/>
      <c r="Q209" s="20"/>
      <c r="R209" s="20"/>
      <c r="S209" s="20"/>
      <c r="T209" s="2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25"/>
      <c r="BB209" s="61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25"/>
      <c r="N210" s="20"/>
      <c r="O210" s="20"/>
      <c r="P210" s="20"/>
      <c r="Q210" s="20"/>
      <c r="R210" s="20"/>
      <c r="S210" s="20"/>
      <c r="T210" s="2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25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09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25"/>
      <c r="BB211" s="43"/>
      <c r="BC211" s="43"/>
      <c r="BD211" s="42"/>
      <c r="BE211" s="42"/>
      <c r="BF211" s="43"/>
      <c r="BG211" s="42"/>
      <c r="BH211" s="43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62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25"/>
      <c r="BB212" s="43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51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2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25"/>
      <c r="BB213" s="43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1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3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25"/>
      <c r="BB214" s="43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3"/>
      <c r="P215" s="43"/>
      <c r="Q215" s="43"/>
      <c r="R215" s="43"/>
      <c r="S215" s="43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43"/>
      <c r="AG215" s="42"/>
      <c r="AH215" s="33"/>
      <c r="AI215" s="125"/>
      <c r="AJ215" s="43"/>
      <c r="AK215" s="42"/>
      <c r="AL215" s="33"/>
      <c r="AM215" s="33"/>
      <c r="AN215" s="33"/>
      <c r="AO215" s="33"/>
      <c r="AP215" s="33"/>
      <c r="AQ215" s="125"/>
      <c r="AR215" s="43"/>
      <c r="AS215" s="33"/>
      <c r="AT215" s="33"/>
      <c r="AU215" s="33"/>
      <c r="AV215" s="33"/>
      <c r="AW215" s="33"/>
      <c r="AX215" s="33"/>
      <c r="AY215" s="33"/>
      <c r="AZ215" s="33"/>
      <c r="BA215" s="125"/>
      <c r="BB215" s="43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26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3"/>
      <c r="O216" s="43"/>
      <c r="P216" s="43"/>
      <c r="Q216" s="43"/>
      <c r="R216" s="43"/>
      <c r="S216" s="43"/>
      <c r="T216" s="4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25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26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3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25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26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4"/>
      <c r="L218" s="64"/>
      <c r="M218" s="64"/>
      <c r="N218" s="69"/>
      <c r="O218" s="64"/>
      <c r="P218" s="64"/>
      <c r="Q218" s="64"/>
      <c r="R218" s="64"/>
      <c r="S218" s="64"/>
      <c r="T218" s="6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25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26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3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25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239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25"/>
      <c r="BB220" s="43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54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2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33"/>
      <c r="AT221" s="33"/>
      <c r="AU221" s="33"/>
      <c r="AV221" s="33"/>
      <c r="AW221" s="33"/>
      <c r="AX221" s="33"/>
      <c r="AY221" s="33"/>
      <c r="AZ221" s="33"/>
      <c r="BA221" s="125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219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2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42"/>
      <c r="AF222" s="43"/>
      <c r="AG222" s="43"/>
      <c r="AH222" s="33"/>
      <c r="AI222" s="125"/>
      <c r="AJ222" s="42"/>
      <c r="AK222" s="42"/>
      <c r="AL222" s="33"/>
      <c r="AM222" s="33"/>
      <c r="AN222" s="33"/>
      <c r="AO222" s="33"/>
      <c r="AP222" s="33"/>
      <c r="AQ222" s="125"/>
      <c r="AR222" s="43"/>
      <c r="AS222" s="33"/>
      <c r="AT222" s="33"/>
      <c r="AU222" s="33"/>
      <c r="AV222" s="33"/>
      <c r="AW222" s="33"/>
      <c r="AX222" s="33"/>
      <c r="AY222" s="33"/>
      <c r="AZ222" s="33"/>
      <c r="BA222" s="125"/>
      <c r="BB222" s="43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9.6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42"/>
      <c r="AF223" s="38"/>
      <c r="AG223" s="38"/>
      <c r="AH223" s="33"/>
      <c r="AI223" s="125"/>
      <c r="AJ223" s="38"/>
      <c r="AK223" s="38"/>
      <c r="AL223" s="33"/>
      <c r="AM223" s="33"/>
      <c r="AN223" s="33"/>
      <c r="AO223" s="33"/>
      <c r="AP223" s="33"/>
      <c r="AQ223" s="125"/>
      <c r="AR223" s="38"/>
      <c r="AS223" s="33"/>
      <c r="AT223" s="33"/>
      <c r="AU223" s="33"/>
      <c r="AV223" s="33"/>
      <c r="AW223" s="33"/>
      <c r="AX223" s="33"/>
      <c r="AY223" s="33"/>
      <c r="AZ223" s="33"/>
      <c r="BA223" s="125"/>
      <c r="BB223" s="38"/>
      <c r="BC223" s="38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6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25"/>
      <c r="BB224" s="43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51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25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6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25"/>
      <c r="BB226" s="43"/>
      <c r="BC226" s="43"/>
      <c r="BD226" s="42"/>
      <c r="BE226" s="42"/>
      <c r="BF226" s="43"/>
      <c r="BG226" s="42"/>
      <c r="BH226" s="43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49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25"/>
      <c r="BB227" s="61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11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2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25"/>
      <c r="BB228" s="61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1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25"/>
      <c r="N229" s="23"/>
      <c r="O229" s="20"/>
      <c r="P229" s="23"/>
      <c r="Q229" s="23"/>
      <c r="R229" s="23"/>
      <c r="S229" s="23"/>
      <c r="T229" s="2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25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89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42"/>
      <c r="AZ230" s="42"/>
      <c r="BA230" s="125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9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125"/>
      <c r="AR231" s="42"/>
      <c r="AS231" s="33"/>
      <c r="AT231" s="33"/>
      <c r="AU231" s="33"/>
      <c r="AV231" s="33"/>
      <c r="AW231" s="33"/>
      <c r="AX231" s="33"/>
      <c r="AY231" s="33"/>
      <c r="AZ231" s="33"/>
      <c r="BA231" s="125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125"/>
      <c r="AR232" s="42"/>
      <c r="AS232" s="33"/>
      <c r="AT232" s="33"/>
      <c r="AU232" s="33"/>
      <c r="AV232" s="33"/>
      <c r="AW232" s="33"/>
      <c r="AX232" s="33"/>
      <c r="AY232" s="33"/>
      <c r="AZ232" s="33"/>
      <c r="BA232" s="125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6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38"/>
      <c r="O233" s="38"/>
      <c r="P233" s="38"/>
      <c r="Q233" s="38"/>
      <c r="R233" s="38"/>
      <c r="S233" s="38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125"/>
      <c r="BB233" s="61"/>
      <c r="BC233" s="43"/>
      <c r="BD233" s="42"/>
      <c r="BE233" s="42"/>
      <c r="BF233" s="43"/>
      <c r="BG233" s="42"/>
      <c r="BH233" s="38"/>
      <c r="BI233" s="42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9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125"/>
      <c r="AR234" s="42"/>
      <c r="AS234" s="33"/>
      <c r="AT234" s="33"/>
      <c r="AU234" s="33"/>
      <c r="AV234" s="33"/>
      <c r="AW234" s="33"/>
      <c r="AX234" s="33"/>
      <c r="AY234" s="33"/>
      <c r="AZ234" s="33"/>
      <c r="BA234" s="125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4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25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31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42"/>
      <c r="AZ236" s="42"/>
      <c r="BA236" s="42"/>
      <c r="BB236" s="61"/>
      <c r="BC236" s="43"/>
      <c r="BD236" s="42"/>
      <c r="BE236" s="42"/>
      <c r="BF236" s="52"/>
      <c r="BG236" s="42"/>
      <c r="BH236" s="52"/>
      <c r="BI236" s="42"/>
      <c r="BJ236" s="42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31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25"/>
      <c r="BB237" s="61"/>
      <c r="BC237" s="43"/>
      <c r="BD237" s="42"/>
      <c r="BE237" s="42"/>
      <c r="BF237" s="52"/>
      <c r="BG237" s="42"/>
      <c r="BH237" s="52"/>
      <c r="BI237" s="42"/>
      <c r="BJ237" s="42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2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2"/>
      <c r="BA238" s="125"/>
      <c r="BB238" s="43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8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125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77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3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125"/>
      <c r="BB240" s="43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77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125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77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3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25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6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42"/>
      <c r="AZ243" s="42"/>
      <c r="BA243" s="125"/>
      <c r="BB243" s="43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25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6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25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408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2"/>
      <c r="AG246" s="42"/>
      <c r="AH246" s="33"/>
      <c r="AI246" s="125"/>
      <c r="AJ246" s="42"/>
      <c r="AK246" s="42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25"/>
      <c r="BB246" s="43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38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62"/>
      <c r="AD247" s="33"/>
      <c r="AE247" s="42"/>
      <c r="AF247" s="42"/>
      <c r="AG247" s="42"/>
      <c r="AH247" s="33"/>
      <c r="AI247" s="125"/>
      <c r="AJ247" s="42"/>
      <c r="AK247" s="42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125"/>
      <c r="BB247" s="43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53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62"/>
      <c r="AD248" s="33"/>
      <c r="AE248" s="42"/>
      <c r="AF248" s="42"/>
      <c r="AG248" s="42"/>
      <c r="AH248" s="33"/>
      <c r="AI248" s="125"/>
      <c r="AJ248" s="42"/>
      <c r="AK248" s="42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25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408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125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62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25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408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25"/>
      <c r="N250" s="23"/>
      <c r="O250" s="20"/>
      <c r="P250" s="23"/>
      <c r="Q250" s="23"/>
      <c r="R250" s="23"/>
      <c r="S250" s="23"/>
      <c r="T250" s="23"/>
      <c r="U250" s="33"/>
      <c r="V250" s="33"/>
      <c r="W250" s="33"/>
      <c r="X250" s="33"/>
      <c r="Y250" s="33"/>
      <c r="Z250" s="33"/>
      <c r="AA250" s="33"/>
      <c r="AB250" s="33"/>
      <c r="AC250" s="125"/>
      <c r="AD250" s="43"/>
      <c r="AE250" s="42"/>
      <c r="AF250" s="33"/>
      <c r="AG250" s="33"/>
      <c r="AH250" s="33"/>
      <c r="AI250" s="125"/>
      <c r="AJ250" s="42"/>
      <c r="AK250" s="42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125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408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125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59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25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59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25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41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25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408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2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125"/>
      <c r="AD255" s="43"/>
      <c r="AE255" s="43"/>
      <c r="AF255" s="33"/>
      <c r="AG255" s="33"/>
      <c r="AH255" s="33"/>
      <c r="AI255" s="125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25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63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125"/>
      <c r="N256" s="23"/>
      <c r="O256" s="20"/>
      <c r="P256" s="23"/>
      <c r="Q256" s="23"/>
      <c r="R256" s="23"/>
      <c r="S256" s="23"/>
      <c r="T256" s="23"/>
      <c r="U256" s="33"/>
      <c r="V256" s="33"/>
      <c r="W256" s="33"/>
      <c r="X256" s="33"/>
      <c r="Y256" s="33"/>
      <c r="Z256" s="33"/>
      <c r="AA256" s="33"/>
      <c r="AB256" s="33"/>
      <c r="AC256" s="125"/>
      <c r="AD256" s="43"/>
      <c r="AE256" s="43"/>
      <c r="AF256" s="33"/>
      <c r="AG256" s="33"/>
      <c r="AH256" s="33"/>
      <c r="AI256" s="125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25"/>
      <c r="BB256" s="42"/>
      <c r="BC256" s="42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9.6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3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42"/>
      <c r="AF257" s="43"/>
      <c r="AG257" s="43"/>
      <c r="AH257" s="33"/>
      <c r="AI257" s="125"/>
      <c r="AJ257" s="43"/>
      <c r="AK257" s="43"/>
      <c r="AL257" s="33"/>
      <c r="AM257" s="33"/>
      <c r="AN257" s="33"/>
      <c r="AO257" s="33"/>
      <c r="AP257" s="33"/>
      <c r="AQ257" s="125"/>
      <c r="AR257" s="43"/>
      <c r="AS257" s="33"/>
      <c r="AT257" s="33"/>
      <c r="AU257" s="33"/>
      <c r="AV257" s="33"/>
      <c r="AW257" s="33"/>
      <c r="AX257" s="33"/>
      <c r="AY257" s="33"/>
      <c r="AZ257" s="33"/>
      <c r="BA257" s="125"/>
      <c r="BB257" s="42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25"/>
      <c r="BB258" s="42"/>
      <c r="BC258" s="42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3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125"/>
      <c r="BB259" s="42"/>
      <c r="BC259" s="42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3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125"/>
      <c r="BB260" s="42"/>
      <c r="BC260" s="42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3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125"/>
      <c r="BB261" s="42"/>
      <c r="BC261" s="42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54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125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19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125"/>
      <c r="BB263" s="42"/>
      <c r="BC263" s="42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25"/>
      <c r="BB264" s="43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9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25"/>
      <c r="BB265" s="43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5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125"/>
      <c r="BB266" s="43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7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25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409.6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125"/>
      <c r="BB268" s="43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69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62"/>
      <c r="AJ269" s="33"/>
      <c r="AK269" s="33"/>
      <c r="AL269" s="33"/>
      <c r="AM269" s="33"/>
      <c r="AN269" s="33"/>
      <c r="AO269" s="33"/>
      <c r="AP269" s="33"/>
      <c r="AQ269" s="62"/>
      <c r="AR269" s="33"/>
      <c r="AS269" s="62"/>
      <c r="AT269" s="33"/>
      <c r="AU269" s="33"/>
      <c r="AV269" s="33"/>
      <c r="AW269" s="33"/>
      <c r="AX269" s="33"/>
      <c r="AY269" s="33"/>
      <c r="AZ269" s="33"/>
      <c r="BA269" s="125"/>
      <c r="BB269" s="61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34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62"/>
      <c r="AJ270" s="33"/>
      <c r="AK270" s="33"/>
      <c r="AL270" s="33"/>
      <c r="AM270" s="33"/>
      <c r="AN270" s="33"/>
      <c r="AO270" s="33"/>
      <c r="AP270" s="33"/>
      <c r="AQ270" s="62"/>
      <c r="AR270" s="33"/>
      <c r="AS270" s="62"/>
      <c r="AT270" s="33"/>
      <c r="AU270" s="33"/>
      <c r="AV270" s="33"/>
      <c r="AW270" s="33"/>
      <c r="AX270" s="33"/>
      <c r="AY270" s="33"/>
      <c r="AZ270" s="33"/>
      <c r="BA270" s="125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8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62"/>
      <c r="AJ271" s="33"/>
      <c r="AK271" s="33"/>
      <c r="AL271" s="33"/>
      <c r="AM271" s="33"/>
      <c r="AN271" s="33"/>
      <c r="AO271" s="33"/>
      <c r="AP271" s="33"/>
      <c r="AQ271" s="62"/>
      <c r="AR271" s="33"/>
      <c r="AS271" s="62"/>
      <c r="AT271" s="33"/>
      <c r="AU271" s="33"/>
      <c r="AV271" s="33"/>
      <c r="AW271" s="33"/>
      <c r="AX271" s="33"/>
      <c r="AY271" s="33"/>
      <c r="AZ271" s="33"/>
      <c r="BA271" s="125"/>
      <c r="BB271" s="125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5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42"/>
      <c r="AZ272" s="42"/>
      <c r="BA272" s="125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4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62"/>
      <c r="AJ273" s="33"/>
      <c r="AK273" s="33"/>
      <c r="AL273" s="33"/>
      <c r="AM273" s="33"/>
      <c r="AN273" s="33"/>
      <c r="AO273" s="33"/>
      <c r="AP273" s="33"/>
      <c r="AQ273" s="62"/>
      <c r="AR273" s="33"/>
      <c r="AS273" s="62"/>
      <c r="AT273" s="33"/>
      <c r="AU273" s="33"/>
      <c r="AV273" s="33"/>
      <c r="AW273" s="33"/>
      <c r="AX273" s="33"/>
      <c r="AY273" s="42"/>
      <c r="AZ273" s="42"/>
      <c r="BA273" s="125"/>
      <c r="BB273" s="125"/>
      <c r="BC273" s="42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62"/>
      <c r="AJ274" s="33"/>
      <c r="AK274" s="33"/>
      <c r="AL274" s="33"/>
      <c r="AM274" s="33"/>
      <c r="AN274" s="33"/>
      <c r="AO274" s="33"/>
      <c r="AP274" s="33"/>
      <c r="AQ274" s="62"/>
      <c r="AR274" s="33"/>
      <c r="AS274" s="62"/>
      <c r="AT274" s="33"/>
      <c r="AU274" s="33"/>
      <c r="AV274" s="33"/>
      <c r="AW274" s="33"/>
      <c r="AX274" s="33"/>
      <c r="AY274" s="33"/>
      <c r="AZ274" s="33"/>
      <c r="BA274" s="125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62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62"/>
      <c r="AR275" s="33"/>
      <c r="AS275" s="62"/>
      <c r="AT275" s="33"/>
      <c r="AU275" s="33"/>
      <c r="AV275" s="33"/>
      <c r="AW275" s="33"/>
      <c r="AX275" s="33"/>
      <c r="AY275" s="33"/>
      <c r="AZ275" s="33"/>
      <c r="BA275" s="125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5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33"/>
      <c r="AZ276" s="33"/>
      <c r="BA276" s="125"/>
      <c r="BB276" s="43"/>
      <c r="BC276" s="42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6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125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81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2"/>
      <c r="S278" s="42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125"/>
      <c r="BB278" s="61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71" customFormat="1" ht="197.25" customHeight="1" x14ac:dyDescent="0.25">
      <c r="A279" s="17"/>
      <c r="B279" s="18"/>
      <c r="C279" s="19"/>
      <c r="D279" s="19"/>
      <c r="E279" s="66"/>
      <c r="F279" s="18"/>
      <c r="G279" s="18"/>
      <c r="H279" s="18"/>
      <c r="I279" s="18"/>
      <c r="J279" s="18"/>
      <c r="K279" s="64"/>
      <c r="L279" s="64"/>
      <c r="M279" s="64"/>
      <c r="N279" s="67"/>
      <c r="O279" s="67"/>
      <c r="P279" s="67"/>
      <c r="Q279" s="67"/>
      <c r="R279" s="67"/>
      <c r="S279" s="67"/>
      <c r="T279" s="67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  <c r="AM279" s="68"/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  <c r="BA279" s="65"/>
      <c r="BB279" s="65"/>
      <c r="BC279" s="64"/>
      <c r="BD279" s="64"/>
      <c r="BE279" s="64"/>
      <c r="BF279" s="69"/>
      <c r="BG279" s="64"/>
      <c r="BH279" s="64"/>
      <c r="BI279" s="69"/>
      <c r="BJ279" s="68"/>
      <c r="BK279" s="68"/>
      <c r="BL279" s="17"/>
      <c r="BM279" s="68"/>
      <c r="BN279" s="68"/>
      <c r="BO279" s="35"/>
      <c r="BP279" s="28"/>
      <c r="BQ279" s="17"/>
      <c r="BR279" s="70"/>
    </row>
    <row r="280" spans="1:70" s="22" customFormat="1" ht="136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2"/>
      <c r="O280" s="42"/>
      <c r="P280" s="43"/>
      <c r="Q280" s="43"/>
      <c r="R280" s="43"/>
      <c r="S280" s="43"/>
      <c r="T280" s="4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25"/>
      <c r="BB280" s="125"/>
      <c r="BC280" s="42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243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2"/>
      <c r="O281" s="42"/>
      <c r="P281" s="43"/>
      <c r="Q281" s="43"/>
      <c r="R281" s="43"/>
      <c r="S281" s="43"/>
      <c r="T281" s="4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25"/>
      <c r="BB281" s="42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43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2"/>
      <c r="O282" s="42"/>
      <c r="P282" s="43"/>
      <c r="Q282" s="43"/>
      <c r="R282" s="43"/>
      <c r="S282" s="43"/>
      <c r="T282" s="42"/>
      <c r="U282" s="33"/>
      <c r="V282" s="33"/>
      <c r="W282" s="33"/>
      <c r="X282" s="33"/>
      <c r="Y282" s="33"/>
      <c r="Z282" s="33"/>
      <c r="AA282" s="33"/>
      <c r="AB282" s="33"/>
      <c r="AC282" s="62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125"/>
      <c r="BB282" s="125"/>
      <c r="BC282" s="42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79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125"/>
      <c r="N283" s="32"/>
      <c r="O283" s="31"/>
      <c r="P283" s="32"/>
      <c r="Q283" s="32"/>
      <c r="R283" s="32"/>
      <c r="S283" s="32"/>
      <c r="T283" s="32"/>
      <c r="U283" s="33"/>
      <c r="V283" s="33"/>
      <c r="W283" s="33"/>
      <c r="X283" s="33"/>
      <c r="Y283" s="33"/>
      <c r="Z283" s="33"/>
      <c r="AA283" s="33"/>
      <c r="AB283" s="33"/>
      <c r="AC283" s="62"/>
      <c r="AD283" s="33"/>
      <c r="AE283" s="42"/>
      <c r="AF283" s="52"/>
      <c r="AG283" s="52"/>
      <c r="AH283" s="33"/>
      <c r="AI283" s="125"/>
      <c r="AJ283" s="52"/>
      <c r="AK283" s="52"/>
      <c r="AL283" s="33"/>
      <c r="AM283" s="33"/>
      <c r="AN283" s="33"/>
      <c r="AO283" s="33"/>
      <c r="AP283" s="33"/>
      <c r="AQ283" s="125"/>
      <c r="AR283" s="52"/>
      <c r="AS283" s="125"/>
      <c r="AT283" s="52"/>
      <c r="AU283" s="33"/>
      <c r="AV283" s="33"/>
      <c r="AW283" s="33"/>
      <c r="AX283" s="33"/>
      <c r="AY283" s="42"/>
      <c r="AZ283" s="43"/>
      <c r="BA283" s="125"/>
      <c r="BB283" s="52"/>
      <c r="BC283" s="5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64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125"/>
      <c r="BB284" s="125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49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125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46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42"/>
      <c r="AZ286" s="52"/>
      <c r="BA286" s="52"/>
      <c r="BB286" s="52"/>
      <c r="BC286" s="52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92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42"/>
      <c r="AD287" s="43"/>
      <c r="AE287" s="43"/>
      <c r="AF287" s="52"/>
      <c r="AG287" s="52"/>
      <c r="AH287" s="33"/>
      <c r="AI287" s="125"/>
      <c r="AJ287" s="43"/>
      <c r="AK287" s="43"/>
      <c r="AL287" s="33"/>
      <c r="AM287" s="33"/>
      <c r="AN287" s="33"/>
      <c r="AO287" s="33"/>
      <c r="AP287" s="33"/>
      <c r="AQ287" s="125"/>
      <c r="AR287" s="43"/>
      <c r="AS287" s="125"/>
      <c r="AT287" s="43"/>
      <c r="AU287" s="33"/>
      <c r="AV287" s="33"/>
      <c r="AW287" s="33"/>
      <c r="AX287" s="33"/>
      <c r="AY287" s="42"/>
      <c r="AZ287" s="43"/>
      <c r="BA287" s="125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23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62"/>
      <c r="AD288" s="33"/>
      <c r="AE288" s="42"/>
      <c r="AF288" s="52"/>
      <c r="AG288" s="52"/>
      <c r="AH288" s="33"/>
      <c r="AI288" s="125"/>
      <c r="AJ288" s="52"/>
      <c r="AK288" s="52"/>
      <c r="AL288" s="33"/>
      <c r="AM288" s="33"/>
      <c r="AN288" s="33"/>
      <c r="AO288" s="33"/>
      <c r="AP288" s="33"/>
      <c r="AQ288" s="125"/>
      <c r="AR288" s="52"/>
      <c r="AS288" s="125"/>
      <c r="AT288" s="52"/>
      <c r="AU288" s="33"/>
      <c r="AV288" s="33"/>
      <c r="AW288" s="33"/>
      <c r="AX288" s="33"/>
      <c r="AY288" s="42"/>
      <c r="AZ288" s="43"/>
      <c r="BA288" s="125"/>
      <c r="BB288" s="43"/>
      <c r="BC288" s="43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23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125"/>
      <c r="N289" s="23"/>
      <c r="O289" s="20"/>
      <c r="P289" s="23"/>
      <c r="Q289" s="23"/>
      <c r="R289" s="23"/>
      <c r="S289" s="23"/>
      <c r="T289" s="23"/>
      <c r="U289" s="33"/>
      <c r="V289" s="33"/>
      <c r="W289" s="33"/>
      <c r="X289" s="33"/>
      <c r="Y289" s="33"/>
      <c r="Z289" s="33"/>
      <c r="AA289" s="33"/>
      <c r="AB289" s="33"/>
      <c r="AC289" s="62"/>
      <c r="AD289" s="33"/>
      <c r="AE289" s="42"/>
      <c r="AF289" s="52"/>
      <c r="AG289" s="52"/>
      <c r="AH289" s="33"/>
      <c r="AI289" s="125"/>
      <c r="AJ289" s="52"/>
      <c r="AK289" s="52"/>
      <c r="AL289" s="33"/>
      <c r="AM289" s="33"/>
      <c r="AN289" s="33"/>
      <c r="AO289" s="33"/>
      <c r="AP289" s="33"/>
      <c r="AQ289" s="125"/>
      <c r="AR289" s="52"/>
      <c r="AS289" s="125"/>
      <c r="AT289" s="52"/>
      <c r="AU289" s="33"/>
      <c r="AV289" s="33"/>
      <c r="AW289" s="33"/>
      <c r="AX289" s="33"/>
      <c r="AY289" s="42"/>
      <c r="AZ289" s="43"/>
      <c r="BA289" s="125"/>
      <c r="BB289" s="52"/>
      <c r="BC289" s="52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42"/>
      <c r="AF290" s="52"/>
      <c r="AG290" s="52"/>
      <c r="AH290" s="33"/>
      <c r="AI290" s="125"/>
      <c r="AJ290" s="52"/>
      <c r="AK290" s="52"/>
      <c r="AL290" s="33"/>
      <c r="AM290" s="33"/>
      <c r="AN290" s="33"/>
      <c r="AO290" s="33"/>
      <c r="AP290" s="33"/>
      <c r="AQ290" s="125"/>
      <c r="AR290" s="52"/>
      <c r="AS290" s="125"/>
      <c r="AT290" s="52"/>
      <c r="AU290" s="33"/>
      <c r="AV290" s="33"/>
      <c r="AW290" s="33"/>
      <c r="AX290" s="33"/>
      <c r="AY290" s="42"/>
      <c r="AZ290" s="43"/>
      <c r="BA290" s="125"/>
      <c r="BB290" s="43"/>
      <c r="BC290" s="43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86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2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125"/>
      <c r="AJ291" s="52"/>
      <c r="AK291" s="52"/>
      <c r="AL291" s="33"/>
      <c r="AM291" s="33"/>
      <c r="AN291" s="33"/>
      <c r="AO291" s="33"/>
      <c r="AP291" s="33"/>
      <c r="AQ291" s="125"/>
      <c r="AR291" s="52"/>
      <c r="AS291" s="125"/>
      <c r="AT291" s="52"/>
      <c r="AU291" s="33"/>
      <c r="AV291" s="33"/>
      <c r="AW291" s="33"/>
      <c r="AX291" s="33"/>
      <c r="AY291" s="42"/>
      <c r="AZ291" s="43"/>
      <c r="BA291" s="125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409.6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125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62"/>
      <c r="AD292" s="33"/>
      <c r="AE292" s="42"/>
      <c r="AF292" s="52"/>
      <c r="AG292" s="52"/>
      <c r="AH292" s="33"/>
      <c r="AI292" s="125"/>
      <c r="AJ292" s="52"/>
      <c r="AK292" s="52"/>
      <c r="AL292" s="33"/>
      <c r="AM292" s="33"/>
      <c r="AN292" s="33"/>
      <c r="AO292" s="33"/>
      <c r="AP292" s="33"/>
      <c r="AQ292" s="125"/>
      <c r="AR292" s="52"/>
      <c r="AS292" s="125"/>
      <c r="AT292" s="52"/>
      <c r="AU292" s="33"/>
      <c r="AV292" s="33"/>
      <c r="AW292" s="33"/>
      <c r="AX292" s="33"/>
      <c r="AY292" s="42"/>
      <c r="AZ292" s="43"/>
      <c r="BA292" s="125"/>
      <c r="BB292" s="52"/>
      <c r="BC292" s="5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16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125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62"/>
      <c r="AD293" s="33"/>
      <c r="AE293" s="42"/>
      <c r="AF293" s="52"/>
      <c r="AG293" s="52"/>
      <c r="AH293" s="33"/>
      <c r="AI293" s="125"/>
      <c r="AJ293" s="52"/>
      <c r="AK293" s="52"/>
      <c r="AL293" s="33"/>
      <c r="AM293" s="33"/>
      <c r="AN293" s="33"/>
      <c r="AO293" s="33"/>
      <c r="AP293" s="33"/>
      <c r="AQ293" s="125"/>
      <c r="AR293" s="52"/>
      <c r="AS293" s="125"/>
      <c r="AT293" s="52"/>
      <c r="AU293" s="33"/>
      <c r="AV293" s="33"/>
      <c r="AW293" s="33"/>
      <c r="AX293" s="33"/>
      <c r="AY293" s="42"/>
      <c r="AZ293" s="43"/>
      <c r="BA293" s="125"/>
      <c r="BB293" s="52"/>
      <c r="BC293" s="5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54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125"/>
      <c r="AD294" s="52"/>
      <c r="AE294" s="52"/>
      <c r="AF294" s="33"/>
      <c r="AG294" s="33"/>
      <c r="AH294" s="33"/>
      <c r="AI294" s="125"/>
      <c r="AJ294" s="52"/>
      <c r="AK294" s="52"/>
      <c r="AL294" s="33"/>
      <c r="AM294" s="33"/>
      <c r="AN294" s="33"/>
      <c r="AO294" s="33"/>
      <c r="AP294" s="33"/>
      <c r="AQ294" s="125"/>
      <c r="AR294" s="52"/>
      <c r="AS294" s="125"/>
      <c r="AT294" s="52"/>
      <c r="AU294" s="33"/>
      <c r="AV294" s="33"/>
      <c r="AW294" s="33"/>
      <c r="AX294" s="33"/>
      <c r="AY294" s="42"/>
      <c r="AZ294" s="43"/>
      <c r="BA294" s="125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4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125"/>
      <c r="N295" s="23"/>
      <c r="O295" s="23"/>
      <c r="P295" s="23"/>
      <c r="Q295" s="23"/>
      <c r="R295" s="23"/>
      <c r="S295" s="23"/>
      <c r="T295" s="23"/>
      <c r="U295" s="33"/>
      <c r="V295" s="33"/>
      <c r="W295" s="33"/>
      <c r="X295" s="33"/>
      <c r="Y295" s="33"/>
      <c r="Z295" s="33"/>
      <c r="AA295" s="33"/>
      <c r="AB295" s="33"/>
      <c r="AC295" s="125"/>
      <c r="AD295" s="52"/>
      <c r="AE295" s="52"/>
      <c r="AF295" s="33"/>
      <c r="AG295" s="33"/>
      <c r="AH295" s="33"/>
      <c r="AI295" s="125"/>
      <c r="AJ295" s="52"/>
      <c r="AK295" s="52"/>
      <c r="AL295" s="33"/>
      <c r="AM295" s="33"/>
      <c r="AN295" s="33"/>
      <c r="AO295" s="33"/>
      <c r="AP295" s="33"/>
      <c r="AQ295" s="125"/>
      <c r="AR295" s="52"/>
      <c r="AS295" s="125"/>
      <c r="AT295" s="52"/>
      <c r="AU295" s="33"/>
      <c r="AV295" s="33"/>
      <c r="AW295" s="33"/>
      <c r="AX295" s="33"/>
      <c r="AY295" s="42"/>
      <c r="AZ295" s="43"/>
      <c r="BA295" s="125"/>
      <c r="BB295" s="52"/>
      <c r="BC295" s="52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44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3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125"/>
      <c r="AD296" s="51"/>
      <c r="AE296" s="51"/>
      <c r="AF296" s="33"/>
      <c r="AG296" s="33"/>
      <c r="AH296" s="33"/>
      <c r="AI296" s="125"/>
      <c r="AJ296" s="51"/>
      <c r="AK296" s="51"/>
      <c r="AL296" s="33"/>
      <c r="AM296" s="33"/>
      <c r="AN296" s="33"/>
      <c r="AO296" s="33"/>
      <c r="AP296" s="33"/>
      <c r="AQ296" s="125"/>
      <c r="AR296" s="52"/>
      <c r="AS296" s="125"/>
      <c r="AT296" s="43"/>
      <c r="AU296" s="33"/>
      <c r="AV296" s="33"/>
      <c r="AW296" s="33"/>
      <c r="AX296" s="33"/>
      <c r="AY296" s="42"/>
      <c r="AZ296" s="43"/>
      <c r="BA296" s="125"/>
      <c r="BB296" s="43"/>
      <c r="BC296" s="43"/>
      <c r="BD296" s="33"/>
      <c r="BE296" s="42"/>
      <c r="BF296" s="43"/>
      <c r="BG296" s="42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44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43"/>
      <c r="O297" s="42"/>
      <c r="P297" s="43"/>
      <c r="Q297" s="43"/>
      <c r="R297" s="42"/>
      <c r="S297" s="43"/>
      <c r="T297" s="43"/>
      <c r="U297" s="33"/>
      <c r="V297" s="33"/>
      <c r="W297" s="33"/>
      <c r="X297" s="33"/>
      <c r="Y297" s="33"/>
      <c r="Z297" s="33"/>
      <c r="AA297" s="33"/>
      <c r="AB297" s="33"/>
      <c r="AC297" s="125"/>
      <c r="AD297" s="51"/>
      <c r="AE297" s="51"/>
      <c r="AF297" s="33"/>
      <c r="AG297" s="33"/>
      <c r="AH297" s="33"/>
      <c r="AI297" s="125"/>
      <c r="AJ297" s="51"/>
      <c r="AK297" s="51"/>
      <c r="AL297" s="33"/>
      <c r="AM297" s="33"/>
      <c r="AN297" s="33"/>
      <c r="AO297" s="33"/>
      <c r="AP297" s="33"/>
      <c r="AQ297" s="125"/>
      <c r="AR297" s="52"/>
      <c r="AS297" s="125"/>
      <c r="AT297" s="43"/>
      <c r="AU297" s="33"/>
      <c r="AV297" s="33"/>
      <c r="AW297" s="33"/>
      <c r="AX297" s="33"/>
      <c r="AY297" s="42"/>
      <c r="AZ297" s="43"/>
      <c r="BA297" s="125"/>
      <c r="BB297" s="43"/>
      <c r="BC297" s="43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44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33"/>
      <c r="V298" s="33"/>
      <c r="W298" s="33"/>
      <c r="X298" s="33"/>
      <c r="Y298" s="33"/>
      <c r="Z298" s="33"/>
      <c r="AA298" s="33"/>
      <c r="AB298" s="33"/>
      <c r="AC298" s="125"/>
      <c r="AD298" s="51"/>
      <c r="AE298" s="51"/>
      <c r="AF298" s="33"/>
      <c r="AG298" s="33"/>
      <c r="AH298" s="33"/>
      <c r="AI298" s="125"/>
      <c r="AJ298" s="51"/>
      <c r="AK298" s="51"/>
      <c r="AL298" s="33"/>
      <c r="AM298" s="33"/>
      <c r="AN298" s="33"/>
      <c r="AO298" s="33"/>
      <c r="AP298" s="33"/>
      <c r="AQ298" s="125"/>
      <c r="AR298" s="52"/>
      <c r="AS298" s="125"/>
      <c r="AT298" s="43"/>
      <c r="AU298" s="33"/>
      <c r="AV298" s="33"/>
      <c r="AW298" s="33"/>
      <c r="AX298" s="33"/>
      <c r="AY298" s="42"/>
      <c r="AZ298" s="43"/>
      <c r="BA298" s="125"/>
      <c r="BB298" s="43"/>
      <c r="BC298" s="43"/>
      <c r="BD298" s="33"/>
      <c r="BE298" s="42"/>
      <c r="BF298" s="43"/>
      <c r="BG298" s="4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4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23"/>
      <c r="O299" s="20"/>
      <c r="P299" s="23"/>
      <c r="Q299" s="23"/>
      <c r="R299" s="23"/>
      <c r="S299" s="23"/>
      <c r="T299" s="23"/>
      <c r="U299" s="33"/>
      <c r="V299" s="33"/>
      <c r="W299" s="33"/>
      <c r="X299" s="33"/>
      <c r="Y299" s="33"/>
      <c r="Z299" s="33"/>
      <c r="AA299" s="33"/>
      <c r="AB299" s="33"/>
      <c r="AC299" s="125"/>
      <c r="AD299" s="51"/>
      <c r="AE299" s="51"/>
      <c r="AF299" s="33"/>
      <c r="AG299" s="33"/>
      <c r="AH299" s="33"/>
      <c r="AI299" s="125"/>
      <c r="AJ299" s="51"/>
      <c r="AK299" s="51"/>
      <c r="AL299" s="33"/>
      <c r="AM299" s="33"/>
      <c r="AN299" s="33"/>
      <c r="AO299" s="33"/>
      <c r="AP299" s="33"/>
      <c r="AQ299" s="125"/>
      <c r="AR299" s="52"/>
      <c r="AS299" s="125"/>
      <c r="AT299" s="43"/>
      <c r="AU299" s="33"/>
      <c r="AV299" s="33"/>
      <c r="AW299" s="33"/>
      <c r="AX299" s="33"/>
      <c r="AY299" s="42"/>
      <c r="AZ299" s="43"/>
      <c r="BA299" s="125"/>
      <c r="BB299" s="43"/>
      <c r="BC299" s="43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8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2"/>
      <c r="P300" s="42"/>
      <c r="Q300" s="42"/>
      <c r="R300" s="42"/>
      <c r="S300" s="42"/>
      <c r="T300" s="43"/>
      <c r="U300" s="33"/>
      <c r="V300" s="33"/>
      <c r="W300" s="33"/>
      <c r="X300" s="33"/>
      <c r="Y300" s="33"/>
      <c r="Z300" s="33"/>
      <c r="AA300" s="33"/>
      <c r="AB300" s="33"/>
      <c r="AC300" s="125"/>
      <c r="AD300" s="51"/>
      <c r="AE300" s="51"/>
      <c r="AF300" s="33"/>
      <c r="AG300" s="33"/>
      <c r="AH300" s="33"/>
      <c r="AI300" s="125"/>
      <c r="AJ300" s="51"/>
      <c r="AK300" s="51"/>
      <c r="AL300" s="33"/>
      <c r="AM300" s="33"/>
      <c r="AN300" s="33"/>
      <c r="AO300" s="33"/>
      <c r="AP300" s="33"/>
      <c r="AQ300" s="125"/>
      <c r="AR300" s="52"/>
      <c r="AS300" s="125"/>
      <c r="AT300" s="43"/>
      <c r="AU300" s="33"/>
      <c r="AV300" s="33"/>
      <c r="AW300" s="33"/>
      <c r="AX300" s="33"/>
      <c r="AY300" s="42"/>
      <c r="AZ300" s="43"/>
      <c r="BA300" s="125"/>
      <c r="BB300" s="43"/>
      <c r="BC300" s="4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4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125"/>
      <c r="AD301" s="51"/>
      <c r="AE301" s="51"/>
      <c r="AF301" s="33"/>
      <c r="AG301" s="33"/>
      <c r="AH301" s="33"/>
      <c r="AI301" s="125"/>
      <c r="AJ301" s="51"/>
      <c r="AK301" s="51"/>
      <c r="AL301" s="33"/>
      <c r="AM301" s="33"/>
      <c r="AN301" s="33"/>
      <c r="AO301" s="33"/>
      <c r="AP301" s="33"/>
      <c r="AQ301" s="125"/>
      <c r="AR301" s="52"/>
      <c r="AS301" s="125"/>
      <c r="AT301" s="43"/>
      <c r="AU301" s="33"/>
      <c r="AV301" s="33"/>
      <c r="AW301" s="33"/>
      <c r="AX301" s="33"/>
      <c r="AY301" s="42"/>
      <c r="AZ301" s="43"/>
      <c r="BA301" s="125"/>
      <c r="BB301" s="43"/>
      <c r="BC301" s="42"/>
      <c r="BD301" s="33"/>
      <c r="BE301" s="42"/>
      <c r="BF301" s="43"/>
      <c r="BG301" s="4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3"/>
      <c r="O302" s="20"/>
      <c r="P302" s="23"/>
      <c r="Q302" s="23"/>
      <c r="R302" s="23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125"/>
      <c r="AD302" s="51"/>
      <c r="AE302" s="42"/>
      <c r="AF302" s="33"/>
      <c r="AG302" s="33"/>
      <c r="AH302" s="33"/>
      <c r="AI302" s="125"/>
      <c r="AJ302" s="51"/>
      <c r="AK302" s="42"/>
      <c r="AL302" s="33"/>
      <c r="AM302" s="33"/>
      <c r="AN302" s="33"/>
      <c r="AO302" s="33"/>
      <c r="AP302" s="33"/>
      <c r="AQ302" s="125"/>
      <c r="AR302" s="43"/>
      <c r="AS302" s="125"/>
      <c r="AT302" s="43"/>
      <c r="AU302" s="33"/>
      <c r="AV302" s="33"/>
      <c r="AW302" s="33"/>
      <c r="AX302" s="33"/>
      <c r="AY302" s="42"/>
      <c r="AZ302" s="43"/>
      <c r="BA302" s="125"/>
      <c r="BB302" s="43"/>
      <c r="BC302" s="42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201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125"/>
      <c r="N303" s="29"/>
      <c r="O303" s="29"/>
      <c r="P303" s="29"/>
      <c r="Q303" s="29"/>
      <c r="R303" s="29"/>
      <c r="S303" s="29"/>
      <c r="T303" s="29"/>
      <c r="U303" s="33"/>
      <c r="V303" s="33"/>
      <c r="W303" s="33"/>
      <c r="X303" s="33"/>
      <c r="Y303" s="33"/>
      <c r="Z303" s="33"/>
      <c r="AA303" s="33"/>
      <c r="AB303" s="33"/>
      <c r="AC303" s="125"/>
      <c r="AD303" s="51"/>
      <c r="AE303" s="42"/>
      <c r="AF303" s="33"/>
      <c r="AG303" s="33"/>
      <c r="AH303" s="33"/>
      <c r="AI303" s="125"/>
      <c r="AJ303" s="51"/>
      <c r="AK303" s="42"/>
      <c r="AL303" s="33"/>
      <c r="AM303" s="33"/>
      <c r="AN303" s="33"/>
      <c r="AO303" s="33"/>
      <c r="AP303" s="33"/>
      <c r="AQ303" s="125"/>
      <c r="AR303" s="43"/>
      <c r="AS303" s="125"/>
      <c r="AT303" s="43"/>
      <c r="AU303" s="33"/>
      <c r="AV303" s="33"/>
      <c r="AW303" s="33"/>
      <c r="AX303" s="33"/>
      <c r="AY303" s="42"/>
      <c r="AZ303" s="43"/>
      <c r="BA303" s="125"/>
      <c r="BB303" s="43"/>
      <c r="BC303" s="4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91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2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125"/>
      <c r="AD304" s="51"/>
      <c r="AE304" s="42"/>
      <c r="AF304" s="33"/>
      <c r="AG304" s="33"/>
      <c r="AH304" s="33"/>
      <c r="AI304" s="125"/>
      <c r="AJ304" s="51"/>
      <c r="AK304" s="42"/>
      <c r="AL304" s="33"/>
      <c r="AM304" s="33"/>
      <c r="AN304" s="33"/>
      <c r="AO304" s="33"/>
      <c r="AP304" s="33"/>
      <c r="AQ304" s="125"/>
      <c r="AR304" s="43"/>
      <c r="AS304" s="125"/>
      <c r="AT304" s="43"/>
      <c r="AU304" s="33"/>
      <c r="AV304" s="33"/>
      <c r="AW304" s="33"/>
      <c r="AX304" s="33"/>
      <c r="AY304" s="42"/>
      <c r="AZ304" s="43"/>
      <c r="BA304" s="125"/>
      <c r="BB304" s="43"/>
      <c r="BC304" s="43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91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125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125"/>
      <c r="AD305" s="51"/>
      <c r="AE305" s="42"/>
      <c r="AF305" s="33"/>
      <c r="AG305" s="33"/>
      <c r="AH305" s="33"/>
      <c r="AI305" s="125"/>
      <c r="AJ305" s="51"/>
      <c r="AK305" s="42"/>
      <c r="AL305" s="33"/>
      <c r="AM305" s="33"/>
      <c r="AN305" s="33"/>
      <c r="AO305" s="33"/>
      <c r="AP305" s="33"/>
      <c r="AQ305" s="125"/>
      <c r="AR305" s="43"/>
      <c r="AS305" s="125"/>
      <c r="AT305" s="43"/>
      <c r="AU305" s="33"/>
      <c r="AV305" s="33"/>
      <c r="AW305" s="33"/>
      <c r="AX305" s="33"/>
      <c r="AY305" s="42"/>
      <c r="AZ305" s="43"/>
      <c r="BA305" s="125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7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25"/>
      <c r="N306" s="23"/>
      <c r="O306" s="23"/>
      <c r="P306" s="23"/>
      <c r="Q306" s="23"/>
      <c r="R306" s="23"/>
      <c r="S306" s="23"/>
      <c r="T306" s="2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42"/>
      <c r="AZ306" s="43"/>
      <c r="BA306" s="125"/>
      <c r="BB306" s="43"/>
      <c r="BC306" s="4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71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25"/>
      <c r="N307" s="28"/>
      <c r="O307" s="18"/>
      <c r="P307" s="28"/>
      <c r="Q307" s="28"/>
      <c r="R307" s="28"/>
      <c r="S307" s="28"/>
      <c r="T307" s="2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25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261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125"/>
      <c r="N308" s="28"/>
      <c r="O308" s="18"/>
      <c r="P308" s="28"/>
      <c r="Q308" s="28"/>
      <c r="R308" s="28"/>
      <c r="S308" s="28"/>
      <c r="T308" s="2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25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04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25"/>
      <c r="BB309" s="42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04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25"/>
      <c r="N310" s="20"/>
      <c r="O310" s="20"/>
      <c r="P310" s="20"/>
      <c r="Q310" s="20"/>
      <c r="R310" s="20"/>
      <c r="S310" s="20"/>
      <c r="T310" s="20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25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4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125"/>
      <c r="N311" s="28"/>
      <c r="O311" s="18"/>
      <c r="P311" s="28"/>
      <c r="Q311" s="28"/>
      <c r="R311" s="28"/>
      <c r="S311" s="28"/>
      <c r="T311" s="28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43"/>
      <c r="BA311" s="125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83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25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40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2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42"/>
      <c r="AF313" s="43"/>
      <c r="AG313" s="43"/>
      <c r="AH313" s="33"/>
      <c r="AI313" s="125"/>
      <c r="AJ313" s="43"/>
      <c r="AK313" s="43"/>
      <c r="AL313" s="33"/>
      <c r="AM313" s="33"/>
      <c r="AN313" s="33"/>
      <c r="AO313" s="33"/>
      <c r="AP313" s="33"/>
      <c r="AQ313" s="125"/>
      <c r="AR313" s="43"/>
      <c r="AS313" s="125"/>
      <c r="AT313" s="43"/>
      <c r="AU313" s="33"/>
      <c r="AV313" s="33"/>
      <c r="AW313" s="33"/>
      <c r="AX313" s="33"/>
      <c r="AY313" s="42"/>
      <c r="AZ313" s="43"/>
      <c r="BA313" s="125"/>
      <c r="BB313" s="43"/>
      <c r="BC313" s="43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14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2"/>
      <c r="O314" s="31"/>
      <c r="P314" s="32"/>
      <c r="Q314" s="32"/>
      <c r="R314" s="32"/>
      <c r="S314" s="32"/>
      <c r="T314" s="3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125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1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125"/>
      <c r="N315" s="32"/>
      <c r="O315" s="31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125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14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125"/>
      <c r="N316" s="32"/>
      <c r="O316" s="31"/>
      <c r="P316" s="32"/>
      <c r="Q316" s="32"/>
      <c r="R316" s="32"/>
      <c r="S316" s="32"/>
      <c r="T316" s="3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125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1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125"/>
      <c r="N317" s="32"/>
      <c r="O317" s="31"/>
      <c r="P317" s="32"/>
      <c r="Q317" s="32"/>
      <c r="R317" s="32"/>
      <c r="S317" s="32"/>
      <c r="T317" s="3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125"/>
      <c r="BB317" s="43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14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125"/>
      <c r="N318" s="32"/>
      <c r="O318" s="31"/>
      <c r="P318" s="32"/>
      <c r="Q318" s="32"/>
      <c r="R318" s="32"/>
      <c r="S318" s="32"/>
      <c r="T318" s="3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125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125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04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125"/>
      <c r="N320" s="28"/>
      <c r="O320" s="18"/>
      <c r="P320" s="28"/>
      <c r="Q320" s="28"/>
      <c r="R320" s="28"/>
      <c r="S320" s="28"/>
      <c r="T320" s="2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125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16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42"/>
      <c r="AH321" s="51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51"/>
      <c r="BA321" s="125"/>
      <c r="BB321" s="51"/>
      <c r="BC321" s="4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58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51"/>
      <c r="O322" s="51"/>
      <c r="P322" s="51"/>
      <c r="Q322" s="51"/>
      <c r="R322" s="51"/>
      <c r="S322" s="51"/>
      <c r="T322" s="5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125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51"/>
      <c r="O323" s="51"/>
      <c r="P323" s="51"/>
      <c r="Q323" s="51"/>
      <c r="R323" s="51"/>
      <c r="S323" s="51"/>
      <c r="T323" s="5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125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256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2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42"/>
      <c r="AF324" s="43"/>
      <c r="AG324" s="43"/>
      <c r="AH324" s="33"/>
      <c r="AI324" s="125"/>
      <c r="AJ324" s="43"/>
      <c r="AK324" s="43"/>
      <c r="AL324" s="33"/>
      <c r="AM324" s="33"/>
      <c r="AN324" s="33"/>
      <c r="AO324" s="33"/>
      <c r="AP324" s="33"/>
      <c r="AQ324" s="125"/>
      <c r="AR324" s="52"/>
      <c r="AS324" s="125"/>
      <c r="AT324" s="43"/>
      <c r="AU324" s="33"/>
      <c r="AV324" s="33"/>
      <c r="AW324" s="33"/>
      <c r="AX324" s="33"/>
      <c r="AY324" s="42"/>
      <c r="AZ324" s="43"/>
      <c r="BA324" s="125"/>
      <c r="BB324" s="43"/>
      <c r="BC324" s="43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53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4"/>
      <c r="O325" s="34"/>
      <c r="P325" s="34"/>
      <c r="Q325" s="34"/>
      <c r="R325" s="34"/>
      <c r="S325" s="34"/>
      <c r="T325" s="3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42"/>
      <c r="AF325" s="43"/>
      <c r="AG325" s="43"/>
      <c r="AH325" s="33"/>
      <c r="AI325" s="125"/>
      <c r="AJ325" s="43"/>
      <c r="AK325" s="43"/>
      <c r="AL325" s="33"/>
      <c r="AM325" s="33"/>
      <c r="AN325" s="33"/>
      <c r="AO325" s="33"/>
      <c r="AP325" s="33"/>
      <c r="AQ325" s="125"/>
      <c r="AR325" s="52"/>
      <c r="AS325" s="125"/>
      <c r="AT325" s="43"/>
      <c r="AU325" s="33"/>
      <c r="AV325" s="33"/>
      <c r="AW325" s="33"/>
      <c r="AX325" s="33"/>
      <c r="AY325" s="42"/>
      <c r="AZ325" s="43"/>
      <c r="BA325" s="125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64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125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42"/>
      <c r="AF326" s="43"/>
      <c r="AG326" s="43"/>
      <c r="AH326" s="33"/>
      <c r="AI326" s="125"/>
      <c r="AJ326" s="43"/>
      <c r="AK326" s="43"/>
      <c r="AL326" s="33"/>
      <c r="AM326" s="33"/>
      <c r="AN326" s="33"/>
      <c r="AO326" s="33"/>
      <c r="AP326" s="33"/>
      <c r="AQ326" s="125"/>
      <c r="AR326" s="52"/>
      <c r="AS326" s="125"/>
      <c r="AT326" s="43"/>
      <c r="AU326" s="33"/>
      <c r="AV326" s="33"/>
      <c r="AW326" s="33"/>
      <c r="AX326" s="33"/>
      <c r="AY326" s="42"/>
      <c r="AZ326" s="43"/>
      <c r="BA326" s="125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389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52"/>
      <c r="O327" s="52"/>
      <c r="P327" s="52"/>
      <c r="Q327" s="52"/>
      <c r="R327" s="52"/>
      <c r="S327" s="52"/>
      <c r="T327" s="5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42"/>
      <c r="AF327" s="52"/>
      <c r="AG327" s="52"/>
      <c r="AH327" s="33"/>
      <c r="AI327" s="125"/>
      <c r="AJ327" s="52"/>
      <c r="AK327" s="52"/>
      <c r="AL327" s="33"/>
      <c r="AM327" s="33"/>
      <c r="AN327" s="33"/>
      <c r="AO327" s="33"/>
      <c r="AP327" s="33"/>
      <c r="AQ327" s="125"/>
      <c r="AR327" s="52"/>
      <c r="AS327" s="125"/>
      <c r="AT327" s="52"/>
      <c r="AU327" s="33"/>
      <c r="AV327" s="33"/>
      <c r="AW327" s="33"/>
      <c r="AX327" s="33"/>
      <c r="AY327" s="42"/>
      <c r="AZ327" s="43"/>
      <c r="BA327" s="125"/>
      <c r="BB327" s="52"/>
      <c r="BC327" s="5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21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52"/>
      <c r="O328" s="52"/>
      <c r="P328" s="52"/>
      <c r="Q328" s="52"/>
      <c r="R328" s="52"/>
      <c r="S328" s="52"/>
      <c r="T328" s="5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42"/>
      <c r="AF328" s="43"/>
      <c r="AG328" s="43"/>
      <c r="AH328" s="33"/>
      <c r="AI328" s="125"/>
      <c r="AJ328" s="43"/>
      <c r="AK328" s="43"/>
      <c r="AL328" s="33"/>
      <c r="AM328" s="33"/>
      <c r="AN328" s="33"/>
      <c r="AO328" s="33"/>
      <c r="AP328" s="33"/>
      <c r="AQ328" s="125"/>
      <c r="AR328" s="43"/>
      <c r="AS328" s="125"/>
      <c r="AT328" s="43"/>
      <c r="AU328" s="33"/>
      <c r="AV328" s="33"/>
      <c r="AW328" s="33"/>
      <c r="AX328" s="33"/>
      <c r="AY328" s="42"/>
      <c r="AZ328" s="43"/>
      <c r="BA328" s="125"/>
      <c r="BB328" s="43"/>
      <c r="BC328" s="43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21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52"/>
      <c r="O329" s="52"/>
      <c r="P329" s="52"/>
      <c r="Q329" s="52"/>
      <c r="R329" s="52"/>
      <c r="S329" s="52"/>
      <c r="T329" s="5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42"/>
      <c r="AF329" s="43"/>
      <c r="AG329" s="43"/>
      <c r="AH329" s="33"/>
      <c r="AI329" s="125"/>
      <c r="AJ329" s="43"/>
      <c r="AK329" s="43"/>
      <c r="AL329" s="33"/>
      <c r="AM329" s="33"/>
      <c r="AN329" s="33"/>
      <c r="AO329" s="33"/>
      <c r="AP329" s="33"/>
      <c r="AQ329" s="125"/>
      <c r="AR329" s="43"/>
      <c r="AS329" s="125"/>
      <c r="AT329" s="43"/>
      <c r="AU329" s="33"/>
      <c r="AV329" s="33"/>
      <c r="AW329" s="33"/>
      <c r="AX329" s="33"/>
      <c r="AY329" s="42"/>
      <c r="AZ329" s="43"/>
      <c r="BA329" s="125"/>
      <c r="BB329" s="43"/>
      <c r="BC329" s="43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21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2"/>
      <c r="O330" s="52"/>
      <c r="P330" s="52"/>
      <c r="Q330" s="52"/>
      <c r="R330" s="52"/>
      <c r="S330" s="52"/>
      <c r="T330" s="5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42"/>
      <c r="AF330" s="43"/>
      <c r="AG330" s="43"/>
      <c r="AH330" s="33"/>
      <c r="AI330" s="125"/>
      <c r="AJ330" s="43"/>
      <c r="AK330" s="43"/>
      <c r="AL330" s="33"/>
      <c r="AM330" s="33"/>
      <c r="AN330" s="33"/>
      <c r="AO330" s="33"/>
      <c r="AP330" s="33"/>
      <c r="AQ330" s="125"/>
      <c r="AR330" s="43"/>
      <c r="AS330" s="125"/>
      <c r="AT330" s="43"/>
      <c r="AU330" s="33"/>
      <c r="AV330" s="33"/>
      <c r="AW330" s="33"/>
      <c r="AX330" s="33"/>
      <c r="AY330" s="42"/>
      <c r="AZ330" s="43"/>
      <c r="BA330" s="125"/>
      <c r="BB330" s="43"/>
      <c r="BC330" s="43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21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2"/>
      <c r="O331" s="52"/>
      <c r="P331" s="52"/>
      <c r="Q331" s="52"/>
      <c r="R331" s="52"/>
      <c r="S331" s="52"/>
      <c r="T331" s="5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42"/>
      <c r="AF331" s="43"/>
      <c r="AG331" s="43"/>
      <c r="AH331" s="33"/>
      <c r="AI331" s="125"/>
      <c r="AJ331" s="43"/>
      <c r="AK331" s="43"/>
      <c r="AL331" s="33"/>
      <c r="AM331" s="33"/>
      <c r="AN331" s="33"/>
      <c r="AO331" s="33"/>
      <c r="AP331" s="33"/>
      <c r="AQ331" s="125"/>
      <c r="AR331" s="43"/>
      <c r="AS331" s="125"/>
      <c r="AT331" s="43"/>
      <c r="AU331" s="33"/>
      <c r="AV331" s="33"/>
      <c r="AW331" s="33"/>
      <c r="AX331" s="33"/>
      <c r="AY331" s="42"/>
      <c r="AZ331" s="43"/>
      <c r="BA331" s="125"/>
      <c r="BB331" s="43"/>
      <c r="BC331" s="43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121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52"/>
      <c r="O332" s="52"/>
      <c r="P332" s="52"/>
      <c r="Q332" s="52"/>
      <c r="R332" s="52"/>
      <c r="S332" s="52"/>
      <c r="T332" s="5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125"/>
      <c r="AJ332" s="43"/>
      <c r="AK332" s="43"/>
      <c r="AL332" s="33"/>
      <c r="AM332" s="33"/>
      <c r="AN332" s="33"/>
      <c r="AO332" s="33"/>
      <c r="AP332" s="33"/>
      <c r="AQ332" s="125"/>
      <c r="AR332" s="43"/>
      <c r="AS332" s="125"/>
      <c r="AT332" s="43"/>
      <c r="AU332" s="33"/>
      <c r="AV332" s="33"/>
      <c r="AW332" s="33"/>
      <c r="AX332" s="33"/>
      <c r="AY332" s="42"/>
      <c r="AZ332" s="43"/>
      <c r="BA332" s="125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409.6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3"/>
      <c r="O333" s="42"/>
      <c r="P333" s="43"/>
      <c r="Q333" s="43"/>
      <c r="R333" s="43"/>
      <c r="S333" s="43"/>
      <c r="T333" s="4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25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409.6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125"/>
      <c r="N334" s="63"/>
      <c r="O334" s="63"/>
      <c r="P334" s="63"/>
      <c r="Q334" s="63"/>
      <c r="R334" s="63"/>
      <c r="S334" s="63"/>
      <c r="T334" s="6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25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409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25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409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125"/>
      <c r="BB336" s="42"/>
      <c r="BC336" s="42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71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125"/>
      <c r="BB337" s="125"/>
      <c r="BC337" s="42"/>
      <c r="BD337" s="42"/>
      <c r="BE337" s="42"/>
      <c r="BF337" s="43"/>
      <c r="BG337" s="42"/>
      <c r="BH337" s="42"/>
      <c r="BI337" s="4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51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125"/>
      <c r="N338" s="28"/>
      <c r="O338" s="18"/>
      <c r="P338" s="28"/>
      <c r="Q338" s="28"/>
      <c r="R338" s="28"/>
      <c r="S338" s="28"/>
      <c r="T338" s="2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125"/>
      <c r="AJ338" s="43"/>
      <c r="AK338" s="43"/>
      <c r="AL338" s="33"/>
      <c r="AM338" s="33"/>
      <c r="AN338" s="33"/>
      <c r="AO338" s="33"/>
      <c r="AP338" s="33"/>
      <c r="AQ338" s="125"/>
      <c r="AR338" s="43"/>
      <c r="AS338" s="125"/>
      <c r="AT338" s="43"/>
      <c r="AU338" s="33"/>
      <c r="AV338" s="33"/>
      <c r="AW338" s="33"/>
      <c r="AX338" s="33"/>
      <c r="AY338" s="42"/>
      <c r="AZ338" s="43"/>
      <c r="BA338" s="125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409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3"/>
      <c r="O339" s="42"/>
      <c r="P339" s="43"/>
      <c r="Q339" s="43"/>
      <c r="R339" s="43"/>
      <c r="S339" s="43"/>
      <c r="T339" s="4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125"/>
      <c r="AJ339" s="43"/>
      <c r="AK339" s="43"/>
      <c r="AL339" s="33"/>
      <c r="AM339" s="33"/>
      <c r="AN339" s="33"/>
      <c r="AO339" s="33"/>
      <c r="AP339" s="33"/>
      <c r="AQ339" s="125"/>
      <c r="AR339" s="43"/>
      <c r="AS339" s="125"/>
      <c r="AT339" s="43"/>
      <c r="AU339" s="33"/>
      <c r="AV339" s="33"/>
      <c r="AW339" s="33"/>
      <c r="AX339" s="33"/>
      <c r="AY339" s="42"/>
      <c r="AZ339" s="43"/>
      <c r="BA339" s="125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09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125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125"/>
      <c r="AJ340" s="43"/>
      <c r="AK340" s="43"/>
      <c r="AL340" s="33"/>
      <c r="AM340" s="33"/>
      <c r="AN340" s="33"/>
      <c r="AO340" s="33"/>
      <c r="AP340" s="33"/>
      <c r="AQ340" s="125"/>
      <c r="AR340" s="43"/>
      <c r="AS340" s="125"/>
      <c r="AT340" s="43"/>
      <c r="AU340" s="33"/>
      <c r="AV340" s="33"/>
      <c r="AW340" s="33"/>
      <c r="AX340" s="33"/>
      <c r="AY340" s="42"/>
      <c r="AZ340" s="43"/>
      <c r="BA340" s="125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98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125"/>
      <c r="N341" s="32"/>
      <c r="O341" s="31"/>
      <c r="P341" s="32"/>
      <c r="Q341" s="32"/>
      <c r="R341" s="32"/>
      <c r="S341" s="32"/>
      <c r="T341" s="3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25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8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125"/>
      <c r="N342" s="32"/>
      <c r="O342" s="31"/>
      <c r="P342" s="32"/>
      <c r="Q342" s="32"/>
      <c r="R342" s="32"/>
      <c r="S342" s="32"/>
      <c r="T342" s="3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125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254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125"/>
      <c r="N343" s="32"/>
      <c r="O343" s="31"/>
      <c r="P343" s="32"/>
      <c r="Q343" s="32"/>
      <c r="R343" s="32"/>
      <c r="S343" s="32"/>
      <c r="T343" s="3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125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6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52"/>
      <c r="O344" s="52"/>
      <c r="P344" s="52"/>
      <c r="Q344" s="52"/>
      <c r="R344" s="52"/>
      <c r="S344" s="52"/>
      <c r="T344" s="5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25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49.2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2"/>
      <c r="O345" s="31"/>
      <c r="P345" s="32"/>
      <c r="Q345" s="32"/>
      <c r="R345" s="32"/>
      <c r="S345" s="32"/>
      <c r="T345" s="3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25"/>
      <c r="BB345" s="43"/>
      <c r="BC345" s="4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49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125"/>
      <c r="N346" s="32"/>
      <c r="O346" s="31"/>
      <c r="P346" s="32"/>
      <c r="Q346" s="32"/>
      <c r="R346" s="32"/>
      <c r="S346" s="32"/>
      <c r="T346" s="3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25"/>
      <c r="BB346" s="43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49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125"/>
      <c r="N347" s="34"/>
      <c r="O347" s="34"/>
      <c r="P347" s="34"/>
      <c r="Q347" s="34"/>
      <c r="R347" s="34"/>
      <c r="S347" s="34"/>
      <c r="T347" s="3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25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14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125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62"/>
      <c r="AJ348" s="33"/>
      <c r="AK348" s="33"/>
      <c r="AL348" s="33"/>
      <c r="AM348" s="33"/>
      <c r="AN348" s="33"/>
      <c r="AO348" s="33"/>
      <c r="AP348" s="33"/>
      <c r="AQ348" s="62"/>
      <c r="AR348" s="33"/>
      <c r="AS348" s="62"/>
      <c r="AT348" s="33"/>
      <c r="AU348" s="33"/>
      <c r="AV348" s="33"/>
      <c r="AW348" s="33"/>
      <c r="AX348" s="33"/>
      <c r="AY348" s="42"/>
      <c r="AZ348" s="43"/>
      <c r="BA348" s="125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4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125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125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67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125"/>
      <c r="BB350" s="43"/>
      <c r="BC350" s="43"/>
      <c r="BD350" s="33"/>
      <c r="BE350" s="33"/>
      <c r="BF350" s="33"/>
      <c r="BG350" s="42"/>
      <c r="BH350" s="43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54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125"/>
      <c r="BB351" s="51"/>
      <c r="BC351" s="5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4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125"/>
      <c r="BB352" s="51"/>
      <c r="BC352" s="5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409.6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2"/>
      <c r="BA353" s="42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5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125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20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52"/>
      <c r="O355" s="52"/>
      <c r="P355" s="52"/>
      <c r="Q355" s="52"/>
      <c r="R355" s="52"/>
      <c r="S355" s="52"/>
      <c r="T355" s="5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125"/>
      <c r="BB355" s="52"/>
      <c r="BC355" s="5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20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125"/>
      <c r="BB356" s="42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20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125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409.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52"/>
      <c r="O358" s="52"/>
      <c r="P358" s="52"/>
      <c r="Q358" s="52"/>
      <c r="R358" s="52"/>
      <c r="S358" s="52"/>
      <c r="T358" s="5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42"/>
      <c r="AF358" s="52"/>
      <c r="AG358" s="52"/>
      <c r="AH358" s="33"/>
      <c r="AI358" s="125"/>
      <c r="AJ358" s="52"/>
      <c r="AK358" s="52"/>
      <c r="AL358" s="33"/>
      <c r="AM358" s="33"/>
      <c r="AN358" s="33"/>
      <c r="AO358" s="33"/>
      <c r="AP358" s="33"/>
      <c r="AQ358" s="125"/>
      <c r="AR358" s="52"/>
      <c r="AS358" s="125"/>
      <c r="AT358" s="52"/>
      <c r="AU358" s="33"/>
      <c r="AV358" s="33"/>
      <c r="AW358" s="33"/>
      <c r="AX358" s="33"/>
      <c r="AY358" s="42"/>
      <c r="AZ358" s="43"/>
      <c r="BA358" s="125"/>
      <c r="BB358" s="52"/>
      <c r="BC358" s="5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44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42"/>
      <c r="AF359" s="52"/>
      <c r="AG359" s="52"/>
      <c r="AH359" s="33"/>
      <c r="AI359" s="125"/>
      <c r="AJ359" s="52"/>
      <c r="AK359" s="52"/>
      <c r="AL359" s="33"/>
      <c r="AM359" s="33"/>
      <c r="AN359" s="33"/>
      <c r="AO359" s="33"/>
      <c r="AP359" s="33"/>
      <c r="AQ359" s="125"/>
      <c r="AR359" s="52"/>
      <c r="AS359" s="125"/>
      <c r="AT359" s="52"/>
      <c r="AU359" s="33"/>
      <c r="AV359" s="33"/>
      <c r="AW359" s="33"/>
      <c r="AX359" s="33"/>
      <c r="AY359" s="42"/>
      <c r="AZ359" s="43"/>
      <c r="BA359" s="125"/>
      <c r="BB359" s="52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42"/>
      <c r="AF360" s="52"/>
      <c r="AG360" s="52"/>
      <c r="AH360" s="33"/>
      <c r="AI360" s="125"/>
      <c r="AJ360" s="52"/>
      <c r="AK360" s="52"/>
      <c r="AL360" s="33"/>
      <c r="AM360" s="33"/>
      <c r="AN360" s="33"/>
      <c r="AO360" s="33"/>
      <c r="AP360" s="33"/>
      <c r="AQ360" s="125"/>
      <c r="AR360" s="52"/>
      <c r="AS360" s="125"/>
      <c r="AT360" s="52"/>
      <c r="AU360" s="33"/>
      <c r="AV360" s="33"/>
      <c r="AW360" s="33"/>
      <c r="AX360" s="33"/>
      <c r="AY360" s="42"/>
      <c r="AZ360" s="43"/>
      <c r="BA360" s="125"/>
      <c r="BB360" s="52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4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52"/>
      <c r="O361" s="52"/>
      <c r="P361" s="52"/>
      <c r="Q361" s="52"/>
      <c r="R361" s="52"/>
      <c r="S361" s="52"/>
      <c r="T361" s="5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42"/>
      <c r="AF361" s="52"/>
      <c r="AG361" s="52"/>
      <c r="AH361" s="33"/>
      <c r="AI361" s="125"/>
      <c r="AJ361" s="52"/>
      <c r="AK361" s="52"/>
      <c r="AL361" s="33"/>
      <c r="AM361" s="33"/>
      <c r="AN361" s="33"/>
      <c r="AO361" s="33"/>
      <c r="AP361" s="33"/>
      <c r="AQ361" s="125"/>
      <c r="AR361" s="52"/>
      <c r="AS361" s="125"/>
      <c r="AT361" s="52"/>
      <c r="AU361" s="33"/>
      <c r="AV361" s="33"/>
      <c r="AW361" s="33"/>
      <c r="AX361" s="33"/>
      <c r="AY361" s="42"/>
      <c r="AZ361" s="43"/>
      <c r="BA361" s="125"/>
      <c r="BB361" s="52"/>
      <c r="BC361" s="5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4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52"/>
      <c r="O362" s="52"/>
      <c r="P362" s="52"/>
      <c r="Q362" s="52"/>
      <c r="R362" s="52"/>
      <c r="S362" s="52"/>
      <c r="T362" s="5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42"/>
      <c r="AF362" s="52"/>
      <c r="AG362" s="52"/>
      <c r="AH362" s="33"/>
      <c r="AI362" s="125"/>
      <c r="AJ362" s="52"/>
      <c r="AK362" s="52"/>
      <c r="AL362" s="33"/>
      <c r="AM362" s="33"/>
      <c r="AN362" s="33"/>
      <c r="AO362" s="33"/>
      <c r="AP362" s="33"/>
      <c r="AQ362" s="125"/>
      <c r="AR362" s="52"/>
      <c r="AS362" s="125"/>
      <c r="AT362" s="52"/>
      <c r="AU362" s="33"/>
      <c r="AV362" s="33"/>
      <c r="AW362" s="33"/>
      <c r="AX362" s="33"/>
      <c r="AY362" s="42"/>
      <c r="AZ362" s="43"/>
      <c r="BA362" s="125"/>
      <c r="BB362" s="52"/>
      <c r="BC362" s="5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4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42"/>
      <c r="AF363" s="52"/>
      <c r="AG363" s="52"/>
      <c r="AH363" s="33"/>
      <c r="AI363" s="125"/>
      <c r="AJ363" s="52"/>
      <c r="AK363" s="52"/>
      <c r="AL363" s="33"/>
      <c r="AM363" s="33"/>
      <c r="AN363" s="33"/>
      <c r="AO363" s="33"/>
      <c r="AP363" s="33"/>
      <c r="AQ363" s="125"/>
      <c r="AR363" s="52"/>
      <c r="AS363" s="125"/>
      <c r="AT363" s="52"/>
      <c r="AU363" s="33"/>
      <c r="AV363" s="33"/>
      <c r="AW363" s="33"/>
      <c r="AX363" s="33"/>
      <c r="AY363" s="42"/>
      <c r="AZ363" s="43"/>
      <c r="BA363" s="125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409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52"/>
      <c r="O364" s="52"/>
      <c r="P364" s="52"/>
      <c r="Q364" s="52"/>
      <c r="R364" s="52"/>
      <c r="S364" s="52"/>
      <c r="T364" s="5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25"/>
      <c r="BB364" s="51"/>
      <c r="BC364" s="5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408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125"/>
      <c r="BB365" s="42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46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125"/>
      <c r="BB366" s="51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408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125"/>
      <c r="BB367" s="42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5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125"/>
      <c r="BB368" s="51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3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125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3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25"/>
      <c r="BB370" s="51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46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2"/>
      <c r="P371" s="43"/>
      <c r="Q371" s="43"/>
      <c r="R371" s="43"/>
      <c r="S371" s="43"/>
      <c r="T371" s="4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125"/>
      <c r="BB371" s="43"/>
      <c r="BC371" s="4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84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4"/>
      <c r="O372" s="34"/>
      <c r="P372" s="34"/>
      <c r="Q372" s="34"/>
      <c r="R372" s="34"/>
      <c r="S372" s="34"/>
      <c r="T372" s="3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56"/>
      <c r="BB372" s="59"/>
      <c r="BC372" s="52"/>
      <c r="BD372" s="33"/>
      <c r="BE372" s="33"/>
      <c r="BF372" s="33"/>
      <c r="BG372" s="33"/>
      <c r="BH372" s="33"/>
      <c r="BI372" s="33"/>
      <c r="BJ372" s="33"/>
      <c r="BK372" s="44"/>
      <c r="BL372" s="24"/>
      <c r="BM372" s="33"/>
      <c r="BN372" s="33"/>
      <c r="BO372" s="34"/>
      <c r="BP372" s="23"/>
      <c r="BQ372" s="24"/>
      <c r="BR372" s="25"/>
    </row>
    <row r="373" spans="1:70" s="22" customFormat="1" ht="184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125"/>
      <c r="N373" s="32"/>
      <c r="O373" s="31"/>
      <c r="P373" s="32"/>
      <c r="Q373" s="32"/>
      <c r="R373" s="32"/>
      <c r="S373" s="32"/>
      <c r="T373" s="3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62"/>
      <c r="AJ373" s="33"/>
      <c r="AK373" s="33"/>
      <c r="AL373" s="33"/>
      <c r="AM373" s="33"/>
      <c r="AN373" s="33"/>
      <c r="AO373" s="33"/>
      <c r="AP373" s="33"/>
      <c r="AQ373" s="62"/>
      <c r="AR373" s="33"/>
      <c r="AS373" s="62"/>
      <c r="AT373" s="33"/>
      <c r="AU373" s="33"/>
      <c r="AV373" s="33"/>
      <c r="AW373" s="33"/>
      <c r="AX373" s="33"/>
      <c r="AY373" s="42"/>
      <c r="AZ373" s="43"/>
      <c r="BA373" s="56"/>
      <c r="BB373" s="59"/>
      <c r="BC373" s="52"/>
      <c r="BD373" s="33"/>
      <c r="BE373" s="33"/>
      <c r="BF373" s="33"/>
      <c r="BG373" s="33"/>
      <c r="BH373" s="33"/>
      <c r="BI373" s="33"/>
      <c r="BJ373" s="33"/>
      <c r="BK373" s="44"/>
      <c r="BL373" s="24"/>
      <c r="BM373" s="33"/>
      <c r="BN373" s="33"/>
      <c r="BO373" s="34"/>
      <c r="BP373" s="23"/>
      <c r="BQ373" s="24"/>
      <c r="BR373" s="25"/>
    </row>
    <row r="374" spans="1:70" s="22" customFormat="1" ht="184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62"/>
      <c r="AJ374" s="33"/>
      <c r="AK374" s="33"/>
      <c r="AL374" s="33"/>
      <c r="AM374" s="33"/>
      <c r="AN374" s="33"/>
      <c r="AO374" s="33"/>
      <c r="AP374" s="33"/>
      <c r="AQ374" s="62"/>
      <c r="AR374" s="33"/>
      <c r="AS374" s="62"/>
      <c r="AT374" s="33"/>
      <c r="AU374" s="33"/>
      <c r="AV374" s="33"/>
      <c r="AW374" s="33"/>
      <c r="AX374" s="33"/>
      <c r="AY374" s="42"/>
      <c r="AZ374" s="43"/>
      <c r="BA374" s="125"/>
      <c r="BB374" s="42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84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62"/>
      <c r="AJ375" s="33"/>
      <c r="AK375" s="33"/>
      <c r="AL375" s="33"/>
      <c r="AM375" s="33"/>
      <c r="AN375" s="33"/>
      <c r="AO375" s="33"/>
      <c r="AP375" s="33"/>
      <c r="AQ375" s="62"/>
      <c r="AR375" s="33"/>
      <c r="AS375" s="62"/>
      <c r="AT375" s="33"/>
      <c r="AU375" s="33"/>
      <c r="AV375" s="33"/>
      <c r="AW375" s="33"/>
      <c r="AX375" s="33"/>
      <c r="AY375" s="42"/>
      <c r="AZ375" s="43"/>
      <c r="BA375" s="56"/>
      <c r="BB375" s="59"/>
      <c r="BC375" s="42"/>
      <c r="BD375" s="33"/>
      <c r="BE375" s="33"/>
      <c r="BF375" s="33"/>
      <c r="BG375" s="33"/>
      <c r="BH375" s="33"/>
      <c r="BI375" s="33"/>
      <c r="BJ375" s="33"/>
      <c r="BK375" s="44"/>
      <c r="BL375" s="24"/>
      <c r="BM375" s="33"/>
      <c r="BN375" s="33"/>
      <c r="BO375" s="34"/>
      <c r="BP375" s="23"/>
      <c r="BQ375" s="24"/>
      <c r="BR375" s="25"/>
    </row>
    <row r="376" spans="1:70" s="22" customFormat="1" ht="189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1"/>
      <c r="O376" s="51"/>
      <c r="P376" s="51"/>
      <c r="Q376" s="51"/>
      <c r="R376" s="51"/>
      <c r="S376" s="51"/>
      <c r="T376" s="5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62"/>
      <c r="AJ376" s="33"/>
      <c r="AK376" s="33"/>
      <c r="AL376" s="33"/>
      <c r="AM376" s="33"/>
      <c r="AN376" s="33"/>
      <c r="AO376" s="33"/>
      <c r="AP376" s="33"/>
      <c r="AQ376" s="62"/>
      <c r="AR376" s="33"/>
      <c r="AS376" s="62"/>
      <c r="AT376" s="33"/>
      <c r="AU376" s="33"/>
      <c r="AV376" s="33"/>
      <c r="AW376" s="33"/>
      <c r="AX376" s="33"/>
      <c r="AY376" s="42"/>
      <c r="AZ376" s="43"/>
      <c r="BA376" s="56"/>
      <c r="BB376" s="59"/>
      <c r="BC376" s="42"/>
      <c r="BD376" s="33"/>
      <c r="BE376" s="33"/>
      <c r="BF376" s="33"/>
      <c r="BG376" s="33"/>
      <c r="BH376" s="33"/>
      <c r="BI376" s="33"/>
      <c r="BJ376" s="33"/>
      <c r="BK376" s="44"/>
      <c r="BL376" s="24"/>
      <c r="BM376" s="33"/>
      <c r="BN376" s="33"/>
      <c r="BO376" s="34"/>
      <c r="BP376" s="23"/>
      <c r="BQ376" s="24"/>
      <c r="BR376" s="25"/>
    </row>
    <row r="377" spans="1:70" s="22" customFormat="1" ht="184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62"/>
      <c r="AJ377" s="33"/>
      <c r="AK377" s="33"/>
      <c r="AL377" s="33"/>
      <c r="AM377" s="33"/>
      <c r="AN377" s="33"/>
      <c r="AO377" s="33"/>
      <c r="AP377" s="33"/>
      <c r="AQ377" s="62"/>
      <c r="AR377" s="33"/>
      <c r="AS377" s="62"/>
      <c r="AT377" s="33"/>
      <c r="AU377" s="33"/>
      <c r="AV377" s="33"/>
      <c r="AW377" s="33"/>
      <c r="AX377" s="33"/>
      <c r="AY377" s="42"/>
      <c r="AZ377" s="43"/>
      <c r="BA377" s="125"/>
      <c r="BB377" s="42"/>
      <c r="BC377" s="42"/>
      <c r="BD377" s="33"/>
      <c r="BE377" s="33"/>
      <c r="BF377" s="33"/>
      <c r="BG377" s="42"/>
      <c r="BH377" s="43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8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62"/>
      <c r="AJ378" s="33"/>
      <c r="AK378" s="33"/>
      <c r="AL378" s="33"/>
      <c r="AM378" s="33"/>
      <c r="AN378" s="33"/>
      <c r="AO378" s="33"/>
      <c r="AP378" s="33"/>
      <c r="AQ378" s="62"/>
      <c r="AR378" s="33"/>
      <c r="AS378" s="62"/>
      <c r="AT378" s="33"/>
      <c r="AU378" s="33"/>
      <c r="AV378" s="33"/>
      <c r="AW378" s="33"/>
      <c r="AX378" s="33"/>
      <c r="AY378" s="42"/>
      <c r="AZ378" s="43"/>
      <c r="BA378" s="49"/>
      <c r="BB378" s="59"/>
      <c r="BC378" s="42"/>
      <c r="BD378" s="33"/>
      <c r="BE378" s="33"/>
      <c r="BF378" s="33"/>
      <c r="BG378" s="42"/>
      <c r="BH378" s="43"/>
      <c r="BI378" s="43"/>
      <c r="BJ378" s="33"/>
      <c r="BK378" s="44"/>
      <c r="BL378" s="24"/>
      <c r="BM378" s="33"/>
      <c r="BN378" s="33"/>
      <c r="BO378" s="34"/>
      <c r="BP378" s="23"/>
      <c r="BQ378" s="24"/>
      <c r="BR378" s="25"/>
    </row>
    <row r="379" spans="1:70" s="22" customFormat="1" ht="18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62"/>
      <c r="AJ379" s="33"/>
      <c r="AK379" s="33"/>
      <c r="AL379" s="33"/>
      <c r="AM379" s="33"/>
      <c r="AN379" s="33"/>
      <c r="AO379" s="33"/>
      <c r="AP379" s="33"/>
      <c r="AQ379" s="62"/>
      <c r="AR379" s="33"/>
      <c r="AS379" s="62"/>
      <c r="AT379" s="33"/>
      <c r="AU379" s="33"/>
      <c r="AV379" s="33"/>
      <c r="AW379" s="33"/>
      <c r="AX379" s="33"/>
      <c r="AY379" s="42"/>
      <c r="AZ379" s="43"/>
      <c r="BA379" s="125"/>
      <c r="BB379" s="52"/>
      <c r="BC379" s="52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62"/>
      <c r="AJ380" s="33"/>
      <c r="AK380" s="33"/>
      <c r="AL380" s="33"/>
      <c r="AM380" s="33"/>
      <c r="AN380" s="33"/>
      <c r="AO380" s="33"/>
      <c r="AP380" s="33"/>
      <c r="AQ380" s="62"/>
      <c r="AR380" s="33"/>
      <c r="AS380" s="62"/>
      <c r="AT380" s="33"/>
      <c r="AU380" s="33"/>
      <c r="AV380" s="33"/>
      <c r="AW380" s="33"/>
      <c r="AX380" s="33"/>
      <c r="AY380" s="42"/>
      <c r="AZ380" s="43"/>
      <c r="BA380" s="125"/>
      <c r="BB380" s="43"/>
      <c r="BC380" s="4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125"/>
      <c r="BB381" s="52"/>
      <c r="BC381" s="5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125"/>
      <c r="BB382" s="43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212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3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125"/>
      <c r="BB383" s="43"/>
      <c r="BC383" s="43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409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125"/>
      <c r="BB384" s="43"/>
      <c r="BC384" s="43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86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125"/>
      <c r="N385" s="32"/>
      <c r="O385" s="31"/>
      <c r="P385" s="32"/>
      <c r="Q385" s="32"/>
      <c r="R385" s="32"/>
      <c r="S385" s="32"/>
      <c r="T385" s="3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62"/>
      <c r="BB385" s="33"/>
      <c r="BC385" s="3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22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125"/>
      <c r="BB386" s="43"/>
      <c r="BC386" s="43"/>
      <c r="BD386" s="33"/>
      <c r="BE386" s="33"/>
      <c r="BF386" s="33"/>
      <c r="BG386" s="33"/>
      <c r="BH386" s="33"/>
      <c r="BI386" s="42"/>
      <c r="BJ386" s="43"/>
      <c r="BK386" s="43"/>
      <c r="BL386" s="24"/>
      <c r="BM386" s="33"/>
      <c r="BN386" s="33"/>
      <c r="BO386" s="34"/>
      <c r="BP386" s="23"/>
      <c r="BQ386" s="24"/>
      <c r="BR386" s="25"/>
    </row>
    <row r="387" spans="1:70" s="22" customFormat="1" ht="22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2"/>
      <c r="O387" s="42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62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2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2"/>
      <c r="O388" s="42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62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257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43"/>
      <c r="O389" s="42"/>
      <c r="P389" s="43"/>
      <c r="Q389" s="43"/>
      <c r="R389" s="43"/>
      <c r="S389" s="43"/>
      <c r="T389" s="4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125"/>
      <c r="BB389" s="43"/>
      <c r="BC389" s="4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2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125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62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29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62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42"/>
      <c r="AF392" s="43"/>
      <c r="AG392" s="43"/>
      <c r="AH392" s="43"/>
      <c r="AI392" s="125"/>
      <c r="AJ392" s="43"/>
      <c r="AK392" s="43"/>
      <c r="AL392" s="33"/>
      <c r="AM392" s="33"/>
      <c r="AN392" s="33"/>
      <c r="AO392" s="33"/>
      <c r="AP392" s="33"/>
      <c r="AQ392" s="125"/>
      <c r="AR392" s="43"/>
      <c r="AS392" s="125"/>
      <c r="AT392" s="43"/>
      <c r="AU392" s="33"/>
      <c r="AV392" s="33"/>
      <c r="AW392" s="33"/>
      <c r="AX392" s="33"/>
      <c r="AY392" s="42"/>
      <c r="AZ392" s="43"/>
      <c r="BA392" s="125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1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42"/>
      <c r="AH393" s="43"/>
      <c r="AI393" s="4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42"/>
      <c r="AZ393" s="43"/>
      <c r="BA393" s="125"/>
      <c r="BB393" s="43"/>
      <c r="BC393" s="4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1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125"/>
      <c r="N394" s="32"/>
      <c r="O394" s="31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42"/>
      <c r="AH394" s="43"/>
      <c r="AI394" s="4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42"/>
      <c r="AZ394" s="43"/>
      <c r="BA394" s="125"/>
      <c r="BB394" s="43"/>
      <c r="BC394" s="43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1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125"/>
      <c r="N395" s="34"/>
      <c r="O395" s="34"/>
      <c r="P395" s="34"/>
      <c r="Q395" s="34"/>
      <c r="R395" s="34"/>
      <c r="S395" s="34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42"/>
      <c r="AH395" s="43"/>
      <c r="AI395" s="4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42"/>
      <c r="AZ395" s="43"/>
      <c r="BA395" s="125"/>
      <c r="BB395" s="43"/>
      <c r="BC395" s="4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1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125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42"/>
      <c r="AH396" s="43"/>
      <c r="AI396" s="4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42"/>
      <c r="AZ396" s="43"/>
      <c r="BA396" s="125"/>
      <c r="BB396" s="43"/>
      <c r="BC396" s="4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41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125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42"/>
      <c r="AH397" s="43"/>
      <c r="AI397" s="4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42"/>
      <c r="AZ397" s="43"/>
      <c r="BA397" s="125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01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3"/>
      <c r="O398" s="42"/>
      <c r="P398" s="43"/>
      <c r="Q398" s="43"/>
      <c r="R398" s="43"/>
      <c r="S398" s="43"/>
      <c r="T398" s="4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125"/>
      <c r="BB398" s="43"/>
      <c r="BC398" s="4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01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125"/>
      <c r="N399" s="32"/>
      <c r="O399" s="31"/>
      <c r="P399" s="32"/>
      <c r="Q399" s="32"/>
      <c r="R399" s="32"/>
      <c r="S399" s="32"/>
      <c r="T399" s="3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62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0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125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20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125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62"/>
      <c r="BB401" s="33"/>
      <c r="BC401" s="3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409.6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3"/>
      <c r="O402" s="42"/>
      <c r="P402" s="42"/>
      <c r="Q402" s="42"/>
      <c r="R402" s="42"/>
      <c r="S402" s="42"/>
      <c r="T402" s="4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62"/>
      <c r="BB402" s="33"/>
      <c r="BC402" s="3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0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2"/>
      <c r="P403" s="42"/>
      <c r="Q403" s="42"/>
      <c r="R403" s="42"/>
      <c r="S403" s="42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62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0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3"/>
      <c r="O404" s="42"/>
      <c r="P404" s="43"/>
      <c r="Q404" s="43"/>
      <c r="R404" s="43"/>
      <c r="S404" s="43"/>
      <c r="T404" s="4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125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20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43"/>
      <c r="O405" s="42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62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2"/>
      <c r="Q406" s="42"/>
      <c r="R406" s="42"/>
      <c r="S406" s="42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2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125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62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59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125"/>
      <c r="BB408" s="52"/>
      <c r="BC408" s="52"/>
      <c r="BD408" s="33"/>
      <c r="BE408" s="33"/>
      <c r="BF408" s="33"/>
      <c r="BG408" s="42"/>
      <c r="BH408" s="51"/>
      <c r="BI408" s="52"/>
      <c r="BJ408" s="33"/>
      <c r="BK408" s="44"/>
      <c r="BL408" s="24"/>
      <c r="BM408" s="33"/>
      <c r="BN408" s="33"/>
      <c r="BO408" s="34"/>
      <c r="BP408" s="23"/>
      <c r="BQ408" s="24"/>
      <c r="BR408" s="25"/>
    </row>
    <row r="409" spans="1:70" s="22" customFormat="1" ht="244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2"/>
      <c r="O409" s="4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125"/>
      <c r="BB409" s="55"/>
      <c r="BC409" s="52"/>
      <c r="BD409" s="33"/>
      <c r="BE409" s="33"/>
      <c r="BF409" s="33"/>
      <c r="BG409" s="42"/>
      <c r="BH409" s="51"/>
      <c r="BI409" s="52"/>
      <c r="BJ409" s="33"/>
      <c r="BK409" s="44"/>
      <c r="BL409" s="24"/>
      <c r="BM409" s="33"/>
      <c r="BN409" s="33"/>
      <c r="BO409" s="34"/>
      <c r="BP409" s="23"/>
      <c r="BQ409" s="24"/>
      <c r="BR409" s="25"/>
    </row>
    <row r="410" spans="1:70" s="22" customFormat="1" ht="219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1"/>
      <c r="O410" s="51"/>
      <c r="P410" s="51"/>
      <c r="Q410" s="51"/>
      <c r="R410" s="51"/>
      <c r="S410" s="51"/>
      <c r="T410" s="51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9"/>
      <c r="BB410" s="50"/>
      <c r="BC410" s="47"/>
      <c r="BD410" s="33"/>
      <c r="BE410" s="33"/>
      <c r="BF410" s="33"/>
      <c r="BG410" s="33"/>
      <c r="BH410" s="33"/>
      <c r="BI410" s="33"/>
      <c r="BJ410" s="33"/>
      <c r="BK410" s="44"/>
      <c r="BL410" s="24"/>
      <c r="BM410" s="33"/>
      <c r="BN410" s="33"/>
      <c r="BO410" s="34"/>
      <c r="BP410" s="23"/>
      <c r="BQ410" s="24"/>
      <c r="BR410" s="25"/>
    </row>
    <row r="411" spans="1:70" s="22" customFormat="1" ht="219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125"/>
      <c r="BB411" s="52"/>
      <c r="BC411" s="52"/>
      <c r="BD411" s="33"/>
      <c r="BE411" s="33"/>
      <c r="BF411" s="33"/>
      <c r="BG411" s="33"/>
      <c r="BH411" s="33"/>
      <c r="BI411" s="33"/>
      <c r="BJ411" s="33"/>
      <c r="BK411" s="44"/>
      <c r="BL411" s="24"/>
      <c r="BM411" s="33"/>
      <c r="BN411" s="33"/>
      <c r="BO411" s="34"/>
      <c r="BP411" s="23"/>
      <c r="BQ411" s="24"/>
      <c r="BR411" s="25"/>
    </row>
    <row r="412" spans="1:70" s="22" customFormat="1" ht="219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52"/>
      <c r="O412" s="52"/>
      <c r="P412" s="52"/>
      <c r="Q412" s="52"/>
      <c r="R412" s="52"/>
      <c r="S412" s="52"/>
      <c r="T412" s="5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49"/>
      <c r="BB412" s="50"/>
      <c r="BC412" s="47"/>
      <c r="BD412" s="33"/>
      <c r="BE412" s="33"/>
      <c r="BF412" s="33"/>
      <c r="BG412" s="33"/>
      <c r="BH412" s="33"/>
      <c r="BI412" s="33"/>
      <c r="BJ412" s="33"/>
      <c r="BK412" s="44"/>
      <c r="BL412" s="24"/>
      <c r="BM412" s="33"/>
      <c r="BN412" s="33"/>
      <c r="BO412" s="34"/>
      <c r="BP412" s="23"/>
      <c r="BQ412" s="24"/>
      <c r="BR412" s="25"/>
    </row>
    <row r="413" spans="1:70" s="22" customFormat="1" ht="409.6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52"/>
      <c r="O413" s="52"/>
      <c r="P413" s="52"/>
      <c r="Q413" s="52"/>
      <c r="R413" s="52"/>
      <c r="S413" s="52"/>
      <c r="T413" s="5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125"/>
      <c r="BB413" s="52"/>
      <c r="BC413" s="42"/>
      <c r="BD413" s="33"/>
      <c r="BE413" s="33"/>
      <c r="BF413" s="33"/>
      <c r="BG413" s="33"/>
      <c r="BH413" s="33"/>
      <c r="BI413" s="33"/>
      <c r="BJ413" s="33"/>
      <c r="BK413" s="44"/>
      <c r="BL413" s="24"/>
      <c r="BM413" s="33"/>
      <c r="BN413" s="33"/>
      <c r="BO413" s="34"/>
      <c r="BP413" s="23"/>
      <c r="BQ413" s="24"/>
      <c r="BR413" s="25"/>
    </row>
    <row r="414" spans="1:70" s="22" customFormat="1" ht="409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52"/>
      <c r="O414" s="52"/>
      <c r="P414" s="52"/>
      <c r="Q414" s="52"/>
      <c r="R414" s="52"/>
      <c r="S414" s="52"/>
      <c r="T414" s="5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42"/>
      <c r="AF414" s="52"/>
      <c r="AG414" s="52"/>
      <c r="AH414" s="33"/>
      <c r="AI414" s="125"/>
      <c r="AJ414" s="52"/>
      <c r="AK414" s="52"/>
      <c r="AL414" s="33"/>
      <c r="AM414" s="33"/>
      <c r="AN414" s="33"/>
      <c r="AO414" s="33"/>
      <c r="AP414" s="33"/>
      <c r="AQ414" s="125"/>
      <c r="AR414" s="52"/>
      <c r="AS414" s="125"/>
      <c r="AT414" s="52"/>
      <c r="AU414" s="33"/>
      <c r="AV414" s="33"/>
      <c r="AW414" s="33"/>
      <c r="AX414" s="33"/>
      <c r="AY414" s="33"/>
      <c r="AZ414" s="33"/>
      <c r="BA414" s="125"/>
      <c r="BB414" s="52"/>
      <c r="BC414" s="52"/>
      <c r="BD414" s="33"/>
      <c r="BE414" s="33"/>
      <c r="BF414" s="33"/>
      <c r="BG414" s="33"/>
      <c r="BH414" s="33"/>
      <c r="BI414" s="33"/>
      <c r="BJ414" s="33"/>
      <c r="BK414" s="44"/>
      <c r="BL414" s="24"/>
      <c r="BM414" s="33"/>
      <c r="BN414" s="33"/>
      <c r="BO414" s="34"/>
      <c r="BP414" s="23"/>
      <c r="BQ414" s="24"/>
      <c r="BR414" s="25"/>
    </row>
    <row r="415" spans="1:70" s="22" customFormat="1" ht="13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52"/>
      <c r="O415" s="52"/>
      <c r="P415" s="52"/>
      <c r="Q415" s="52"/>
      <c r="R415" s="52"/>
      <c r="S415" s="52"/>
      <c r="T415" s="5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9"/>
      <c r="BB415" s="50"/>
      <c r="BC415" s="47"/>
      <c r="BD415" s="33"/>
      <c r="BE415" s="33"/>
      <c r="BF415" s="33"/>
      <c r="BG415" s="33"/>
      <c r="BH415" s="33"/>
      <c r="BI415" s="33"/>
      <c r="BJ415" s="33"/>
      <c r="BK415" s="44"/>
      <c r="BL415" s="24"/>
      <c r="BM415" s="33"/>
      <c r="BN415" s="33"/>
      <c r="BO415" s="34"/>
      <c r="BP415" s="23"/>
      <c r="BQ415" s="24"/>
      <c r="BR415" s="25"/>
    </row>
    <row r="416" spans="1:70" s="22" customFormat="1" ht="13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9"/>
      <c r="BB416" s="50"/>
      <c r="BC416" s="47"/>
      <c r="BD416" s="33"/>
      <c r="BE416" s="33"/>
      <c r="BF416" s="33"/>
      <c r="BG416" s="33"/>
      <c r="BH416" s="33"/>
      <c r="BI416" s="33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2" s="22" customFormat="1" ht="137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9"/>
      <c r="BB417" s="50"/>
      <c r="BC417" s="47"/>
      <c r="BD417" s="33"/>
      <c r="BE417" s="33"/>
      <c r="BF417" s="33"/>
      <c r="BG417" s="33"/>
      <c r="BH417" s="33"/>
      <c r="BI417" s="33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2" s="22" customFormat="1" ht="137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2"/>
      <c r="O418" s="52"/>
      <c r="P418" s="52"/>
      <c r="Q418" s="52"/>
      <c r="R418" s="52"/>
      <c r="S418" s="52"/>
      <c r="T418" s="5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2" s="22" customFormat="1" ht="137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9"/>
      <c r="BB419" s="50"/>
      <c r="BC419" s="47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2" s="22" customFormat="1" ht="291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42"/>
      <c r="AZ420" s="38"/>
      <c r="BA420" s="125"/>
      <c r="BB420" s="52"/>
      <c r="BC420" s="42"/>
      <c r="BD420" s="43"/>
      <c r="BE420" s="33"/>
      <c r="BF420" s="33"/>
      <c r="BG420" s="33"/>
      <c r="BH420" s="33"/>
      <c r="BI420" s="3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2" s="22" customFormat="1" ht="291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42"/>
      <c r="AZ421" s="38"/>
      <c r="BA421" s="125"/>
      <c r="BB421" s="61"/>
      <c r="BC421" s="42"/>
      <c r="BD421" s="4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2" s="22" customFormat="1" ht="197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125"/>
      <c r="BB422" s="42"/>
      <c r="BC422" s="4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2" s="22" customFormat="1" ht="19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3"/>
      <c r="O423" s="43"/>
      <c r="P423" s="43"/>
      <c r="Q423" s="43"/>
      <c r="R423" s="43"/>
      <c r="S423" s="43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56"/>
      <c r="BB423" s="47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2" s="22" customFormat="1" ht="279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3"/>
      <c r="O424" s="53"/>
      <c r="P424" s="53"/>
      <c r="Q424" s="53"/>
      <c r="R424" s="53"/>
      <c r="S424" s="53"/>
      <c r="T424" s="5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125"/>
      <c r="BB424" s="51"/>
      <c r="BC424" s="51"/>
      <c r="BD424" s="33"/>
      <c r="BE424" s="33"/>
      <c r="BF424" s="33"/>
      <c r="BG424" s="33"/>
      <c r="BH424" s="33"/>
      <c r="BI424" s="3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2" s="22" customFormat="1" ht="171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3"/>
      <c r="O425" s="43"/>
      <c r="P425" s="43"/>
      <c r="Q425" s="43"/>
      <c r="R425" s="43"/>
      <c r="S425" s="43"/>
      <c r="T425" s="4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125"/>
      <c r="BB425" s="43"/>
      <c r="BC425" s="43"/>
      <c r="BD425" s="33"/>
      <c r="BE425" s="33"/>
      <c r="BF425" s="33"/>
      <c r="BG425" s="33"/>
      <c r="BH425" s="33"/>
      <c r="BI425" s="3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2" s="22" customFormat="1" ht="129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3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54"/>
      <c r="BB426" s="52"/>
      <c r="BC426" s="52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2" s="22" customFormat="1" ht="187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5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125"/>
      <c r="BB427" s="43"/>
      <c r="BC427" s="43"/>
      <c r="BD427" s="33"/>
      <c r="BE427" s="33"/>
      <c r="BF427" s="33"/>
      <c r="BG427" s="33"/>
      <c r="BH427" s="33"/>
      <c r="BI427" s="33"/>
      <c r="BJ427" s="34"/>
      <c r="BK427" s="34"/>
      <c r="BL427" s="24"/>
      <c r="BM427" s="21"/>
      <c r="BN427" s="21"/>
      <c r="BO427" s="21"/>
      <c r="BP427" s="21"/>
      <c r="BQ427" s="23"/>
      <c r="BR427" s="24"/>
      <c r="BS427" s="25"/>
      <c r="BT427" s="30"/>
    </row>
    <row r="428" spans="1:72" s="22" customFormat="1" ht="187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125"/>
      <c r="N428" s="32"/>
      <c r="O428" s="31"/>
      <c r="P428" s="32"/>
      <c r="Q428" s="32"/>
      <c r="R428" s="32"/>
      <c r="S428" s="32"/>
      <c r="T428" s="3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4"/>
      <c r="BK428" s="34"/>
      <c r="BL428" s="24"/>
      <c r="BM428" s="25"/>
      <c r="BN428" s="21"/>
      <c r="BO428" s="21"/>
      <c r="BP428" s="21"/>
      <c r="BQ428" s="23"/>
      <c r="BR428" s="24"/>
      <c r="BS428" s="25"/>
      <c r="BT428" s="30"/>
    </row>
    <row r="429" spans="1:72" s="22" customFormat="1" ht="409.6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3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4"/>
      <c r="AS429" s="33"/>
      <c r="AT429" s="34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4"/>
      <c r="BK429" s="34"/>
      <c r="BL429" s="24"/>
      <c r="BM429" s="25"/>
      <c r="BN429" s="21"/>
      <c r="BO429" s="21"/>
      <c r="BP429" s="21"/>
      <c r="BQ429" s="23"/>
      <c r="BR429" s="24"/>
      <c r="BS429" s="25"/>
      <c r="BT429" s="30"/>
    </row>
    <row r="430" spans="1:72" s="22" customFormat="1" ht="409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125"/>
      <c r="BB430" s="43"/>
      <c r="BC430" s="43"/>
      <c r="BD430" s="33"/>
      <c r="BE430" s="33"/>
      <c r="BF430" s="33"/>
      <c r="BG430" s="33"/>
      <c r="BH430" s="33"/>
      <c r="BI430" s="33"/>
      <c r="BJ430" s="34"/>
      <c r="BK430" s="34"/>
      <c r="BL430" s="24"/>
      <c r="BM430" s="25"/>
      <c r="BN430" s="21"/>
      <c r="BO430" s="21"/>
      <c r="BP430" s="21"/>
      <c r="BQ430" s="23"/>
      <c r="BR430" s="24"/>
      <c r="BS430" s="25"/>
      <c r="BT430" s="30"/>
    </row>
    <row r="431" spans="1:72" s="22" customFormat="1" ht="19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125"/>
      <c r="N431" s="32"/>
      <c r="O431" s="31"/>
      <c r="P431" s="32"/>
      <c r="Q431" s="32"/>
      <c r="R431" s="32"/>
      <c r="S431" s="32"/>
      <c r="T431" s="3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  <c r="BH431" s="33"/>
      <c r="BI431" s="33"/>
      <c r="BJ431" s="34"/>
      <c r="BK431" s="34"/>
      <c r="BL431" s="24"/>
      <c r="BM431" s="25"/>
      <c r="BN431" s="36"/>
      <c r="BO431" s="36"/>
      <c r="BP431" s="36"/>
      <c r="BQ431" s="40"/>
      <c r="BR431" s="26"/>
      <c r="BS431" s="36"/>
      <c r="BT431" s="30"/>
    </row>
    <row r="432" spans="1:72" s="22" customFormat="1" ht="21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21"/>
      <c r="BC432" s="21"/>
      <c r="BD432" s="21"/>
      <c r="BE432" s="21"/>
      <c r="BF432" s="21"/>
      <c r="BG432" s="21"/>
      <c r="BH432" s="21"/>
      <c r="BI432" s="21"/>
      <c r="BJ432" s="21"/>
      <c r="BK432" s="23"/>
      <c r="BL432" s="24"/>
      <c r="BM432" s="25"/>
      <c r="BN432" s="36"/>
      <c r="BO432" s="36"/>
      <c r="BP432" s="36"/>
      <c r="BQ432" s="40"/>
      <c r="BR432" s="26"/>
      <c r="BS432" s="36"/>
      <c r="BT432" s="30"/>
    </row>
    <row r="433" spans="1:72" s="22" customFormat="1" ht="198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31"/>
      <c r="L433" s="6"/>
      <c r="M433" s="33"/>
      <c r="N433" s="41"/>
      <c r="O433" s="41"/>
      <c r="P433" s="41"/>
      <c r="Q433" s="41"/>
      <c r="R433" s="41"/>
      <c r="S433" s="41"/>
      <c r="T433" s="4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  <c r="BH433" s="33"/>
      <c r="BI433" s="33"/>
      <c r="BJ433" s="34"/>
      <c r="BK433" s="29"/>
      <c r="BL433" s="24"/>
      <c r="BM433" s="25"/>
      <c r="BN433" s="21"/>
      <c r="BO433" s="21"/>
      <c r="BP433" s="21"/>
      <c r="BQ433" s="23"/>
      <c r="BR433" s="24"/>
      <c r="BS433" s="25"/>
      <c r="BT433" s="30"/>
    </row>
    <row r="434" spans="1:72" s="22" customFormat="1" ht="198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31"/>
      <c r="L434" s="6"/>
      <c r="M434" s="33"/>
      <c r="N434" s="34"/>
      <c r="O434" s="34"/>
      <c r="P434" s="34"/>
      <c r="Q434" s="34"/>
      <c r="R434" s="34"/>
      <c r="S434" s="34"/>
      <c r="T434" s="3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  <c r="BH434" s="33"/>
      <c r="BI434" s="33"/>
      <c r="BJ434" s="34"/>
      <c r="BK434" s="29"/>
      <c r="BL434" s="24"/>
      <c r="BM434" s="25"/>
      <c r="BN434" s="21"/>
      <c r="BO434" s="21"/>
      <c r="BP434" s="21"/>
      <c r="BQ434" s="23"/>
      <c r="BR434" s="24"/>
      <c r="BS434" s="25"/>
      <c r="BT434" s="30"/>
    </row>
    <row r="435" spans="1:72" s="22" customFormat="1" ht="198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31"/>
      <c r="L435" s="6"/>
      <c r="M435" s="33"/>
      <c r="N435" s="32"/>
      <c r="O435" s="31"/>
      <c r="P435" s="32"/>
      <c r="Q435" s="32"/>
      <c r="R435" s="32"/>
      <c r="S435" s="32"/>
      <c r="T435" s="3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  <c r="BH435" s="33"/>
      <c r="BI435" s="33"/>
      <c r="BJ435" s="34"/>
      <c r="BK435" s="29"/>
      <c r="BL435" s="24"/>
      <c r="BM435" s="25"/>
      <c r="BN435" s="21"/>
      <c r="BO435" s="21"/>
      <c r="BP435" s="21"/>
      <c r="BQ435" s="23"/>
      <c r="BR435" s="24"/>
      <c r="BS435" s="25"/>
      <c r="BT435" s="30"/>
    </row>
    <row r="436" spans="1:72" s="22" customFormat="1" ht="146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31"/>
      <c r="L436" s="6"/>
      <c r="M436" s="33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29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22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31"/>
      <c r="L437" s="6"/>
      <c r="M437" s="33"/>
      <c r="N437" s="32"/>
      <c r="O437" s="31"/>
      <c r="P437" s="32"/>
      <c r="Q437" s="32"/>
      <c r="R437" s="32"/>
      <c r="S437" s="32"/>
      <c r="T437" s="3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29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154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31"/>
      <c r="L438" s="6"/>
      <c r="M438" s="33"/>
      <c r="N438" s="32"/>
      <c r="O438" s="32"/>
      <c r="P438" s="32"/>
      <c r="Q438" s="32"/>
      <c r="R438" s="32"/>
      <c r="S438" s="32"/>
      <c r="T438" s="3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  <c r="BH438" s="33"/>
      <c r="BI438" s="33"/>
      <c r="BJ438" s="34"/>
      <c r="BK438" s="29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54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31"/>
      <c r="L439" s="6"/>
      <c r="M439" s="33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29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182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6"/>
      <c r="M440" s="33"/>
      <c r="N440" s="34"/>
      <c r="O440" s="34"/>
      <c r="P440" s="34"/>
      <c r="Q440" s="34"/>
      <c r="R440" s="34"/>
      <c r="S440" s="34"/>
      <c r="T440" s="34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33"/>
      <c r="BH440" s="33"/>
      <c r="BI440" s="34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82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34"/>
      <c r="O441" s="34"/>
      <c r="P441" s="34"/>
      <c r="Q441" s="34"/>
      <c r="R441" s="34"/>
      <c r="S441" s="34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21"/>
      <c r="BC441" s="21"/>
      <c r="BD441" s="21"/>
      <c r="BE441" s="21"/>
      <c r="BF441" s="21"/>
      <c r="BG441" s="21"/>
      <c r="BH441" s="21"/>
      <c r="BI441" s="21"/>
      <c r="BJ441" s="21"/>
      <c r="BK441" s="23"/>
      <c r="BL441" s="24"/>
      <c r="BM441" s="25"/>
      <c r="BN441" s="36"/>
      <c r="BO441" s="36"/>
      <c r="BP441" s="36"/>
      <c r="BQ441" s="40"/>
      <c r="BR441" s="26"/>
      <c r="BS441" s="36"/>
      <c r="BT441" s="30"/>
    </row>
    <row r="442" spans="1:72" s="22" customFormat="1" ht="31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2"/>
      <c r="O442" s="32"/>
      <c r="P442" s="32"/>
      <c r="Q442" s="32"/>
      <c r="R442" s="32"/>
      <c r="S442" s="32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62"/>
      <c r="BB442" s="33"/>
      <c r="BC442" s="33"/>
      <c r="BD442" s="34"/>
      <c r="BE442" s="33"/>
      <c r="BF442" s="33"/>
      <c r="BG442" s="33"/>
      <c r="BH442" s="33"/>
      <c r="BI442" s="34"/>
      <c r="BJ442" s="33"/>
      <c r="BK442" s="29"/>
      <c r="BL442" s="24"/>
      <c r="BM442" s="25"/>
      <c r="BN442" s="26"/>
    </row>
    <row r="443" spans="1:72" s="22" customFormat="1" ht="174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4"/>
      <c r="BE443" s="33"/>
      <c r="BF443" s="33"/>
      <c r="BG443" s="33"/>
      <c r="BH443" s="33"/>
      <c r="BI443" s="34"/>
      <c r="BJ443" s="33"/>
      <c r="BK443" s="29"/>
      <c r="BL443" s="24"/>
      <c r="BM443" s="25"/>
      <c r="BN443" s="26"/>
    </row>
    <row r="444" spans="1:72" s="22" customFormat="1" ht="167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4"/>
      <c r="O444" s="34"/>
      <c r="P444" s="34"/>
      <c r="Q444" s="34"/>
      <c r="R444" s="34"/>
      <c r="S444" s="34"/>
      <c r="T444" s="34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62"/>
      <c r="BB444" s="33"/>
      <c r="BC444" s="33"/>
      <c r="BD444" s="34"/>
      <c r="BE444" s="33"/>
      <c r="BF444" s="33"/>
      <c r="BG444" s="33"/>
      <c r="BH444" s="33"/>
      <c r="BI444" s="34"/>
      <c r="BJ444" s="33"/>
      <c r="BK444" s="29"/>
      <c r="BL444" s="24"/>
      <c r="BM444" s="25"/>
      <c r="BN444" s="26"/>
    </row>
    <row r="445" spans="1:72" s="22" customFormat="1" ht="16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4"/>
      <c r="O445" s="34"/>
      <c r="P445" s="34"/>
      <c r="Q445" s="34"/>
      <c r="R445" s="34"/>
      <c r="S445" s="34"/>
      <c r="T445" s="34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4"/>
      <c r="BE445" s="33"/>
      <c r="BF445" s="33"/>
      <c r="BG445" s="33"/>
      <c r="BH445" s="33"/>
      <c r="BI445" s="34"/>
      <c r="BJ445" s="33"/>
      <c r="BK445" s="29"/>
      <c r="BL445" s="24"/>
      <c r="BM445" s="25"/>
      <c r="BN445" s="26"/>
    </row>
    <row r="446" spans="1:72" s="22" customFormat="1" ht="167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4"/>
      <c r="O446" s="34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4"/>
      <c r="BE446" s="33"/>
      <c r="BF446" s="33"/>
      <c r="BG446" s="33"/>
      <c r="BH446" s="33"/>
      <c r="BI446" s="34"/>
      <c r="BJ446" s="33"/>
      <c r="BK446" s="29"/>
      <c r="BL446" s="24"/>
      <c r="BM446" s="25"/>
      <c r="BN446" s="26"/>
    </row>
    <row r="447" spans="1:72" s="22" customFormat="1" ht="372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1"/>
      <c r="O447" s="31"/>
      <c r="P447" s="31"/>
      <c r="Q447" s="31"/>
      <c r="R447" s="31"/>
      <c r="S447" s="31"/>
      <c r="T447" s="3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1"/>
      <c r="BP447" s="21"/>
    </row>
    <row r="448" spans="1:72" s="22" customFormat="1" ht="257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1"/>
      <c r="O448" s="31"/>
      <c r="P448" s="39"/>
      <c r="Q448" s="39"/>
      <c r="R448" s="39"/>
      <c r="S448" s="39"/>
      <c r="T448" s="38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1"/>
      <c r="BP448" s="21"/>
    </row>
    <row r="449" spans="1:70" s="22" customFormat="1" ht="25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18"/>
      <c r="L449" s="20"/>
      <c r="M449" s="21"/>
      <c r="N449" s="18"/>
      <c r="O449" s="18"/>
      <c r="P449" s="27"/>
      <c r="Q449" s="27"/>
      <c r="R449" s="27"/>
      <c r="S449" s="27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1"/>
      <c r="BP449" s="21"/>
    </row>
    <row r="450" spans="1:70" s="22" customFormat="1" ht="319.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18"/>
      <c r="L450" s="20"/>
      <c r="M450" s="21"/>
      <c r="N450" s="23"/>
      <c r="O450" s="23"/>
      <c r="P450" s="23"/>
      <c r="Q450" s="23"/>
      <c r="R450" s="23"/>
      <c r="S450" s="23"/>
      <c r="T450" s="28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4"/>
      <c r="BM450" s="21"/>
      <c r="BN450" s="21"/>
      <c r="BO450" s="21"/>
      <c r="BP450" s="21"/>
    </row>
    <row r="451" spans="1:70" s="22" customFormat="1" ht="409.6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31"/>
      <c r="M451" s="31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4"/>
      <c r="BM451" s="21"/>
      <c r="BN451" s="21"/>
      <c r="BO451" s="21"/>
      <c r="BP451" s="21"/>
    </row>
    <row r="452" spans="1:70" s="22" customFormat="1" ht="14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1"/>
      <c r="BP452" s="21"/>
    </row>
    <row r="453" spans="1:70" s="22" customFormat="1" ht="14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1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4"/>
      <c r="BM453" s="21"/>
      <c r="BN453" s="21"/>
      <c r="BO453" s="21"/>
      <c r="BP453" s="21"/>
    </row>
    <row r="454" spans="1:70" s="22" customFormat="1" ht="292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7"/>
      <c r="O454" s="31"/>
      <c r="P454" s="37"/>
      <c r="Q454" s="37"/>
      <c r="R454" s="37"/>
      <c r="S454" s="37"/>
      <c r="T454" s="37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1"/>
      <c r="BP454" s="24"/>
      <c r="BQ454" s="25"/>
      <c r="BR454" s="26"/>
    </row>
    <row r="455" spans="1:70" s="22" customFormat="1" ht="177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9"/>
      <c r="Q455" s="39"/>
      <c r="R455" s="39"/>
      <c r="S455" s="39"/>
      <c r="T455" s="38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1"/>
      <c r="BP455" s="24"/>
      <c r="BQ455" s="25"/>
      <c r="BR455" s="26"/>
    </row>
  </sheetData>
  <autoFilter ref="A2:BM427"/>
  <mergeCells count="2">
    <mergeCell ref="L12:L13"/>
    <mergeCell ref="L171:L172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21"/>
  <sheetViews>
    <sheetView tabSelected="1" view="pageBreakPreview" zoomScale="40" zoomScaleNormal="70" zoomScaleSheetLayoutView="40" workbookViewId="0">
      <pane ySplit="2" topLeftCell="A3" activePane="bottomLeft" state="frozen"/>
      <selection pane="bottomLeft" activeCell="D6" sqref="D6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63.855468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hidden="1" customWidth="1"/>
    <col min="56" max="56" width="18.140625" style="1" hidden="1" customWidth="1"/>
    <col min="57" max="57" width="22.5703125" style="1" hidden="1" customWidth="1"/>
    <col min="58" max="58" width="24.140625" style="1" hidden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366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97" customFormat="1" ht="204.75" customHeight="1" x14ac:dyDescent="0.25">
      <c r="A3" s="183" t="s">
        <v>70</v>
      </c>
      <c r="B3" s="184" t="s">
        <v>111</v>
      </c>
      <c r="C3" s="185">
        <v>466.1</v>
      </c>
      <c r="D3" s="185"/>
      <c r="E3" s="186">
        <v>7</v>
      </c>
      <c r="F3" s="184" t="s">
        <v>151</v>
      </c>
      <c r="G3" s="184" t="s">
        <v>52</v>
      </c>
      <c r="H3" s="184" t="s">
        <v>194</v>
      </c>
      <c r="I3" s="184" t="s">
        <v>239</v>
      </c>
      <c r="J3" s="184" t="s">
        <v>240</v>
      </c>
      <c r="K3" s="187" t="s">
        <v>314</v>
      </c>
      <c r="L3" s="187"/>
      <c r="M3" s="187"/>
      <c r="N3" s="188">
        <f>SUM(N4)</f>
        <v>220.20000000000002</v>
      </c>
      <c r="O3" s="188">
        <f t="shared" ref="O3:T3" si="0">SUM(O4)</f>
        <v>0</v>
      </c>
      <c r="P3" s="188">
        <f t="shared" si="0"/>
        <v>17.616000000000003</v>
      </c>
      <c r="Q3" s="188">
        <f t="shared" si="0"/>
        <v>189.37200000000001</v>
      </c>
      <c r="R3" s="188">
        <f t="shared" si="0"/>
        <v>0</v>
      </c>
      <c r="S3" s="188">
        <f t="shared" si="0"/>
        <v>13.212</v>
      </c>
      <c r="T3" s="188">
        <f t="shared" si="0"/>
        <v>220.20000000000002</v>
      </c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92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91">
        <v>0.2</v>
      </c>
      <c r="BB3" s="188">
        <f>T4</f>
        <v>220.20000000000002</v>
      </c>
      <c r="BC3" s="188"/>
      <c r="BD3" s="189"/>
      <c r="BE3" s="187"/>
      <c r="BF3" s="190"/>
      <c r="BG3" s="190"/>
      <c r="BH3" s="189"/>
      <c r="BI3" s="189"/>
      <c r="BJ3" s="189"/>
      <c r="BK3" s="192">
        <f>BB3</f>
        <v>220.20000000000002</v>
      </c>
      <c r="BL3" s="193">
        <v>42785</v>
      </c>
      <c r="BM3" s="189"/>
      <c r="BN3" s="189"/>
      <c r="BO3" s="194"/>
      <c r="BP3" s="195"/>
      <c r="BQ3" s="193"/>
      <c r="BR3" s="196"/>
    </row>
    <row r="4" spans="1:70" s="22" customFormat="1" ht="204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6" t="s">
        <v>16</v>
      </c>
      <c r="M4" s="141">
        <f>BA3</f>
        <v>0.2</v>
      </c>
      <c r="N4" s="38">
        <f>M4*1101</f>
        <v>220.20000000000002</v>
      </c>
      <c r="O4" s="38"/>
      <c r="P4" s="38">
        <f>N4*0.08</f>
        <v>17.616000000000003</v>
      </c>
      <c r="Q4" s="38">
        <f>N4*0.86</f>
        <v>189.37200000000001</v>
      </c>
      <c r="R4" s="38">
        <v>0</v>
      </c>
      <c r="S4" s="38">
        <f>N4*0.06</f>
        <v>13.212</v>
      </c>
      <c r="T4" s="38">
        <f>SUM(P4:S4)</f>
        <v>220.20000000000002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62"/>
      <c r="BB4" s="62"/>
      <c r="BC4" s="33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97" customFormat="1" ht="193.5" customHeight="1" x14ac:dyDescent="0.25">
      <c r="A5" s="183" t="s">
        <v>75</v>
      </c>
      <c r="B5" s="184" t="s">
        <v>116</v>
      </c>
      <c r="C5" s="185">
        <v>466.1</v>
      </c>
      <c r="D5" s="185"/>
      <c r="E5" s="186">
        <v>5</v>
      </c>
      <c r="F5" s="184" t="s">
        <v>156</v>
      </c>
      <c r="G5" s="184" t="s">
        <v>42</v>
      </c>
      <c r="H5" s="184" t="s">
        <v>199</v>
      </c>
      <c r="I5" s="184" t="s">
        <v>249</v>
      </c>
      <c r="J5" s="184" t="s">
        <v>250</v>
      </c>
      <c r="K5" s="187" t="s">
        <v>315</v>
      </c>
      <c r="L5" s="187"/>
      <c r="M5" s="187"/>
      <c r="N5" s="188">
        <f>SUM(N6:N7)</f>
        <v>498.99</v>
      </c>
      <c r="O5" s="188">
        <f t="shared" ref="O5:T5" si="1">SUM(O6:O7)</f>
        <v>0</v>
      </c>
      <c r="P5" s="188">
        <f t="shared" si="1"/>
        <v>39.896000000000001</v>
      </c>
      <c r="Q5" s="188">
        <f t="shared" si="1"/>
        <v>426.66699999999997</v>
      </c>
      <c r="R5" s="188">
        <f t="shared" si="1"/>
        <v>2.7</v>
      </c>
      <c r="S5" s="188">
        <f t="shared" si="1"/>
        <v>29.726999999999997</v>
      </c>
      <c r="T5" s="188">
        <f t="shared" si="1"/>
        <v>498.99</v>
      </c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92"/>
      <c r="AJ5" s="189"/>
      <c r="AK5" s="189"/>
      <c r="AL5" s="189"/>
      <c r="AM5" s="189"/>
      <c r="AN5" s="189"/>
      <c r="AO5" s="189"/>
      <c r="AP5" s="189"/>
      <c r="AQ5" s="187" t="s">
        <v>57</v>
      </c>
      <c r="AR5" s="188">
        <f>T6</f>
        <v>3.54</v>
      </c>
      <c r="AS5" s="187"/>
      <c r="AT5" s="189"/>
      <c r="AU5" s="189"/>
      <c r="AV5" s="189"/>
      <c r="AW5" s="189"/>
      <c r="AX5" s="189"/>
      <c r="AY5" s="189"/>
      <c r="AZ5" s="189"/>
      <c r="BA5" s="191">
        <v>0.45</v>
      </c>
      <c r="BB5" s="188">
        <f>T7</f>
        <v>495.45</v>
      </c>
      <c r="BC5" s="187"/>
      <c r="BD5" s="189"/>
      <c r="BE5" s="187"/>
      <c r="BF5" s="190"/>
      <c r="BG5" s="190"/>
      <c r="BH5" s="189"/>
      <c r="BI5" s="189"/>
      <c r="BJ5" s="189"/>
      <c r="BK5" s="192">
        <f>AR5+BB5</f>
        <v>498.99</v>
      </c>
      <c r="BL5" s="193">
        <v>42785</v>
      </c>
      <c r="BM5" s="189"/>
      <c r="BN5" s="189"/>
      <c r="BO5" s="194"/>
      <c r="BP5" s="195"/>
      <c r="BQ5" s="193"/>
      <c r="BR5" s="196"/>
    </row>
    <row r="6" spans="1:70" s="22" customFormat="1" ht="193.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15</v>
      </c>
      <c r="M6" s="42" t="str">
        <f>AQ5</f>
        <v>Монтаж АВ-0,4 кВ (до 63 А)</v>
      </c>
      <c r="N6" s="38">
        <f>T6</f>
        <v>3.54</v>
      </c>
      <c r="O6" s="38"/>
      <c r="P6" s="38">
        <v>0.26</v>
      </c>
      <c r="Q6" s="38">
        <v>0.57999999999999996</v>
      </c>
      <c r="R6" s="38">
        <v>2.7</v>
      </c>
      <c r="S6" s="38">
        <v>0</v>
      </c>
      <c r="T6" s="38">
        <f>SUM(P6:S6)</f>
        <v>3.54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62"/>
      <c r="BB6" s="62"/>
      <c r="BC6" s="33"/>
      <c r="BD6" s="33"/>
      <c r="BE6" s="42"/>
      <c r="BF6" s="43"/>
      <c r="BG6" s="43"/>
      <c r="BH6" s="33"/>
      <c r="BI6" s="33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93.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BA5</f>
        <v>0.45</v>
      </c>
      <c r="N7" s="38">
        <f>M7*1101</f>
        <v>495.45</v>
      </c>
      <c r="O7" s="38"/>
      <c r="P7" s="38">
        <f>N7*0.08</f>
        <v>39.636000000000003</v>
      </c>
      <c r="Q7" s="38">
        <f>N7*0.86</f>
        <v>426.08699999999999</v>
      </c>
      <c r="R7" s="38">
        <v>0</v>
      </c>
      <c r="S7" s="38">
        <f>N7*0.06</f>
        <v>29.726999999999997</v>
      </c>
      <c r="T7" s="38">
        <f>SUM(P7:S7)</f>
        <v>495.45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62"/>
      <c r="BB7" s="62"/>
      <c r="BC7" s="33"/>
      <c r="BD7" s="33"/>
      <c r="BE7" s="42"/>
      <c r="BF7" s="43"/>
      <c r="BG7" s="43"/>
      <c r="BH7" s="33"/>
      <c r="BI7" s="33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97" customFormat="1" ht="193.5" customHeight="1" x14ac:dyDescent="0.25">
      <c r="A8" s="183" t="s">
        <v>76</v>
      </c>
      <c r="B8" s="184" t="s">
        <v>117</v>
      </c>
      <c r="C8" s="185">
        <v>466.1</v>
      </c>
      <c r="D8" s="185"/>
      <c r="E8" s="186">
        <v>14</v>
      </c>
      <c r="F8" s="184" t="s">
        <v>157</v>
      </c>
      <c r="G8" s="184" t="s">
        <v>42</v>
      </c>
      <c r="H8" s="184" t="s">
        <v>200</v>
      </c>
      <c r="I8" s="184" t="s">
        <v>47</v>
      </c>
      <c r="J8" s="184" t="s">
        <v>251</v>
      </c>
      <c r="K8" s="187" t="s">
        <v>316</v>
      </c>
      <c r="L8" s="187"/>
      <c r="M8" s="187"/>
      <c r="N8" s="188">
        <f>SUM(N9:N10)</f>
        <v>161.53280000000001</v>
      </c>
      <c r="O8" s="188">
        <f t="shared" ref="O8:T8" si="2">SUM(O9:O10)</f>
        <v>0</v>
      </c>
      <c r="P8" s="188">
        <f t="shared" si="2"/>
        <v>5.9326240000000006</v>
      </c>
      <c r="Q8" s="188">
        <f t="shared" si="2"/>
        <v>34.190176000000001</v>
      </c>
      <c r="R8" s="188">
        <f t="shared" si="2"/>
        <v>117.42</v>
      </c>
      <c r="S8" s="188">
        <f t="shared" si="2"/>
        <v>3.99</v>
      </c>
      <c r="T8" s="188">
        <f t="shared" si="2"/>
        <v>161.53280000000001</v>
      </c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92"/>
      <c r="AJ8" s="189"/>
      <c r="AK8" s="189"/>
      <c r="AL8" s="189"/>
      <c r="AM8" s="189"/>
      <c r="AN8" s="189"/>
      <c r="AO8" s="189"/>
      <c r="AP8" s="189"/>
      <c r="AQ8" s="187"/>
      <c r="AR8" s="188"/>
      <c r="AS8" s="187"/>
      <c r="AT8" s="189"/>
      <c r="AU8" s="189"/>
      <c r="AV8" s="189"/>
      <c r="AW8" s="189"/>
      <c r="AX8" s="189"/>
      <c r="AY8" s="189" t="s">
        <v>346</v>
      </c>
      <c r="AZ8" s="189">
        <f>T9</f>
        <v>152.25</v>
      </c>
      <c r="BA8" s="191"/>
      <c r="BB8" s="188"/>
      <c r="BC8" s="187"/>
      <c r="BD8" s="189"/>
      <c r="BE8" s="187"/>
      <c r="BF8" s="190"/>
      <c r="BG8" s="190">
        <v>0.04</v>
      </c>
      <c r="BH8" s="189">
        <f>T10</f>
        <v>9.2827999999999999</v>
      </c>
      <c r="BI8" s="189"/>
      <c r="BJ8" s="189"/>
      <c r="BK8" s="192">
        <f>AZ8+BH8</f>
        <v>161.53280000000001</v>
      </c>
      <c r="BL8" s="193">
        <v>42784</v>
      </c>
      <c r="BM8" s="189" t="s">
        <v>317</v>
      </c>
      <c r="BN8" s="189"/>
      <c r="BO8" s="194"/>
      <c r="BP8" s="195"/>
      <c r="BQ8" s="193"/>
      <c r="BR8" s="196"/>
    </row>
    <row r="9" spans="1:70" s="122" customFormat="1" ht="224.45" customHeight="1" x14ac:dyDescent="0.25">
      <c r="A9" s="107"/>
      <c r="B9" s="108"/>
      <c r="C9" s="109"/>
      <c r="D9" s="109"/>
      <c r="E9" s="110"/>
      <c r="F9" s="108"/>
      <c r="G9" s="108"/>
      <c r="H9" s="108"/>
      <c r="I9" s="108"/>
      <c r="J9" s="108"/>
      <c r="K9" s="112"/>
      <c r="L9" s="6" t="s">
        <v>15</v>
      </c>
      <c r="M9" s="113" t="str">
        <f>AY8</f>
        <v>Замена силового трансформатора 40 кВА на трансформатор 63 кВА (с заменой вводного автоматического выключателя Iном=125 А, предохранителей 10 кВ - 3 шт., ТТ-0,4 кВ - 3 шт.)</v>
      </c>
      <c r="N9" s="113">
        <f>T9</f>
        <v>152.25</v>
      </c>
      <c r="O9" s="113"/>
      <c r="P9" s="113">
        <v>5.19</v>
      </c>
      <c r="Q9" s="113">
        <v>25.65</v>
      </c>
      <c r="R9" s="113">
        <v>117.42</v>
      </c>
      <c r="S9" s="113">
        <v>3.99</v>
      </c>
      <c r="T9" s="113">
        <f>SUM(P9:S9)</f>
        <v>152.25</v>
      </c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7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42"/>
      <c r="BB9" s="113"/>
      <c r="BC9" s="113"/>
      <c r="BD9" s="114"/>
      <c r="BE9" s="112"/>
      <c r="BF9" s="116"/>
      <c r="BG9" s="112"/>
      <c r="BH9" s="113"/>
      <c r="BI9" s="113"/>
      <c r="BJ9" s="114"/>
      <c r="BK9" s="117"/>
      <c r="BL9" s="118"/>
      <c r="BM9" s="114"/>
      <c r="BN9" s="114"/>
      <c r="BO9" s="119"/>
      <c r="BP9" s="120"/>
      <c r="BQ9" s="118"/>
      <c r="BR9" s="121"/>
    </row>
    <row r="10" spans="1:70" s="122" customFormat="1" ht="138.6" customHeight="1" x14ac:dyDescent="0.25">
      <c r="A10" s="107"/>
      <c r="B10" s="108"/>
      <c r="C10" s="109"/>
      <c r="D10" s="109"/>
      <c r="E10" s="110"/>
      <c r="F10" s="108"/>
      <c r="G10" s="108"/>
      <c r="H10" s="108"/>
      <c r="I10" s="108"/>
      <c r="J10" s="108"/>
      <c r="K10" s="112"/>
      <c r="L10" s="6" t="s">
        <v>56</v>
      </c>
      <c r="M10" s="112">
        <f>BG8</f>
        <v>0.04</v>
      </c>
      <c r="N10" s="113">
        <f>M10*232.07</f>
        <v>9.2827999999999999</v>
      </c>
      <c r="O10" s="113"/>
      <c r="P10" s="113">
        <f>N10*0.08</f>
        <v>0.74262400000000006</v>
      </c>
      <c r="Q10" s="113">
        <f>N10*0.92</f>
        <v>8.5401760000000007</v>
      </c>
      <c r="R10" s="113">
        <v>0</v>
      </c>
      <c r="S10" s="113">
        <v>0</v>
      </c>
      <c r="T10" s="113">
        <f>SUM(P10:S10)</f>
        <v>9.2827999999999999</v>
      </c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7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42"/>
      <c r="BB10" s="113"/>
      <c r="BC10" s="113"/>
      <c r="BD10" s="114"/>
      <c r="BE10" s="112"/>
      <c r="BF10" s="116"/>
      <c r="BG10" s="112"/>
      <c r="BH10" s="113"/>
      <c r="BI10" s="113"/>
      <c r="BJ10" s="114"/>
      <c r="BK10" s="117"/>
      <c r="BL10" s="118"/>
      <c r="BM10" s="114"/>
      <c r="BN10" s="114"/>
      <c r="BO10" s="119"/>
      <c r="BP10" s="120"/>
      <c r="BQ10" s="118"/>
      <c r="BR10" s="121"/>
    </row>
    <row r="11" spans="1:70" s="197" customFormat="1" ht="171.75" customHeight="1" x14ac:dyDescent="0.25">
      <c r="A11" s="183" t="s">
        <v>84</v>
      </c>
      <c r="B11" s="184" t="s">
        <v>125</v>
      </c>
      <c r="C11" s="185">
        <v>466.1</v>
      </c>
      <c r="D11" s="185"/>
      <c r="E11" s="186">
        <v>3</v>
      </c>
      <c r="F11" s="184" t="s">
        <v>165</v>
      </c>
      <c r="G11" s="184" t="s">
        <v>45</v>
      </c>
      <c r="H11" s="184" t="s">
        <v>208</v>
      </c>
      <c r="I11" s="184" t="s">
        <v>265</v>
      </c>
      <c r="J11" s="184" t="s">
        <v>266</v>
      </c>
      <c r="K11" s="187" t="s">
        <v>319</v>
      </c>
      <c r="L11" s="187"/>
      <c r="M11" s="187"/>
      <c r="N11" s="188">
        <f>SUM(N12)</f>
        <v>220.20000000000002</v>
      </c>
      <c r="O11" s="188">
        <f t="shared" ref="O11:T11" si="3">SUM(O12)</f>
        <v>0</v>
      </c>
      <c r="P11" s="188">
        <f t="shared" si="3"/>
        <v>17.616000000000003</v>
      </c>
      <c r="Q11" s="188">
        <f t="shared" si="3"/>
        <v>189.37200000000001</v>
      </c>
      <c r="R11" s="188">
        <f t="shared" si="3"/>
        <v>0</v>
      </c>
      <c r="S11" s="188">
        <f t="shared" si="3"/>
        <v>13.212</v>
      </c>
      <c r="T11" s="188">
        <f t="shared" si="3"/>
        <v>220.20000000000002</v>
      </c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7"/>
      <c r="AF11" s="187"/>
      <c r="AG11" s="187"/>
      <c r="AH11" s="189"/>
      <c r="AI11" s="191"/>
      <c r="AJ11" s="187"/>
      <c r="AK11" s="187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91">
        <v>0.2</v>
      </c>
      <c r="BB11" s="188">
        <f>T12</f>
        <v>220.20000000000002</v>
      </c>
      <c r="BC11" s="188"/>
      <c r="BD11" s="187"/>
      <c r="BE11" s="187"/>
      <c r="BF11" s="190"/>
      <c r="BG11" s="190"/>
      <c r="BH11" s="187"/>
      <c r="BI11" s="190"/>
      <c r="BJ11" s="189"/>
      <c r="BK11" s="192">
        <f>BB11</f>
        <v>220.20000000000002</v>
      </c>
      <c r="BL11" s="193">
        <v>42782</v>
      </c>
      <c r="BM11" s="189"/>
      <c r="BN11" s="189"/>
      <c r="BO11" s="194"/>
      <c r="BP11" s="195"/>
      <c r="BQ11" s="193"/>
      <c r="BR11" s="196"/>
    </row>
    <row r="12" spans="1:70" s="22" customFormat="1" ht="171.75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6" t="s">
        <v>16</v>
      </c>
      <c r="M12" s="141">
        <f>BA11</f>
        <v>0.2</v>
      </c>
      <c r="N12" s="38">
        <f>M12*1101</f>
        <v>220.20000000000002</v>
      </c>
      <c r="O12" s="38"/>
      <c r="P12" s="38">
        <f>N12*0.08</f>
        <v>17.616000000000003</v>
      </c>
      <c r="Q12" s="38">
        <f>N12*0.86</f>
        <v>189.37200000000001</v>
      </c>
      <c r="R12" s="38">
        <v>0</v>
      </c>
      <c r="S12" s="38">
        <f>N12*0.06</f>
        <v>13.212</v>
      </c>
      <c r="T12" s="38">
        <f>SUM(P12:S12)</f>
        <v>220.20000000000002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42"/>
      <c r="AF12" s="42"/>
      <c r="AG12" s="42"/>
      <c r="AH12" s="33"/>
      <c r="AI12" s="141"/>
      <c r="AJ12" s="42"/>
      <c r="AK12" s="42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141"/>
      <c r="BB12" s="43"/>
      <c r="BC12" s="43"/>
      <c r="BD12" s="42"/>
      <c r="BE12" s="42"/>
      <c r="BF12" s="43"/>
      <c r="BG12" s="43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197" customFormat="1" ht="197.25" customHeight="1" x14ac:dyDescent="0.25">
      <c r="A13" s="183" t="s">
        <v>89</v>
      </c>
      <c r="B13" s="184" t="s">
        <v>130</v>
      </c>
      <c r="C13" s="185">
        <v>466.1</v>
      </c>
      <c r="D13" s="185">
        <v>466.1</v>
      </c>
      <c r="E13" s="186">
        <v>15</v>
      </c>
      <c r="F13" s="184" t="s">
        <v>170</v>
      </c>
      <c r="G13" s="184" t="s">
        <v>44</v>
      </c>
      <c r="H13" s="184" t="s">
        <v>213</v>
      </c>
      <c r="I13" s="184" t="s">
        <v>273</v>
      </c>
      <c r="J13" s="184" t="s">
        <v>274</v>
      </c>
      <c r="K13" s="187" t="s">
        <v>323</v>
      </c>
      <c r="L13" s="187"/>
      <c r="M13" s="187"/>
      <c r="N13" s="188">
        <f>SUM(N14)</f>
        <v>253.23000000000002</v>
      </c>
      <c r="O13" s="188">
        <f t="shared" ref="O13:T13" si="4">SUM(O14)</f>
        <v>0</v>
      </c>
      <c r="P13" s="188">
        <f t="shared" si="4"/>
        <v>20.258400000000002</v>
      </c>
      <c r="Q13" s="188">
        <f t="shared" si="4"/>
        <v>217.77780000000001</v>
      </c>
      <c r="R13" s="188">
        <f t="shared" si="4"/>
        <v>0</v>
      </c>
      <c r="S13" s="188">
        <f t="shared" si="4"/>
        <v>15.193800000000001</v>
      </c>
      <c r="T13" s="188">
        <f t="shared" si="4"/>
        <v>253.23000000000002</v>
      </c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7"/>
      <c r="AF13" s="187"/>
      <c r="AG13" s="187"/>
      <c r="AH13" s="189"/>
      <c r="AI13" s="191"/>
      <c r="AJ13" s="187"/>
      <c r="AK13" s="187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91">
        <v>0.23</v>
      </c>
      <c r="BB13" s="188">
        <f>T14</f>
        <v>253.23000000000002</v>
      </c>
      <c r="BC13" s="188"/>
      <c r="BD13" s="187"/>
      <c r="BE13" s="187"/>
      <c r="BF13" s="190"/>
      <c r="BG13" s="187"/>
      <c r="BH13" s="187"/>
      <c r="BI13" s="190"/>
      <c r="BJ13" s="189"/>
      <c r="BK13" s="192">
        <f>BB13</f>
        <v>253.23000000000002</v>
      </c>
      <c r="BL13" s="193">
        <v>42776</v>
      </c>
      <c r="BM13" s="189"/>
      <c r="BN13" s="189"/>
      <c r="BO13" s="194"/>
      <c r="BP13" s="195"/>
      <c r="BQ13" s="193"/>
      <c r="BR13" s="196"/>
    </row>
    <row r="14" spans="1:70" s="22" customFormat="1" ht="19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16</v>
      </c>
      <c r="M14" s="141">
        <f>BA13</f>
        <v>0.23</v>
      </c>
      <c r="N14" s="38">
        <f>M14*1101</f>
        <v>253.23000000000002</v>
      </c>
      <c r="O14" s="38"/>
      <c r="P14" s="38">
        <f>N14*0.08</f>
        <v>20.258400000000002</v>
      </c>
      <c r="Q14" s="38">
        <f>N14*0.86</f>
        <v>217.77780000000001</v>
      </c>
      <c r="R14" s="38">
        <v>0</v>
      </c>
      <c r="S14" s="38">
        <f>N14*0.06</f>
        <v>15.193800000000001</v>
      </c>
      <c r="T14" s="38">
        <f>SUM(P14:S14)</f>
        <v>253.23000000000002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42"/>
      <c r="AF14" s="42"/>
      <c r="AG14" s="42"/>
      <c r="AH14" s="33"/>
      <c r="AI14" s="141"/>
      <c r="AJ14" s="42"/>
      <c r="AK14" s="42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141"/>
      <c r="BB14" s="127"/>
      <c r="BC14" s="38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197" customFormat="1" ht="221.45" customHeight="1" x14ac:dyDescent="0.25">
      <c r="A15" s="183" t="s">
        <v>90</v>
      </c>
      <c r="B15" s="184" t="s">
        <v>131</v>
      </c>
      <c r="C15" s="185">
        <v>466.1</v>
      </c>
      <c r="D15" s="185">
        <v>466.1</v>
      </c>
      <c r="E15" s="186">
        <v>15</v>
      </c>
      <c r="F15" s="184" t="s">
        <v>171</v>
      </c>
      <c r="G15" s="184" t="s">
        <v>44</v>
      </c>
      <c r="H15" s="184" t="s">
        <v>214</v>
      </c>
      <c r="I15" s="184" t="s">
        <v>356</v>
      </c>
      <c r="J15" s="184" t="s">
        <v>275</v>
      </c>
      <c r="K15" s="187" t="s">
        <v>324</v>
      </c>
      <c r="L15" s="187"/>
      <c r="M15" s="187"/>
      <c r="N15" s="188">
        <f>SUM(N16)</f>
        <v>165.15</v>
      </c>
      <c r="O15" s="188">
        <f t="shared" ref="O15:T15" si="5">SUM(O16)</f>
        <v>0</v>
      </c>
      <c r="P15" s="188">
        <f t="shared" si="5"/>
        <v>13.212000000000002</v>
      </c>
      <c r="Q15" s="188">
        <f t="shared" si="5"/>
        <v>142.029</v>
      </c>
      <c r="R15" s="188">
        <f t="shared" si="5"/>
        <v>0</v>
      </c>
      <c r="S15" s="188">
        <f t="shared" si="5"/>
        <v>9.9090000000000007</v>
      </c>
      <c r="T15" s="188">
        <f t="shared" si="5"/>
        <v>165.14999999999998</v>
      </c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7"/>
      <c r="AF15" s="187"/>
      <c r="AG15" s="187"/>
      <c r="AH15" s="189"/>
      <c r="AI15" s="191"/>
      <c r="AJ15" s="187"/>
      <c r="AK15" s="187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91">
        <v>0.15</v>
      </c>
      <c r="BB15" s="188">
        <f>T16</f>
        <v>165.14999999999998</v>
      </c>
      <c r="BC15" s="188"/>
      <c r="BD15" s="187"/>
      <c r="BE15" s="187"/>
      <c r="BF15" s="190"/>
      <c r="BG15" s="187"/>
      <c r="BH15" s="187"/>
      <c r="BI15" s="190"/>
      <c r="BJ15" s="189"/>
      <c r="BK15" s="192">
        <f>BB15</f>
        <v>165.14999999999998</v>
      </c>
      <c r="BL15" s="193">
        <v>42778</v>
      </c>
      <c r="BM15" s="189" t="s">
        <v>325</v>
      </c>
      <c r="BN15" s="189"/>
      <c r="BO15" s="194"/>
      <c r="BP15" s="195"/>
      <c r="BQ15" s="193"/>
      <c r="BR15" s="196"/>
    </row>
    <row r="16" spans="1:70" s="22" customFormat="1" ht="177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42"/>
      <c r="L16" s="6" t="s">
        <v>16</v>
      </c>
      <c r="M16" s="141">
        <f>BA15</f>
        <v>0.15</v>
      </c>
      <c r="N16" s="38">
        <f>M16*1101</f>
        <v>165.15</v>
      </c>
      <c r="O16" s="38"/>
      <c r="P16" s="38">
        <f>N16*0.08</f>
        <v>13.212000000000002</v>
      </c>
      <c r="Q16" s="38">
        <f>N16*0.86</f>
        <v>142.029</v>
      </c>
      <c r="R16" s="38">
        <v>0</v>
      </c>
      <c r="S16" s="38">
        <f>N16*0.06</f>
        <v>9.9090000000000007</v>
      </c>
      <c r="T16" s="38">
        <f>SUM(P16:S16)</f>
        <v>165.14999999999998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42"/>
      <c r="AF16" s="42"/>
      <c r="AG16" s="42"/>
      <c r="AH16" s="33"/>
      <c r="AI16" s="141"/>
      <c r="AJ16" s="42"/>
      <c r="AK16" s="42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141"/>
      <c r="BB16" s="38"/>
      <c r="BC16" s="38"/>
      <c r="BD16" s="42"/>
      <c r="BE16" s="42"/>
      <c r="BF16" s="43"/>
      <c r="BG16" s="42"/>
      <c r="BH16" s="42"/>
      <c r="BI16" s="4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197" customFormat="1" ht="252" customHeight="1" x14ac:dyDescent="0.25">
      <c r="A17" s="183" t="s">
        <v>91</v>
      </c>
      <c r="B17" s="184" t="s">
        <v>132</v>
      </c>
      <c r="C17" s="185">
        <v>466.1</v>
      </c>
      <c r="D17" s="185">
        <v>466.1</v>
      </c>
      <c r="E17" s="186">
        <v>15</v>
      </c>
      <c r="F17" s="184" t="s">
        <v>172</v>
      </c>
      <c r="G17" s="184" t="s">
        <v>44</v>
      </c>
      <c r="H17" s="184" t="s">
        <v>215</v>
      </c>
      <c r="I17" s="184" t="s">
        <v>276</v>
      </c>
      <c r="J17" s="184" t="s">
        <v>274</v>
      </c>
      <c r="K17" s="187" t="s">
        <v>61</v>
      </c>
      <c r="L17" s="187"/>
      <c r="M17" s="187"/>
      <c r="N17" s="188">
        <f>SUM(N18)</f>
        <v>418.38</v>
      </c>
      <c r="O17" s="188">
        <f t="shared" ref="O17:T17" si="6">SUM(O18)</f>
        <v>0</v>
      </c>
      <c r="P17" s="188">
        <f t="shared" si="6"/>
        <v>33.470399999999998</v>
      </c>
      <c r="Q17" s="188">
        <f t="shared" si="6"/>
        <v>359.80680000000001</v>
      </c>
      <c r="R17" s="188">
        <f t="shared" si="6"/>
        <v>0</v>
      </c>
      <c r="S17" s="188">
        <f t="shared" si="6"/>
        <v>25.102799999999998</v>
      </c>
      <c r="T17" s="188">
        <f t="shared" si="6"/>
        <v>418.38</v>
      </c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7"/>
      <c r="AF17" s="190"/>
      <c r="AG17" s="190"/>
      <c r="AH17" s="189"/>
      <c r="AI17" s="191"/>
      <c r="AJ17" s="190"/>
      <c r="AK17" s="190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91">
        <v>0.38</v>
      </c>
      <c r="BB17" s="188">
        <f>T18</f>
        <v>418.38</v>
      </c>
      <c r="BC17" s="187"/>
      <c r="BD17" s="187"/>
      <c r="BE17" s="187"/>
      <c r="BF17" s="190"/>
      <c r="BG17" s="187"/>
      <c r="BH17" s="187"/>
      <c r="BI17" s="190"/>
      <c r="BJ17" s="189"/>
      <c r="BK17" s="192">
        <f>BB17</f>
        <v>418.38</v>
      </c>
      <c r="BL17" s="193">
        <v>42776</v>
      </c>
      <c r="BM17" s="189"/>
      <c r="BN17" s="189"/>
      <c r="BO17" s="194"/>
      <c r="BP17" s="195"/>
      <c r="BQ17" s="193"/>
      <c r="BR17" s="196"/>
    </row>
    <row r="18" spans="1:70" s="22" customFormat="1" ht="252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42"/>
      <c r="L18" s="6" t="s">
        <v>16</v>
      </c>
      <c r="M18" s="141">
        <f>BA17</f>
        <v>0.38</v>
      </c>
      <c r="N18" s="38">
        <f>M18*1101</f>
        <v>418.38</v>
      </c>
      <c r="O18" s="38"/>
      <c r="P18" s="38">
        <f>N18*0.08</f>
        <v>33.470399999999998</v>
      </c>
      <c r="Q18" s="38">
        <f>N18*0.86</f>
        <v>359.80680000000001</v>
      </c>
      <c r="R18" s="38">
        <v>0</v>
      </c>
      <c r="S18" s="38">
        <f>N18*0.06</f>
        <v>25.102799999999998</v>
      </c>
      <c r="T18" s="38">
        <f>SUM(P18:S18)</f>
        <v>418.38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42"/>
      <c r="AF18" s="43"/>
      <c r="AG18" s="43"/>
      <c r="AH18" s="33"/>
      <c r="AI18" s="141"/>
      <c r="AJ18" s="43"/>
      <c r="AK18" s="43"/>
      <c r="AL18" s="33"/>
      <c r="AM18" s="33"/>
      <c r="AN18" s="33"/>
      <c r="AO18" s="33"/>
      <c r="AP18" s="33"/>
      <c r="AQ18" s="62"/>
      <c r="AR18" s="33"/>
      <c r="AS18" s="33"/>
      <c r="AT18" s="33"/>
      <c r="AU18" s="33"/>
      <c r="AV18" s="33"/>
      <c r="AW18" s="33"/>
      <c r="AX18" s="33"/>
      <c r="AY18" s="33"/>
      <c r="AZ18" s="33"/>
      <c r="BA18" s="141"/>
      <c r="BB18" s="127"/>
      <c r="BC18" s="38"/>
      <c r="BD18" s="42"/>
      <c r="BE18" s="42"/>
      <c r="BF18" s="43"/>
      <c r="BG18" s="42"/>
      <c r="BH18" s="42"/>
      <c r="BI18" s="4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197" customFormat="1" ht="209.25" customHeight="1" x14ac:dyDescent="0.25">
      <c r="A19" s="183" t="s">
        <v>93</v>
      </c>
      <c r="B19" s="184" t="s">
        <v>134</v>
      </c>
      <c r="C19" s="185">
        <v>2017461.49</v>
      </c>
      <c r="D19" s="185">
        <v>759538.76260000002</v>
      </c>
      <c r="E19" s="186">
        <v>130</v>
      </c>
      <c r="F19" s="184" t="s">
        <v>174</v>
      </c>
      <c r="G19" s="184" t="s">
        <v>45</v>
      </c>
      <c r="H19" s="184" t="s">
        <v>217</v>
      </c>
      <c r="I19" s="184" t="s">
        <v>279</v>
      </c>
      <c r="J19" s="184" t="s">
        <v>280</v>
      </c>
      <c r="K19" s="187" t="s">
        <v>326</v>
      </c>
      <c r="L19" s="187"/>
      <c r="M19" s="187"/>
      <c r="N19" s="190">
        <f>SUM(N20:N23)</f>
        <v>1249.99</v>
      </c>
      <c r="O19" s="190">
        <f t="shared" ref="O19:T19" si="7">SUM(O20:O23)</f>
        <v>0</v>
      </c>
      <c r="P19" s="190">
        <f t="shared" si="7"/>
        <v>71.790400000000005</v>
      </c>
      <c r="Q19" s="190">
        <f t="shared" si="7"/>
        <v>617.72719999999993</v>
      </c>
      <c r="R19" s="190">
        <f t="shared" si="7"/>
        <v>520.43999999999994</v>
      </c>
      <c r="S19" s="190">
        <f t="shared" si="7"/>
        <v>40.032400000000003</v>
      </c>
      <c r="T19" s="190">
        <f t="shared" si="7"/>
        <v>1249.99</v>
      </c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7">
        <v>0.4</v>
      </c>
      <c r="AF19" s="190">
        <f>T20</f>
        <v>596.80000000000007</v>
      </c>
      <c r="AG19" s="187"/>
      <c r="AH19" s="189"/>
      <c r="AI19" s="191">
        <v>1</v>
      </c>
      <c r="AJ19" s="190">
        <f>T21</f>
        <v>60.52</v>
      </c>
      <c r="AK19" s="187"/>
      <c r="AL19" s="189"/>
      <c r="AM19" s="187" t="s">
        <v>328</v>
      </c>
      <c r="AN19" s="190">
        <f>T22</f>
        <v>52.08</v>
      </c>
      <c r="AO19" s="187"/>
      <c r="AP19" s="189"/>
      <c r="AQ19" s="191" t="s">
        <v>327</v>
      </c>
      <c r="AR19" s="190">
        <f>T23</f>
        <v>540.58999999999992</v>
      </c>
      <c r="AS19" s="189"/>
      <c r="AT19" s="189"/>
      <c r="AU19" s="189"/>
      <c r="AV19" s="189"/>
      <c r="AW19" s="189"/>
      <c r="AX19" s="189"/>
      <c r="AY19" s="189"/>
      <c r="AZ19" s="189"/>
      <c r="BA19" s="187"/>
      <c r="BB19" s="188"/>
      <c r="BC19" s="188"/>
      <c r="BD19" s="187"/>
      <c r="BE19" s="187"/>
      <c r="BF19" s="190"/>
      <c r="BG19" s="187"/>
      <c r="BH19" s="187"/>
      <c r="BI19" s="190"/>
      <c r="BJ19" s="189"/>
      <c r="BK19" s="192">
        <f>AF19+AJ19+AN19+AR19</f>
        <v>1249.99</v>
      </c>
      <c r="BL19" s="193">
        <v>42781</v>
      </c>
      <c r="BM19" s="189"/>
      <c r="BN19" s="189"/>
      <c r="BO19" s="194"/>
      <c r="BP19" s="195"/>
      <c r="BQ19" s="193"/>
      <c r="BR19" s="196"/>
    </row>
    <row r="20" spans="1:70" s="22" customFormat="1" ht="136.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7</v>
      </c>
      <c r="M20" s="42">
        <f>AE19</f>
        <v>0.4</v>
      </c>
      <c r="N20" s="43">
        <f>M20*1492</f>
        <v>596.80000000000007</v>
      </c>
      <c r="O20" s="43"/>
      <c r="P20" s="43">
        <f>N20*0.08</f>
        <v>47.744000000000007</v>
      </c>
      <c r="Q20" s="43">
        <f>N20*0.87</f>
        <v>519.21600000000001</v>
      </c>
      <c r="R20" s="43">
        <v>0</v>
      </c>
      <c r="S20" s="43">
        <f>N20*0.05</f>
        <v>29.840000000000003</v>
      </c>
      <c r="T20" s="43">
        <f>SUM(P20:S20)</f>
        <v>596.80000000000007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2"/>
      <c r="AG20" s="42"/>
      <c r="AH20" s="33"/>
      <c r="AI20" s="141"/>
      <c r="AJ20" s="42"/>
      <c r="AK20" s="42"/>
      <c r="AL20" s="33"/>
      <c r="AM20" s="33"/>
      <c r="AN20" s="33"/>
      <c r="AO20" s="33"/>
      <c r="AP20" s="33"/>
      <c r="AQ20" s="62"/>
      <c r="AR20" s="33"/>
      <c r="AS20" s="33"/>
      <c r="AT20" s="33"/>
      <c r="AU20" s="33"/>
      <c r="AV20" s="33"/>
      <c r="AW20" s="33"/>
      <c r="AX20" s="33"/>
      <c r="AY20" s="33"/>
      <c r="AZ20" s="33"/>
      <c r="BA20" s="141"/>
      <c r="BB20" s="127"/>
      <c r="BC20" s="38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36.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9</v>
      </c>
      <c r="M21" s="42">
        <f>AI19</f>
        <v>1</v>
      </c>
      <c r="N21" s="43">
        <f>T21</f>
        <v>60.52</v>
      </c>
      <c r="O21" s="43"/>
      <c r="P21" s="43">
        <v>4.4800000000000004</v>
      </c>
      <c r="Q21" s="43">
        <v>8.76</v>
      </c>
      <c r="R21" s="43">
        <v>45.18</v>
      </c>
      <c r="S21" s="43">
        <v>2.1</v>
      </c>
      <c r="T21" s="43">
        <f t="shared" ref="T21:T23" si="8">SUM(P21:S21)</f>
        <v>60.52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41"/>
      <c r="AJ21" s="42"/>
      <c r="AK21" s="42"/>
      <c r="AL21" s="33"/>
      <c r="AM21" s="33"/>
      <c r="AN21" s="33"/>
      <c r="AO21" s="33"/>
      <c r="AP21" s="33"/>
      <c r="AQ21" s="62"/>
      <c r="AR21" s="33"/>
      <c r="AS21" s="33"/>
      <c r="AT21" s="33"/>
      <c r="AU21" s="33"/>
      <c r="AV21" s="33"/>
      <c r="AW21" s="33"/>
      <c r="AX21" s="33"/>
      <c r="AY21" s="33"/>
      <c r="AZ21" s="33"/>
      <c r="BA21" s="141"/>
      <c r="BB21" s="127"/>
      <c r="BC21" s="38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6.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11</v>
      </c>
      <c r="M22" s="42" t="str">
        <f>AM19</f>
        <v>3 КЛ-0,4 кВ по 0,01 км (до 95 мм2)</v>
      </c>
      <c r="N22" s="42">
        <f>3*0.01*1736</f>
        <v>52.08</v>
      </c>
      <c r="O22" s="42"/>
      <c r="P22" s="42">
        <f>N22*0.08</f>
        <v>4.1664000000000003</v>
      </c>
      <c r="Q22" s="42">
        <f>N22*0.89</f>
        <v>46.351199999999999</v>
      </c>
      <c r="R22" s="42">
        <v>0</v>
      </c>
      <c r="S22" s="42">
        <f>N22*0.03</f>
        <v>1.5623999999999998</v>
      </c>
      <c r="T22" s="43">
        <f t="shared" si="8"/>
        <v>52.08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42"/>
      <c r="AF22" s="42"/>
      <c r="AG22" s="42"/>
      <c r="AH22" s="33"/>
      <c r="AI22" s="141"/>
      <c r="AJ22" s="42"/>
      <c r="AK22" s="42"/>
      <c r="AL22" s="33"/>
      <c r="AM22" s="33"/>
      <c r="AN22" s="33"/>
      <c r="AO22" s="33"/>
      <c r="AP22" s="33"/>
      <c r="AQ22" s="62"/>
      <c r="AR22" s="33"/>
      <c r="AS22" s="33"/>
      <c r="AT22" s="33"/>
      <c r="AU22" s="33"/>
      <c r="AV22" s="33"/>
      <c r="AW22" s="33"/>
      <c r="AX22" s="33"/>
      <c r="AY22" s="33"/>
      <c r="AZ22" s="33"/>
      <c r="BA22" s="141"/>
      <c r="BB22" s="127"/>
      <c r="BC22" s="38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6.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141" t="s">
        <v>327</v>
      </c>
      <c r="M23" s="42" t="str">
        <f>AQ19</f>
        <v>КТП 250 кВА (с трансформатором 160 кВА)</v>
      </c>
      <c r="N23" s="43">
        <f>T23</f>
        <v>540.58999999999992</v>
      </c>
      <c r="O23" s="42"/>
      <c r="P23" s="42">
        <v>15.4</v>
      </c>
      <c r="Q23" s="42">
        <v>43.4</v>
      </c>
      <c r="R23" s="42">
        <v>475.26</v>
      </c>
      <c r="S23" s="42">
        <v>6.53</v>
      </c>
      <c r="T23" s="43">
        <f t="shared" si="8"/>
        <v>540.58999999999992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41"/>
      <c r="AJ23" s="42"/>
      <c r="AK23" s="42"/>
      <c r="AL23" s="33"/>
      <c r="AM23" s="33"/>
      <c r="AN23" s="33"/>
      <c r="AO23" s="33"/>
      <c r="AP23" s="33"/>
      <c r="AQ23" s="62"/>
      <c r="AR23" s="33"/>
      <c r="AS23" s="33"/>
      <c r="AT23" s="33"/>
      <c r="AU23" s="33"/>
      <c r="AV23" s="33"/>
      <c r="AW23" s="33"/>
      <c r="AX23" s="33"/>
      <c r="AY23" s="33"/>
      <c r="AZ23" s="33"/>
      <c r="BA23" s="141"/>
      <c r="BB23" s="127"/>
      <c r="BC23" s="38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97" customFormat="1" ht="154.5" customHeight="1" x14ac:dyDescent="0.25">
      <c r="A24" s="183" t="s">
        <v>99</v>
      </c>
      <c r="B24" s="184" t="s">
        <v>140</v>
      </c>
      <c r="C24" s="185">
        <v>466.1</v>
      </c>
      <c r="D24" s="185"/>
      <c r="E24" s="186">
        <v>15</v>
      </c>
      <c r="F24" s="184" t="s">
        <v>180</v>
      </c>
      <c r="G24" s="184" t="s">
        <v>45</v>
      </c>
      <c r="H24" s="184" t="s">
        <v>223</v>
      </c>
      <c r="I24" s="184" t="s">
        <v>289</v>
      </c>
      <c r="J24" s="184" t="s">
        <v>290</v>
      </c>
      <c r="K24" s="187" t="s">
        <v>333</v>
      </c>
      <c r="L24" s="187"/>
      <c r="M24" s="187"/>
      <c r="N24" s="188">
        <f>SUM(N25)</f>
        <v>242.22</v>
      </c>
      <c r="O24" s="188">
        <f t="shared" ref="O24:T24" si="9">SUM(O25)</f>
        <v>0</v>
      </c>
      <c r="P24" s="188">
        <f t="shared" si="9"/>
        <v>19.377600000000001</v>
      </c>
      <c r="Q24" s="188">
        <f t="shared" si="9"/>
        <v>208.3092</v>
      </c>
      <c r="R24" s="188">
        <f t="shared" si="9"/>
        <v>0</v>
      </c>
      <c r="S24" s="188">
        <f t="shared" si="9"/>
        <v>14.533199999999999</v>
      </c>
      <c r="T24" s="188">
        <f t="shared" si="9"/>
        <v>242.22</v>
      </c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7"/>
      <c r="AF24" s="190"/>
      <c r="AG24" s="190"/>
      <c r="AH24" s="189"/>
      <c r="AI24" s="191"/>
      <c r="AJ24" s="187"/>
      <c r="AK24" s="187"/>
      <c r="AL24" s="189"/>
      <c r="AM24" s="189"/>
      <c r="AN24" s="189"/>
      <c r="AO24" s="189"/>
      <c r="AP24" s="189"/>
      <c r="AQ24" s="191"/>
      <c r="AR24" s="187"/>
      <c r="AS24" s="189"/>
      <c r="AT24" s="189"/>
      <c r="AU24" s="189"/>
      <c r="AV24" s="189"/>
      <c r="AW24" s="189"/>
      <c r="AX24" s="189"/>
      <c r="AY24" s="189"/>
      <c r="AZ24" s="189"/>
      <c r="BA24" s="191">
        <v>0.22</v>
      </c>
      <c r="BB24" s="188">
        <f>T25</f>
        <v>242.22</v>
      </c>
      <c r="BC24" s="187"/>
      <c r="BD24" s="187"/>
      <c r="BE24" s="187"/>
      <c r="BF24" s="190"/>
      <c r="BG24" s="187"/>
      <c r="BH24" s="187"/>
      <c r="BI24" s="190"/>
      <c r="BJ24" s="189"/>
      <c r="BK24" s="192">
        <f>BB24</f>
        <v>242.22</v>
      </c>
      <c r="BL24" s="193">
        <v>42785</v>
      </c>
      <c r="BM24" s="189"/>
      <c r="BN24" s="189"/>
      <c r="BO24" s="194"/>
      <c r="BP24" s="195"/>
      <c r="BQ24" s="193"/>
      <c r="BR24" s="196"/>
    </row>
    <row r="25" spans="1:70" s="22" customFormat="1" ht="154.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BA24</f>
        <v>0.22</v>
      </c>
      <c r="N25" s="38">
        <f>M25*1101</f>
        <v>242.22</v>
      </c>
      <c r="O25" s="38"/>
      <c r="P25" s="38">
        <f>N25*0.08</f>
        <v>19.377600000000001</v>
      </c>
      <c r="Q25" s="38">
        <f>N25*0.86</f>
        <v>208.3092</v>
      </c>
      <c r="R25" s="38">
        <v>0</v>
      </c>
      <c r="S25" s="38">
        <f>N25*0.06</f>
        <v>14.533199999999999</v>
      </c>
      <c r="T25" s="38">
        <f>SUM(P25:S25)</f>
        <v>242.22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3"/>
      <c r="AG25" s="43"/>
      <c r="AH25" s="33"/>
      <c r="AI25" s="141"/>
      <c r="AJ25" s="42"/>
      <c r="AK25" s="42"/>
      <c r="AL25" s="33"/>
      <c r="AM25" s="33"/>
      <c r="AN25" s="33"/>
      <c r="AO25" s="33"/>
      <c r="AP25" s="33"/>
      <c r="AQ25" s="141"/>
      <c r="AR25" s="42"/>
      <c r="AS25" s="33"/>
      <c r="AT25" s="33"/>
      <c r="AU25" s="33"/>
      <c r="AV25" s="33"/>
      <c r="AW25" s="33"/>
      <c r="AX25" s="33"/>
      <c r="AY25" s="33"/>
      <c r="AZ25" s="33"/>
      <c r="BA25" s="141"/>
      <c r="BB25" s="43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39" customFormat="1" ht="155.25" customHeight="1" x14ac:dyDescent="0.25">
      <c r="A26" s="128"/>
      <c r="B26" s="129"/>
      <c r="C26" s="130"/>
      <c r="D26" s="130"/>
      <c r="E26" s="131"/>
      <c r="F26" s="129"/>
      <c r="G26" s="129"/>
      <c r="H26" s="129"/>
      <c r="I26" s="129"/>
      <c r="J26" s="129"/>
      <c r="K26" s="132"/>
      <c r="L26" s="132" t="s">
        <v>364</v>
      </c>
      <c r="M26" s="132"/>
      <c r="N26" s="133">
        <f>N3+N5+N8+N11+N13+N15+N17+N19+N24</f>
        <v>3429.8928000000001</v>
      </c>
      <c r="O26" s="133">
        <f t="shared" ref="O26:BK26" si="10">O3+O5+O8+O11+O13+O15+O17+O19+O24</f>
        <v>0</v>
      </c>
      <c r="P26" s="133">
        <f t="shared" si="10"/>
        <v>239.16942400000002</v>
      </c>
      <c r="Q26" s="133">
        <f t="shared" si="10"/>
        <v>2385.2511760000002</v>
      </c>
      <c r="R26" s="133">
        <f t="shared" si="10"/>
        <v>640.55999999999995</v>
      </c>
      <c r="S26" s="133">
        <f t="shared" si="10"/>
        <v>164.91219999999998</v>
      </c>
      <c r="T26" s="133">
        <f t="shared" si="10"/>
        <v>3429.8928000000001</v>
      </c>
      <c r="U26" s="133">
        <f t="shared" si="10"/>
        <v>0</v>
      </c>
      <c r="V26" s="133">
        <f t="shared" si="10"/>
        <v>0</v>
      </c>
      <c r="W26" s="133">
        <f t="shared" si="10"/>
        <v>0</v>
      </c>
      <c r="X26" s="133">
        <f t="shared" si="10"/>
        <v>0</v>
      </c>
      <c r="Y26" s="133">
        <f t="shared" si="10"/>
        <v>0</v>
      </c>
      <c r="Z26" s="133">
        <f t="shared" si="10"/>
        <v>0</v>
      </c>
      <c r="AA26" s="133">
        <f t="shared" si="10"/>
        <v>0</v>
      </c>
      <c r="AB26" s="133">
        <f t="shared" si="10"/>
        <v>0</v>
      </c>
      <c r="AC26" s="133">
        <f t="shared" si="10"/>
        <v>0</v>
      </c>
      <c r="AD26" s="133">
        <f t="shared" si="10"/>
        <v>0</v>
      </c>
      <c r="AE26" s="133"/>
      <c r="AF26" s="133">
        <f t="shared" si="10"/>
        <v>596.80000000000007</v>
      </c>
      <c r="AG26" s="133">
        <f t="shared" si="10"/>
        <v>0</v>
      </c>
      <c r="AH26" s="133">
        <f t="shared" si="10"/>
        <v>0</v>
      </c>
      <c r="AI26" s="133"/>
      <c r="AJ26" s="133">
        <f t="shared" si="10"/>
        <v>60.52</v>
      </c>
      <c r="AK26" s="133"/>
      <c r="AL26" s="133">
        <f t="shared" si="10"/>
        <v>0</v>
      </c>
      <c r="AM26" s="133"/>
      <c r="AN26" s="133">
        <f t="shared" si="10"/>
        <v>52.08</v>
      </c>
      <c r="AO26" s="133">
        <f t="shared" si="10"/>
        <v>0</v>
      </c>
      <c r="AP26" s="133">
        <f t="shared" si="10"/>
        <v>0</v>
      </c>
      <c r="AQ26" s="133"/>
      <c r="AR26" s="133">
        <f t="shared" si="10"/>
        <v>544.12999999999988</v>
      </c>
      <c r="AS26" s="133">
        <f t="shared" si="10"/>
        <v>0</v>
      </c>
      <c r="AT26" s="133">
        <f t="shared" si="10"/>
        <v>0</v>
      </c>
      <c r="AU26" s="133">
        <f t="shared" si="10"/>
        <v>0</v>
      </c>
      <c r="AV26" s="133">
        <f t="shared" si="10"/>
        <v>0</v>
      </c>
      <c r="AW26" s="133">
        <f t="shared" si="10"/>
        <v>0</v>
      </c>
      <c r="AX26" s="133">
        <f t="shared" si="10"/>
        <v>0</v>
      </c>
      <c r="AY26" s="133"/>
      <c r="AZ26" s="133">
        <f t="shared" si="10"/>
        <v>152.25</v>
      </c>
      <c r="BA26" s="133"/>
      <c r="BB26" s="133">
        <f t="shared" si="10"/>
        <v>2014.8300000000002</v>
      </c>
      <c r="BC26" s="133"/>
      <c r="BD26" s="133">
        <f t="shared" si="10"/>
        <v>0</v>
      </c>
      <c r="BE26" s="133"/>
      <c r="BF26" s="133">
        <f t="shared" si="10"/>
        <v>0</v>
      </c>
      <c r="BG26" s="133"/>
      <c r="BH26" s="133">
        <f t="shared" si="10"/>
        <v>9.2827999999999999</v>
      </c>
      <c r="BI26" s="133">
        <f t="shared" si="10"/>
        <v>0</v>
      </c>
      <c r="BJ26" s="133">
        <f t="shared" si="10"/>
        <v>0</v>
      </c>
      <c r="BK26" s="133">
        <f t="shared" si="10"/>
        <v>3429.8928000000001</v>
      </c>
      <c r="BL26" s="134"/>
      <c r="BM26" s="135"/>
      <c r="BN26" s="135"/>
      <c r="BO26" s="136"/>
      <c r="BP26" s="137"/>
      <c r="BQ26" s="134"/>
      <c r="BR26" s="138"/>
    </row>
    <row r="27" spans="1:70" s="22" customFormat="1" ht="25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/>
      <c r="M27" s="42"/>
      <c r="N27" s="42"/>
      <c r="O27" s="42"/>
      <c r="P27" s="38"/>
      <c r="Q27" s="38"/>
      <c r="R27" s="38"/>
      <c r="S27" s="38"/>
      <c r="T27" s="42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42"/>
      <c r="AZ27" s="38"/>
      <c r="BA27" s="141"/>
      <c r="BB27" s="38"/>
      <c r="BC27" s="38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22" customFormat="1" ht="162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/>
      <c r="M28" s="42"/>
      <c r="N28" s="42"/>
      <c r="O28" s="42"/>
      <c r="P28" s="42"/>
      <c r="Q28" s="42"/>
      <c r="R28" s="42"/>
      <c r="S28" s="42"/>
      <c r="T28" s="38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141"/>
      <c r="BB28" s="43"/>
      <c r="BC28" s="43"/>
      <c r="BD28" s="42"/>
      <c r="BE28" s="42"/>
      <c r="BF28" s="43"/>
      <c r="BG28" s="42"/>
      <c r="BH28" s="42"/>
      <c r="BI28" s="43"/>
      <c r="BJ28" s="33"/>
      <c r="BK28" s="62"/>
      <c r="BL28" s="24"/>
      <c r="BM28" s="33"/>
      <c r="BN28" s="33"/>
      <c r="BO28" s="34"/>
      <c r="BP28" s="23"/>
      <c r="BQ28" s="24"/>
      <c r="BR28" s="25"/>
    </row>
    <row r="29" spans="1:70" s="22" customFormat="1" ht="162.7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/>
      <c r="M29" s="42"/>
      <c r="N29" s="38"/>
      <c r="O29" s="38"/>
      <c r="P29" s="38"/>
      <c r="Q29" s="38"/>
      <c r="R29" s="38"/>
      <c r="S29" s="38"/>
      <c r="T29" s="38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41"/>
      <c r="BB29" s="43"/>
      <c r="BC29" s="43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22" customFormat="1" ht="294.7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/>
      <c r="M30" s="42"/>
      <c r="N30" s="43"/>
      <c r="O30" s="43"/>
      <c r="P30" s="43"/>
      <c r="Q30" s="43"/>
      <c r="R30" s="43"/>
      <c r="S30" s="43"/>
      <c r="T30" s="4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3"/>
      <c r="AG30" s="43"/>
      <c r="AH30" s="33"/>
      <c r="AI30" s="141"/>
      <c r="AJ30" s="43"/>
      <c r="AK30" s="4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41"/>
      <c r="BB30" s="43"/>
      <c r="BC30" s="43"/>
      <c r="BD30" s="42"/>
      <c r="BE30" s="42"/>
      <c r="BF30" s="43"/>
      <c r="BG30" s="42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22" customFormat="1" ht="142.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/>
      <c r="M31" s="42"/>
      <c r="N31" s="43"/>
      <c r="O31" s="42"/>
      <c r="P31" s="43"/>
      <c r="Q31" s="43"/>
      <c r="R31" s="43"/>
      <c r="S31" s="43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41"/>
      <c r="BB31" s="43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22" customFormat="1" ht="142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/>
      <c r="M32" s="42"/>
      <c r="N32" s="43"/>
      <c r="O32" s="43"/>
      <c r="P32" s="43"/>
      <c r="Q32" s="43"/>
      <c r="R32" s="43"/>
      <c r="S32" s="43"/>
      <c r="T32" s="4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141"/>
      <c r="BB32" s="43"/>
      <c r="BC32" s="43"/>
      <c r="BD32" s="42"/>
      <c r="BE32" s="42"/>
      <c r="BF32" s="43"/>
      <c r="BG32" s="42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22" customFormat="1" ht="187.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/>
      <c r="M33" s="42"/>
      <c r="N33" s="43"/>
      <c r="O33" s="43"/>
      <c r="P33" s="43"/>
      <c r="Q33" s="43"/>
      <c r="R33" s="43"/>
      <c r="S33" s="43"/>
      <c r="T33" s="4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42"/>
      <c r="AN33" s="43"/>
      <c r="AO33" s="42"/>
      <c r="AP33" s="33"/>
      <c r="AQ33" s="33"/>
      <c r="AR33" s="33"/>
      <c r="AS33" s="33"/>
      <c r="AT33" s="33"/>
      <c r="AU33" s="33"/>
      <c r="AV33" s="33"/>
      <c r="AW33" s="33"/>
      <c r="AX33" s="33"/>
      <c r="AY33" s="42"/>
      <c r="AZ33" s="43"/>
      <c r="BA33" s="42"/>
      <c r="BB33" s="43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22" customFormat="1" ht="187.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/>
      <c r="M34" s="42"/>
      <c r="N34" s="43"/>
      <c r="O34" s="43"/>
      <c r="P34" s="43"/>
      <c r="Q34" s="43"/>
      <c r="R34" s="43"/>
      <c r="S34" s="43"/>
      <c r="T34" s="4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42"/>
      <c r="AZ34" s="42"/>
      <c r="BA34" s="141"/>
      <c r="BB34" s="61"/>
      <c r="BC34" s="42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/>
      <c r="M35" s="42"/>
      <c r="N35" s="42"/>
      <c r="O35" s="42"/>
      <c r="P35" s="42"/>
      <c r="Q35" s="42"/>
      <c r="R35" s="42"/>
      <c r="S35" s="42"/>
      <c r="T35" s="4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42"/>
      <c r="AZ35" s="42"/>
      <c r="BA35" s="141"/>
      <c r="BB35" s="61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87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/>
      <c r="M36" s="42"/>
      <c r="N36" s="43"/>
      <c r="O36" s="42"/>
      <c r="P36" s="43"/>
      <c r="Q36" s="43"/>
      <c r="R36" s="43"/>
      <c r="S36" s="43"/>
      <c r="T36" s="4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141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87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/>
      <c r="M37" s="141"/>
      <c r="N37" s="23"/>
      <c r="O37" s="23"/>
      <c r="P37" s="23"/>
      <c r="Q37" s="23"/>
      <c r="R37" s="23"/>
      <c r="S37" s="23"/>
      <c r="T37" s="2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41"/>
      <c r="BB37" s="141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349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43"/>
      <c r="O38" s="43"/>
      <c r="P38" s="43"/>
      <c r="Q38" s="43"/>
      <c r="R38" s="43"/>
      <c r="S38" s="43"/>
      <c r="T38" s="4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41"/>
      <c r="BB38" s="141"/>
      <c r="BC38" s="42"/>
      <c r="BD38" s="42"/>
      <c r="BE38" s="42"/>
      <c r="BF38" s="43"/>
      <c r="BG38" s="43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6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/>
      <c r="M39" s="42"/>
      <c r="N39" s="43"/>
      <c r="O39" s="43"/>
      <c r="P39" s="43"/>
      <c r="Q39" s="43"/>
      <c r="R39" s="43"/>
      <c r="S39" s="43"/>
      <c r="T39" s="4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2"/>
      <c r="AJ39" s="33"/>
      <c r="AK39" s="33"/>
      <c r="AL39" s="33"/>
      <c r="AM39" s="33"/>
      <c r="AN39" s="33"/>
      <c r="AO39" s="33"/>
      <c r="AP39" s="33"/>
      <c r="AQ39" s="62"/>
      <c r="AR39" s="33"/>
      <c r="AS39" s="33"/>
      <c r="AT39" s="33"/>
      <c r="AU39" s="33"/>
      <c r="AV39" s="33"/>
      <c r="AW39" s="33"/>
      <c r="AX39" s="33"/>
      <c r="AY39" s="33"/>
      <c r="AZ39" s="33"/>
      <c r="BA39" s="141"/>
      <c r="BB39" s="141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409.6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43"/>
      <c r="O40" s="43"/>
      <c r="P40" s="43"/>
      <c r="Q40" s="43"/>
      <c r="R40" s="43"/>
      <c r="S40" s="43"/>
      <c r="T40" s="4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41"/>
      <c r="AJ40" s="43"/>
      <c r="AK40" s="42"/>
      <c r="AL40" s="43"/>
      <c r="AM40" s="42"/>
      <c r="AN40" s="33"/>
      <c r="AO40" s="33"/>
      <c r="AP40" s="33"/>
      <c r="AQ40" s="141"/>
      <c r="AR40" s="43"/>
      <c r="AS40" s="33"/>
      <c r="AT40" s="33"/>
      <c r="AU40" s="33"/>
      <c r="AV40" s="33"/>
      <c r="AW40" s="33"/>
      <c r="AX40" s="33"/>
      <c r="AY40" s="33"/>
      <c r="AZ40" s="33"/>
      <c r="BA40" s="141"/>
      <c r="BB40" s="43"/>
      <c r="BC40" s="42"/>
      <c r="BD40" s="43"/>
      <c r="BE40" s="42"/>
      <c r="BF40" s="43"/>
      <c r="BG40" s="42"/>
      <c r="BH40" s="43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22" customFormat="1" ht="134.2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/>
      <c r="M41" s="42"/>
      <c r="N41" s="43"/>
      <c r="O41" s="42"/>
      <c r="P41" s="43"/>
      <c r="Q41" s="43"/>
      <c r="R41" s="43"/>
      <c r="S41" s="43"/>
      <c r="T41" s="4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42"/>
      <c r="AF41" s="43"/>
      <c r="AG41" s="42"/>
      <c r="AH41" s="33"/>
      <c r="AI41" s="141"/>
      <c r="AJ41" s="42"/>
      <c r="AK41" s="42"/>
      <c r="AL41" s="33"/>
      <c r="AM41" s="33"/>
      <c r="AN41" s="33"/>
      <c r="AO41" s="33"/>
      <c r="AP41" s="33"/>
      <c r="AQ41" s="141"/>
      <c r="AR41" s="42"/>
      <c r="AS41" s="33"/>
      <c r="AT41" s="33"/>
      <c r="AU41" s="33"/>
      <c r="AV41" s="33"/>
      <c r="AW41" s="33"/>
      <c r="AX41" s="33"/>
      <c r="AY41" s="33"/>
      <c r="AZ41" s="33"/>
      <c r="BA41" s="141"/>
      <c r="BB41" s="43"/>
      <c r="BC41" s="42"/>
      <c r="BD41" s="43"/>
      <c r="BE41" s="42"/>
      <c r="BF41" s="43"/>
      <c r="BG41" s="42"/>
      <c r="BH41" s="43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22" customFormat="1" ht="134.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43"/>
      <c r="O42" s="43"/>
      <c r="P42" s="43"/>
      <c r="Q42" s="43"/>
      <c r="R42" s="43"/>
      <c r="S42" s="43"/>
      <c r="T42" s="4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3"/>
      <c r="AG42" s="42"/>
      <c r="AH42" s="33"/>
      <c r="AI42" s="141"/>
      <c r="AJ42" s="42"/>
      <c r="AK42" s="42"/>
      <c r="AL42" s="33"/>
      <c r="AM42" s="33"/>
      <c r="AN42" s="33"/>
      <c r="AO42" s="33"/>
      <c r="AP42" s="33"/>
      <c r="AQ42" s="141"/>
      <c r="AR42" s="42"/>
      <c r="AS42" s="33"/>
      <c r="AT42" s="33"/>
      <c r="AU42" s="33"/>
      <c r="AV42" s="33"/>
      <c r="AW42" s="33"/>
      <c r="AX42" s="33"/>
      <c r="AY42" s="33"/>
      <c r="AZ42" s="33"/>
      <c r="BA42" s="141"/>
      <c r="BB42" s="43"/>
      <c r="BC42" s="42"/>
      <c r="BD42" s="43"/>
      <c r="BE42" s="42"/>
      <c r="BF42" s="43"/>
      <c r="BG42" s="42"/>
      <c r="BH42" s="43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34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2"/>
      <c r="O43" s="42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2"/>
      <c r="AH43" s="33"/>
      <c r="AI43" s="141"/>
      <c r="AJ43" s="42"/>
      <c r="AK43" s="42"/>
      <c r="AL43" s="33"/>
      <c r="AM43" s="33"/>
      <c r="AN43" s="33"/>
      <c r="AO43" s="33"/>
      <c r="AP43" s="33"/>
      <c r="AQ43" s="141"/>
      <c r="AR43" s="42"/>
      <c r="AS43" s="33"/>
      <c r="AT43" s="33"/>
      <c r="AU43" s="33"/>
      <c r="AV43" s="33"/>
      <c r="AW43" s="33"/>
      <c r="AX43" s="33"/>
      <c r="AY43" s="33"/>
      <c r="AZ43" s="33"/>
      <c r="BA43" s="141"/>
      <c r="BB43" s="43"/>
      <c r="BC43" s="42"/>
      <c r="BD43" s="43"/>
      <c r="BE43" s="42"/>
      <c r="BF43" s="43"/>
      <c r="BG43" s="42"/>
      <c r="BH43" s="43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34.2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2"/>
      <c r="P44" s="42"/>
      <c r="Q44" s="42"/>
      <c r="R44" s="42"/>
      <c r="S44" s="42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41"/>
      <c r="AJ44" s="42"/>
      <c r="AK44" s="42"/>
      <c r="AL44" s="33"/>
      <c r="AM44" s="33"/>
      <c r="AN44" s="33"/>
      <c r="AO44" s="33"/>
      <c r="AP44" s="33"/>
      <c r="AQ44" s="141"/>
      <c r="AR44" s="42"/>
      <c r="AS44" s="33"/>
      <c r="AT44" s="33"/>
      <c r="AU44" s="33"/>
      <c r="AV44" s="33"/>
      <c r="AW44" s="33"/>
      <c r="AX44" s="33"/>
      <c r="AY44" s="33"/>
      <c r="AZ44" s="33"/>
      <c r="BA44" s="141"/>
      <c r="BB44" s="43"/>
      <c r="BC44" s="42"/>
      <c r="BD44" s="43"/>
      <c r="BE44" s="42"/>
      <c r="BF44" s="43"/>
      <c r="BG44" s="42"/>
      <c r="BH44" s="43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34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2"/>
      <c r="P45" s="43"/>
      <c r="Q45" s="43"/>
      <c r="R45" s="43"/>
      <c r="S45" s="43"/>
      <c r="T45" s="4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42"/>
      <c r="AF45" s="43"/>
      <c r="AG45" s="42"/>
      <c r="AH45" s="33"/>
      <c r="AI45" s="141"/>
      <c r="AJ45" s="42"/>
      <c r="AK45" s="42"/>
      <c r="AL45" s="33"/>
      <c r="AM45" s="33"/>
      <c r="AN45" s="33"/>
      <c r="AO45" s="33"/>
      <c r="AP45" s="33"/>
      <c r="AQ45" s="141"/>
      <c r="AR45" s="42"/>
      <c r="AS45" s="33"/>
      <c r="AT45" s="33"/>
      <c r="AU45" s="33"/>
      <c r="AV45" s="33"/>
      <c r="AW45" s="33"/>
      <c r="AX45" s="33"/>
      <c r="AY45" s="33"/>
      <c r="AZ45" s="33"/>
      <c r="BA45" s="141"/>
      <c r="BB45" s="43"/>
      <c r="BC45" s="42"/>
      <c r="BD45" s="43"/>
      <c r="BE45" s="42"/>
      <c r="BF45" s="43"/>
      <c r="BG45" s="42"/>
      <c r="BH45" s="43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22" customFormat="1" ht="409.6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3"/>
      <c r="O46" s="43"/>
      <c r="P46" s="43"/>
      <c r="Q46" s="43"/>
      <c r="R46" s="43"/>
      <c r="S46" s="43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42"/>
      <c r="AF46" s="43"/>
      <c r="AG46" s="43"/>
      <c r="AH46" s="33"/>
      <c r="AI46" s="141"/>
      <c r="AJ46" s="43"/>
      <c r="AK46" s="43"/>
      <c r="AL46" s="33"/>
      <c r="AM46" s="33"/>
      <c r="AN46" s="33"/>
      <c r="AO46" s="33"/>
      <c r="AP46" s="33"/>
      <c r="AQ46" s="141"/>
      <c r="AR46" s="43"/>
      <c r="AS46" s="33"/>
      <c r="AT46" s="33"/>
      <c r="AU46" s="33"/>
      <c r="AV46" s="33"/>
      <c r="AW46" s="33"/>
      <c r="AX46" s="33"/>
      <c r="AY46" s="33"/>
      <c r="AZ46" s="33"/>
      <c r="BA46" s="141"/>
      <c r="BB46" s="43"/>
      <c r="BC46" s="43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22" customFormat="1" ht="134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43"/>
      <c r="O47" s="43"/>
      <c r="P47" s="43"/>
      <c r="Q47" s="43"/>
      <c r="R47" s="43"/>
      <c r="S47" s="43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1"/>
      <c r="BB47" s="141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34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43"/>
      <c r="O48" s="43"/>
      <c r="P48" s="43"/>
      <c r="Q48" s="43"/>
      <c r="R48" s="43"/>
      <c r="S48" s="43"/>
      <c r="T48" s="4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1"/>
      <c r="BB48" s="141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34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43"/>
      <c r="O49" s="42"/>
      <c r="P49" s="42"/>
      <c r="Q49" s="42"/>
      <c r="R49" s="42"/>
      <c r="S49" s="42"/>
      <c r="T49" s="4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41"/>
      <c r="BB49" s="141"/>
      <c r="BC49" s="42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34.2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3"/>
      <c r="O50" s="43"/>
      <c r="P50" s="43"/>
      <c r="Q50" s="43"/>
      <c r="R50" s="43"/>
      <c r="S50" s="43"/>
      <c r="T50" s="4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1"/>
      <c r="BB50" s="141"/>
      <c r="BC50" s="42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409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3"/>
      <c r="O51" s="43"/>
      <c r="P51" s="43"/>
      <c r="Q51" s="43"/>
      <c r="R51" s="43"/>
      <c r="S51" s="43"/>
      <c r="T51" s="4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42"/>
      <c r="AH51" s="43"/>
      <c r="AI51" s="42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41"/>
      <c r="BB51" s="43"/>
      <c r="BC51" s="43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32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2"/>
      <c r="O52" s="42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1"/>
      <c r="BB52" s="141"/>
      <c r="BC52" s="42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32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3"/>
      <c r="O53" s="43"/>
      <c r="P53" s="43"/>
      <c r="Q53" s="43"/>
      <c r="R53" s="43"/>
      <c r="S53" s="43"/>
      <c r="T53" s="4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41"/>
      <c r="BB53" s="141"/>
      <c r="BC53" s="42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409.6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1"/>
      <c r="BB54" s="43"/>
      <c r="BC54" s="43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69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3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41"/>
      <c r="BB55" s="141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62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1"/>
      <c r="BB56" s="141"/>
      <c r="BC56" s="42"/>
      <c r="BD56" s="42"/>
      <c r="BE56" s="42"/>
      <c r="BF56" s="43"/>
      <c r="BG56" s="42"/>
      <c r="BH56" s="43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6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2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1"/>
      <c r="BB57" s="141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409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3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1"/>
      <c r="BB58" s="43"/>
      <c r="BC58" s="43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54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3"/>
      <c r="O59" s="43"/>
      <c r="P59" s="43"/>
      <c r="Q59" s="43"/>
      <c r="R59" s="43"/>
      <c r="S59" s="43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41"/>
      <c r="BB59" s="141"/>
      <c r="BC59" s="42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8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3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1"/>
      <c r="BB60" s="141"/>
      <c r="BC60" s="42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77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41"/>
      <c r="BB61" s="43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77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1"/>
      <c r="BB62" s="61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244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65"/>
      <c r="BB63" s="43"/>
      <c r="BC63" s="43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244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41"/>
      <c r="BB64" s="61"/>
      <c r="BC64" s="43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231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3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41"/>
      <c r="BB65" s="43"/>
      <c r="BC65" s="43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231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2"/>
      <c r="O66" s="42"/>
      <c r="P66" s="42"/>
      <c r="Q66" s="38"/>
      <c r="R66" s="42"/>
      <c r="S66" s="38"/>
      <c r="T66" s="42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42"/>
      <c r="AN66" s="42"/>
      <c r="AO66" s="42"/>
      <c r="AP66" s="33"/>
      <c r="AQ66" s="33"/>
      <c r="AR66" s="33"/>
      <c r="AS66" s="33"/>
      <c r="AT66" s="33"/>
      <c r="AU66" s="33"/>
      <c r="AV66" s="33"/>
      <c r="AW66" s="33"/>
      <c r="AX66" s="33"/>
      <c r="AY66" s="42"/>
      <c r="AZ66" s="42"/>
      <c r="BA66" s="42"/>
      <c r="BB66" s="141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59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2"/>
      <c r="Q67" s="38"/>
      <c r="R67" s="42"/>
      <c r="S67" s="38"/>
      <c r="T67" s="42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41"/>
      <c r="BB67" s="141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59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1"/>
      <c r="BB68" s="141"/>
      <c r="BC68" s="42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408.7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2"/>
      <c r="AG69" s="42"/>
      <c r="AH69" s="33"/>
      <c r="AI69" s="141"/>
      <c r="AJ69" s="38"/>
      <c r="AK69" s="42"/>
      <c r="AL69" s="38"/>
      <c r="AM69" s="42"/>
      <c r="AN69" s="33"/>
      <c r="AO69" s="33"/>
      <c r="AP69" s="33"/>
      <c r="AQ69" s="141"/>
      <c r="AR69" s="38"/>
      <c r="AS69" s="33"/>
      <c r="AT69" s="33"/>
      <c r="AU69" s="33"/>
      <c r="AV69" s="33"/>
      <c r="AW69" s="33"/>
      <c r="AX69" s="33"/>
      <c r="AY69" s="33"/>
      <c r="AZ69" s="33"/>
      <c r="BA69" s="141"/>
      <c r="BB69" s="38"/>
      <c r="BC69" s="42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38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2"/>
      <c r="O70" s="42"/>
      <c r="P70" s="38"/>
      <c r="Q70" s="38"/>
      <c r="R70" s="38"/>
      <c r="S70" s="38"/>
      <c r="T70" s="42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6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1"/>
      <c r="BB70" s="141"/>
      <c r="BC70" s="42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38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38"/>
      <c r="O71" s="38"/>
      <c r="P71" s="38"/>
      <c r="Q71" s="38"/>
      <c r="R71" s="38"/>
      <c r="S71" s="38"/>
      <c r="T71" s="38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6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1"/>
      <c r="BB71" s="141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38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6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1"/>
      <c r="BB72" s="141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38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38"/>
      <c r="O73" s="38"/>
      <c r="P73" s="38"/>
      <c r="Q73" s="38"/>
      <c r="R73" s="38"/>
      <c r="S73" s="38"/>
      <c r="T73" s="38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41"/>
      <c r="BB73" s="141"/>
      <c r="BC73" s="42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8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38"/>
      <c r="O74" s="38"/>
      <c r="P74" s="38"/>
      <c r="Q74" s="38"/>
      <c r="R74" s="38"/>
      <c r="S74" s="38"/>
      <c r="T74" s="38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1"/>
      <c r="BB74" s="141"/>
      <c r="BC74" s="42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282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38"/>
      <c r="O75" s="38"/>
      <c r="P75" s="38"/>
      <c r="Q75" s="38"/>
      <c r="R75" s="38"/>
      <c r="S75" s="38"/>
      <c r="T75" s="38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38"/>
      <c r="AG75" s="42"/>
      <c r="AH75" s="33"/>
      <c r="AI75" s="141"/>
      <c r="AJ75" s="38"/>
      <c r="AK75" s="38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42"/>
      <c r="AZ75" s="42"/>
      <c r="BA75" s="42"/>
      <c r="BB75" s="43"/>
      <c r="BC75" s="43"/>
      <c r="BD75" s="42"/>
      <c r="BE75" s="42"/>
      <c r="BF75" s="38"/>
      <c r="BG75" s="42"/>
      <c r="BH75" s="43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37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38"/>
      <c r="O76" s="38"/>
      <c r="P76" s="38"/>
      <c r="Q76" s="38"/>
      <c r="R76" s="38"/>
      <c r="S76" s="38"/>
      <c r="T76" s="38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1"/>
      <c r="BB76" s="43"/>
      <c r="BC76" s="43"/>
      <c r="BD76" s="42"/>
      <c r="BE76" s="42"/>
      <c r="BF76" s="43"/>
      <c r="BG76" s="42"/>
      <c r="BH76" s="43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22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38"/>
      <c r="O77" s="38"/>
      <c r="P77" s="38"/>
      <c r="Q77" s="38"/>
      <c r="R77" s="38"/>
      <c r="S77" s="38"/>
      <c r="T77" s="38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41"/>
      <c r="BB77" s="43"/>
      <c r="BC77" s="43"/>
      <c r="BD77" s="42"/>
      <c r="BE77" s="42"/>
      <c r="BF77" s="43"/>
      <c r="BG77" s="42"/>
      <c r="BH77" s="43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22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140"/>
      <c r="M78" s="42"/>
      <c r="N78" s="42"/>
      <c r="O78" s="42"/>
      <c r="P78" s="42"/>
      <c r="Q78" s="42"/>
      <c r="R78" s="42"/>
      <c r="S78" s="42"/>
      <c r="T78" s="42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41"/>
      <c r="BB78" s="43"/>
      <c r="BC78" s="43"/>
      <c r="BD78" s="42"/>
      <c r="BE78" s="42"/>
      <c r="BF78" s="43"/>
      <c r="BG78" s="42"/>
      <c r="BH78" s="43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122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38"/>
      <c r="O79" s="38"/>
      <c r="P79" s="38"/>
      <c r="Q79" s="38"/>
      <c r="R79" s="38"/>
      <c r="S79" s="38"/>
      <c r="T79" s="38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1"/>
      <c r="BB79" s="43"/>
      <c r="BC79" s="43"/>
      <c r="BD79" s="42"/>
      <c r="BE79" s="42"/>
      <c r="BF79" s="43"/>
      <c r="BG79" s="42"/>
      <c r="BH79" s="43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84.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38"/>
      <c r="O80" s="38"/>
      <c r="P80" s="38"/>
      <c r="Q80" s="38"/>
      <c r="R80" s="38"/>
      <c r="S80" s="38"/>
      <c r="T80" s="38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1"/>
      <c r="BB80" s="38"/>
      <c r="BC80" s="38"/>
      <c r="BD80" s="42"/>
      <c r="BE80" s="42"/>
      <c r="BF80" s="43"/>
      <c r="BG80" s="42"/>
      <c r="BH80" s="43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84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1"/>
      <c r="BB81" s="43"/>
      <c r="BC81" s="43"/>
      <c r="BD81" s="42"/>
      <c r="BE81" s="42"/>
      <c r="BF81" s="43"/>
      <c r="BG81" s="42"/>
      <c r="BH81" s="43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409.6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41"/>
      <c r="BB82" s="43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04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41"/>
      <c r="BB83" s="42"/>
      <c r="BC83" s="42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201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62"/>
      <c r="AT84" s="33"/>
      <c r="AU84" s="33"/>
      <c r="AV84" s="33"/>
      <c r="AW84" s="33"/>
      <c r="AX84" s="33"/>
      <c r="AY84" s="33"/>
      <c r="AZ84" s="33"/>
      <c r="BA84" s="141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409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38"/>
      <c r="O85" s="38"/>
      <c r="P85" s="38"/>
      <c r="Q85" s="38"/>
      <c r="R85" s="38"/>
      <c r="S85" s="38"/>
      <c r="T85" s="38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42"/>
      <c r="AF85" s="38"/>
      <c r="AG85" s="38"/>
      <c r="AH85" s="33"/>
      <c r="AI85" s="141"/>
      <c r="AJ85" s="38"/>
      <c r="AK85" s="42"/>
      <c r="AL85" s="38"/>
      <c r="AM85" s="38"/>
      <c r="AN85" s="33"/>
      <c r="AO85" s="33"/>
      <c r="AP85" s="33"/>
      <c r="AQ85" s="141"/>
      <c r="AR85" s="38"/>
      <c r="AS85" s="62"/>
      <c r="AT85" s="33"/>
      <c r="AU85" s="33"/>
      <c r="AV85" s="33"/>
      <c r="AW85" s="33"/>
      <c r="AX85" s="33"/>
      <c r="AY85" s="33"/>
      <c r="AZ85" s="33"/>
      <c r="BA85" s="141"/>
      <c r="BB85" s="38"/>
      <c r="BC85" s="38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2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38"/>
      <c r="O86" s="38"/>
      <c r="P86" s="38"/>
      <c r="Q86" s="38"/>
      <c r="R86" s="38"/>
      <c r="S86" s="38"/>
      <c r="T86" s="38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62"/>
      <c r="AR86" s="33"/>
      <c r="AS86" s="62"/>
      <c r="AT86" s="33"/>
      <c r="AU86" s="33"/>
      <c r="AV86" s="33"/>
      <c r="AW86" s="33"/>
      <c r="AX86" s="33"/>
      <c r="AY86" s="33"/>
      <c r="AZ86" s="33"/>
      <c r="BA86" s="141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5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38"/>
      <c r="O87" s="38"/>
      <c r="P87" s="38"/>
      <c r="Q87" s="38"/>
      <c r="R87" s="38"/>
      <c r="S87" s="38"/>
      <c r="T87" s="3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33"/>
      <c r="AZ87" s="33"/>
      <c r="BA87" s="141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52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38"/>
      <c r="O88" s="38"/>
      <c r="P88" s="38"/>
      <c r="Q88" s="38"/>
      <c r="R88" s="38"/>
      <c r="S88" s="38"/>
      <c r="T88" s="38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62"/>
      <c r="AT88" s="33"/>
      <c r="AU88" s="33"/>
      <c r="AV88" s="33"/>
      <c r="AW88" s="33"/>
      <c r="AX88" s="33"/>
      <c r="AY88" s="33"/>
      <c r="AZ88" s="33"/>
      <c r="BA88" s="141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152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38"/>
      <c r="O89" s="38"/>
      <c r="P89" s="38"/>
      <c r="Q89" s="38"/>
      <c r="R89" s="38"/>
      <c r="S89" s="38"/>
      <c r="T89" s="38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62"/>
      <c r="AR89" s="33"/>
      <c r="AS89" s="62"/>
      <c r="AT89" s="33"/>
      <c r="AU89" s="33"/>
      <c r="AV89" s="33"/>
      <c r="AW89" s="33"/>
      <c r="AX89" s="33"/>
      <c r="AY89" s="33"/>
      <c r="AZ89" s="33"/>
      <c r="BA89" s="141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15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62"/>
      <c r="AR90" s="33"/>
      <c r="AS90" s="62"/>
      <c r="AT90" s="33"/>
      <c r="AU90" s="33"/>
      <c r="AV90" s="33"/>
      <c r="AW90" s="33"/>
      <c r="AX90" s="33"/>
      <c r="AY90" s="33"/>
      <c r="AZ90" s="33"/>
      <c r="BA90" s="141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409.6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38"/>
      <c r="AG91" s="38"/>
      <c r="AH91" s="33"/>
      <c r="AI91" s="141"/>
      <c r="AJ91" s="38"/>
      <c r="AK91" s="38"/>
      <c r="AL91" s="33"/>
      <c r="AM91" s="33"/>
      <c r="AN91" s="33"/>
      <c r="AO91" s="33"/>
      <c r="AP91" s="33"/>
      <c r="AQ91" s="141"/>
      <c r="AR91" s="38"/>
      <c r="AS91" s="141"/>
      <c r="AT91" s="43"/>
      <c r="AU91" s="33"/>
      <c r="AV91" s="33"/>
      <c r="AW91" s="33"/>
      <c r="AX91" s="33"/>
      <c r="AY91" s="33"/>
      <c r="AZ91" s="33"/>
      <c r="BA91" s="141"/>
      <c r="BB91" s="38"/>
      <c r="BC91" s="38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42"/>
      <c r="AF92" s="43"/>
      <c r="AG92" s="42"/>
      <c r="AH92" s="33"/>
      <c r="AI92" s="141"/>
      <c r="AJ92" s="43"/>
      <c r="AK92" s="42"/>
      <c r="AL92" s="33"/>
      <c r="AM92" s="33"/>
      <c r="AN92" s="33"/>
      <c r="AO92" s="33"/>
      <c r="AP92" s="33"/>
      <c r="AQ92" s="141"/>
      <c r="AR92" s="43"/>
      <c r="AS92" s="141"/>
      <c r="AT92" s="43"/>
      <c r="AU92" s="33"/>
      <c r="AV92" s="33"/>
      <c r="AW92" s="33"/>
      <c r="AX92" s="33"/>
      <c r="AY92" s="33"/>
      <c r="AZ92" s="33"/>
      <c r="BA92" s="141"/>
      <c r="BB92" s="43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5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2"/>
      <c r="AH93" s="33"/>
      <c r="AI93" s="141"/>
      <c r="AJ93" s="43"/>
      <c r="AK93" s="42"/>
      <c r="AL93" s="33"/>
      <c r="AM93" s="33"/>
      <c r="AN93" s="33"/>
      <c r="AO93" s="33"/>
      <c r="AP93" s="33"/>
      <c r="AQ93" s="141"/>
      <c r="AR93" s="43"/>
      <c r="AS93" s="141"/>
      <c r="AT93" s="43"/>
      <c r="AU93" s="33"/>
      <c r="AV93" s="33"/>
      <c r="AW93" s="33"/>
      <c r="AX93" s="33"/>
      <c r="AY93" s="33"/>
      <c r="AZ93" s="33"/>
      <c r="BA93" s="141"/>
      <c r="BB93" s="43"/>
      <c r="BC93" s="43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5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2"/>
      <c r="AH94" s="33"/>
      <c r="AI94" s="141"/>
      <c r="AJ94" s="43"/>
      <c r="AK94" s="42"/>
      <c r="AL94" s="33"/>
      <c r="AM94" s="33"/>
      <c r="AN94" s="33"/>
      <c r="AO94" s="33"/>
      <c r="AP94" s="33"/>
      <c r="AQ94" s="141"/>
      <c r="AR94" s="43"/>
      <c r="AS94" s="141"/>
      <c r="AT94" s="43"/>
      <c r="AU94" s="33"/>
      <c r="AV94" s="33"/>
      <c r="AW94" s="33"/>
      <c r="AX94" s="33"/>
      <c r="AY94" s="33"/>
      <c r="AZ94" s="33"/>
      <c r="BA94" s="141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5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2"/>
      <c r="AH95" s="33"/>
      <c r="AI95" s="141"/>
      <c r="AJ95" s="43"/>
      <c r="AK95" s="42"/>
      <c r="AL95" s="33"/>
      <c r="AM95" s="33"/>
      <c r="AN95" s="33"/>
      <c r="AO95" s="33"/>
      <c r="AP95" s="33"/>
      <c r="AQ95" s="141"/>
      <c r="AR95" s="43"/>
      <c r="AS95" s="141"/>
      <c r="AT95" s="43"/>
      <c r="AU95" s="33"/>
      <c r="AV95" s="33"/>
      <c r="AW95" s="33"/>
      <c r="AX95" s="33"/>
      <c r="AY95" s="33"/>
      <c r="AZ95" s="33"/>
      <c r="BA95" s="141"/>
      <c r="BB95" s="43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349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3"/>
      <c r="AH96" s="33"/>
      <c r="AI96" s="141"/>
      <c r="AJ96" s="42"/>
      <c r="AK96" s="42"/>
      <c r="AL96" s="33"/>
      <c r="AM96" s="33"/>
      <c r="AN96" s="33"/>
      <c r="AO96" s="33"/>
      <c r="AP96" s="33"/>
      <c r="AQ96" s="141"/>
      <c r="AR96" s="43"/>
      <c r="AS96" s="141"/>
      <c r="AT96" s="42"/>
      <c r="AU96" s="33"/>
      <c r="AV96" s="33"/>
      <c r="AW96" s="33"/>
      <c r="AX96" s="33"/>
      <c r="AY96" s="33"/>
      <c r="AZ96" s="33"/>
      <c r="BA96" s="141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23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20"/>
      <c r="O97" s="20"/>
      <c r="P97" s="23"/>
      <c r="Q97" s="23"/>
      <c r="R97" s="20"/>
      <c r="S97" s="23"/>
      <c r="T97" s="2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1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409.6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42"/>
      <c r="AZ98" s="42"/>
      <c r="BA98" s="141"/>
      <c r="BB98" s="43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80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41"/>
      <c r="BB99" s="38"/>
      <c r="BC99" s="38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80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1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80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1"/>
      <c r="BB101" s="38"/>
      <c r="BC101" s="42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80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1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409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38"/>
      <c r="P103" s="38"/>
      <c r="Q103" s="38"/>
      <c r="R103" s="38"/>
      <c r="S103" s="38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1"/>
      <c r="BB103" s="38"/>
      <c r="BC103" s="38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44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38"/>
      <c r="O104" s="38"/>
      <c r="P104" s="38"/>
      <c r="Q104" s="38"/>
      <c r="R104" s="38"/>
      <c r="S104" s="38"/>
      <c r="T104" s="38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41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336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2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1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42"/>
      <c r="AZ106" s="42"/>
      <c r="BA106" s="42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41"/>
      <c r="BB107" s="61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2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41"/>
      <c r="BB108" s="38"/>
      <c r="BC108" s="38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62"/>
      <c r="AR109" s="33"/>
      <c r="AS109" s="33"/>
      <c r="AT109" s="33"/>
      <c r="AU109" s="33"/>
      <c r="AV109" s="33"/>
      <c r="AW109" s="33"/>
      <c r="AX109" s="33"/>
      <c r="AY109" s="33"/>
      <c r="AZ109" s="33"/>
      <c r="BA109" s="141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9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141"/>
      <c r="AJ110" s="43"/>
      <c r="AK110" s="42"/>
      <c r="AL110" s="33"/>
      <c r="AM110" s="33"/>
      <c r="AN110" s="33"/>
      <c r="AO110" s="33"/>
      <c r="AP110" s="33"/>
      <c r="AQ110" s="141"/>
      <c r="AR110" s="43"/>
      <c r="AS110" s="33"/>
      <c r="AT110" s="33"/>
      <c r="AU110" s="33"/>
      <c r="AV110" s="33"/>
      <c r="AW110" s="33"/>
      <c r="AX110" s="33"/>
      <c r="AY110" s="33"/>
      <c r="AZ110" s="33"/>
      <c r="BA110" s="141"/>
      <c r="BB110" s="38"/>
      <c r="BC110" s="38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249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141"/>
      <c r="AJ111" s="43"/>
      <c r="AK111" s="42"/>
      <c r="AL111" s="33"/>
      <c r="AM111" s="33"/>
      <c r="AN111" s="33"/>
      <c r="AO111" s="33"/>
      <c r="AP111" s="33"/>
      <c r="AQ111" s="141"/>
      <c r="AR111" s="43"/>
      <c r="AS111" s="33"/>
      <c r="AT111" s="33"/>
      <c r="AU111" s="33"/>
      <c r="AV111" s="33"/>
      <c r="AW111" s="33"/>
      <c r="AX111" s="33"/>
      <c r="AY111" s="33"/>
      <c r="AZ111" s="33"/>
      <c r="BA111" s="141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34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1"/>
      <c r="BB112" s="38"/>
      <c r="BC112" s="38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47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1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40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1"/>
      <c r="BB114" s="38"/>
      <c r="BC114" s="38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52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1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40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38"/>
      <c r="O116" s="38"/>
      <c r="P116" s="38"/>
      <c r="Q116" s="38"/>
      <c r="R116" s="38"/>
      <c r="S116" s="38"/>
      <c r="T116" s="3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1"/>
      <c r="BB116" s="38"/>
      <c r="BC116" s="38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44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38"/>
      <c r="O117" s="38"/>
      <c r="P117" s="38"/>
      <c r="Q117" s="38"/>
      <c r="R117" s="38"/>
      <c r="S117" s="38"/>
      <c r="T117" s="3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1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4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38"/>
      <c r="O118" s="38"/>
      <c r="P118" s="38"/>
      <c r="Q118" s="38"/>
      <c r="R118" s="38"/>
      <c r="S118" s="38"/>
      <c r="T118" s="38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1"/>
      <c r="BB118" s="38"/>
      <c r="BC118" s="42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41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8"/>
      <c r="O119" s="38"/>
      <c r="P119" s="38"/>
      <c r="Q119" s="38"/>
      <c r="R119" s="38"/>
      <c r="S119" s="38"/>
      <c r="T119" s="3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1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0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38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42"/>
      <c r="AZ120" s="42"/>
      <c r="BA120" s="141"/>
      <c r="BB120" s="38"/>
      <c r="BC120" s="38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24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1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24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38"/>
      <c r="O122" s="38"/>
      <c r="P122" s="38"/>
      <c r="Q122" s="38"/>
      <c r="R122" s="38"/>
      <c r="S122" s="38"/>
      <c r="T122" s="38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1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59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1"/>
      <c r="BB123" s="38"/>
      <c r="BC123" s="38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59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1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409.6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1"/>
      <c r="BB125" s="38"/>
      <c r="BC125" s="38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41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141"/>
      <c r="BB126" s="61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237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41"/>
      <c r="BB127" s="38"/>
      <c r="BC127" s="38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74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1"/>
      <c r="BB128" s="61"/>
      <c r="BC128" s="42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59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42"/>
      <c r="AZ129" s="42"/>
      <c r="BA129" s="141"/>
      <c r="BB129" s="38"/>
      <c r="BC129" s="38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59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1"/>
      <c r="BB130" s="61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59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41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49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41"/>
      <c r="BB132" s="43"/>
      <c r="BC132" s="43"/>
      <c r="BD132" s="42"/>
      <c r="BE132" s="42"/>
      <c r="BF132" s="43"/>
      <c r="BG132" s="42"/>
      <c r="BH132" s="43"/>
      <c r="BI132" s="42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27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42"/>
      <c r="AN133" s="43"/>
      <c r="AO133" s="42"/>
      <c r="AP133" s="33"/>
      <c r="AQ133" s="33"/>
      <c r="AR133" s="33"/>
      <c r="AS133" s="33"/>
      <c r="AT133" s="33"/>
      <c r="AU133" s="33"/>
      <c r="AV133" s="33"/>
      <c r="AW133" s="33"/>
      <c r="AX133" s="33"/>
      <c r="AY133" s="42"/>
      <c r="AZ133" s="38"/>
      <c r="BA133" s="141"/>
      <c r="BB133" s="38"/>
      <c r="BC133" s="38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50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2"/>
      <c r="O134" s="42"/>
      <c r="P134" s="42"/>
      <c r="Q134" s="42"/>
      <c r="R134" s="42"/>
      <c r="S134" s="42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42"/>
      <c r="AN134" s="43"/>
      <c r="AO134" s="42"/>
      <c r="AP134" s="33"/>
      <c r="AQ134" s="33"/>
      <c r="AR134" s="33"/>
      <c r="AS134" s="33"/>
      <c r="AT134" s="33"/>
      <c r="AU134" s="33"/>
      <c r="AV134" s="33"/>
      <c r="AW134" s="33"/>
      <c r="AX134" s="33"/>
      <c r="AY134" s="42"/>
      <c r="AZ134" s="42"/>
      <c r="BA134" s="141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42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42"/>
      <c r="AN135" s="43"/>
      <c r="AO135" s="42"/>
      <c r="AP135" s="33"/>
      <c r="AQ135" s="33"/>
      <c r="AR135" s="33"/>
      <c r="AS135" s="33"/>
      <c r="AT135" s="33"/>
      <c r="AU135" s="33"/>
      <c r="AV135" s="33"/>
      <c r="AW135" s="33"/>
      <c r="AX135" s="33"/>
      <c r="AY135" s="42"/>
      <c r="AZ135" s="42"/>
      <c r="BA135" s="141"/>
      <c r="BB135" s="61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59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141"/>
      <c r="AR136" s="42"/>
      <c r="AS136" s="33"/>
      <c r="AT136" s="33"/>
      <c r="AU136" s="33"/>
      <c r="AV136" s="33"/>
      <c r="AW136" s="33"/>
      <c r="AX136" s="33"/>
      <c r="AY136" s="33"/>
      <c r="AZ136" s="33"/>
      <c r="BA136" s="141"/>
      <c r="BB136" s="61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59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198"/>
      <c r="M137" s="42"/>
      <c r="N137" s="42"/>
      <c r="O137" s="42"/>
      <c r="P137" s="42"/>
      <c r="Q137" s="42"/>
      <c r="R137" s="42"/>
      <c r="S137" s="42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1"/>
      <c r="BB137" s="61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59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199"/>
      <c r="M138" s="42"/>
      <c r="N138" s="42"/>
      <c r="O138" s="42"/>
      <c r="P138" s="42"/>
      <c r="Q138" s="42"/>
      <c r="R138" s="42"/>
      <c r="S138" s="42"/>
      <c r="T138" s="4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41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41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56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1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409.6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38"/>
      <c r="O141" s="38"/>
      <c r="P141" s="38"/>
      <c r="Q141" s="38"/>
      <c r="R141" s="38"/>
      <c r="S141" s="38"/>
      <c r="T141" s="3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1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52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41"/>
      <c r="BB142" s="61"/>
      <c r="BC142" s="43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09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141"/>
      <c r="BB143" s="38"/>
      <c r="BC143" s="38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09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33"/>
      <c r="AT144" s="33"/>
      <c r="AU144" s="33"/>
      <c r="AV144" s="33"/>
      <c r="AW144" s="33"/>
      <c r="AX144" s="33"/>
      <c r="AY144" s="33"/>
      <c r="AZ144" s="33"/>
      <c r="BA144" s="141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89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3"/>
      <c r="AH145" s="33"/>
      <c r="AI145" s="141"/>
      <c r="AJ145" s="42"/>
      <c r="AK145" s="42"/>
      <c r="AL145" s="33"/>
      <c r="AM145" s="33"/>
      <c r="AN145" s="33"/>
      <c r="AO145" s="33"/>
      <c r="AP145" s="33"/>
      <c r="AQ145" s="141"/>
      <c r="AR145" s="43"/>
      <c r="AS145" s="33"/>
      <c r="AT145" s="33"/>
      <c r="AU145" s="33"/>
      <c r="AV145" s="33"/>
      <c r="AW145" s="33"/>
      <c r="AX145" s="33"/>
      <c r="AY145" s="33"/>
      <c r="AZ145" s="33"/>
      <c r="BA145" s="141"/>
      <c r="BB145" s="38"/>
      <c r="BC145" s="38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89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42"/>
      <c r="AF146" s="43"/>
      <c r="AG146" s="43"/>
      <c r="AH146" s="33"/>
      <c r="AI146" s="141"/>
      <c r="AJ146" s="42"/>
      <c r="AK146" s="42"/>
      <c r="AL146" s="33"/>
      <c r="AM146" s="33"/>
      <c r="AN146" s="33"/>
      <c r="AO146" s="33"/>
      <c r="AP146" s="33"/>
      <c r="AQ146" s="141"/>
      <c r="AR146" s="43"/>
      <c r="AS146" s="33"/>
      <c r="AT146" s="33"/>
      <c r="AU146" s="33"/>
      <c r="AV146" s="33"/>
      <c r="AW146" s="33"/>
      <c r="AX146" s="33"/>
      <c r="AY146" s="33"/>
      <c r="AZ146" s="33"/>
      <c r="BA146" s="141"/>
      <c r="BB146" s="43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204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41"/>
      <c r="BB147" s="38"/>
      <c r="BC147" s="38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47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41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52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3"/>
      <c r="O149" s="42"/>
      <c r="P149" s="43"/>
      <c r="Q149" s="43"/>
      <c r="R149" s="43"/>
      <c r="S149" s="43"/>
      <c r="T149" s="4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1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92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141"/>
      <c r="N150" s="20"/>
      <c r="O150" s="20"/>
      <c r="P150" s="20"/>
      <c r="Q150" s="20"/>
      <c r="R150" s="20"/>
      <c r="S150" s="20"/>
      <c r="T150" s="2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41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92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41"/>
      <c r="N151" s="20"/>
      <c r="O151" s="20"/>
      <c r="P151" s="20"/>
      <c r="Q151" s="20"/>
      <c r="R151" s="20"/>
      <c r="S151" s="20"/>
      <c r="T151" s="2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41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409.6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38"/>
      <c r="AG152" s="38"/>
      <c r="AH152" s="33"/>
      <c r="AI152" s="141"/>
      <c r="AJ152" s="38"/>
      <c r="AK152" s="38"/>
      <c r="AL152" s="33"/>
      <c r="AM152" s="33"/>
      <c r="AN152" s="33"/>
      <c r="AO152" s="33"/>
      <c r="AP152" s="33"/>
      <c r="AQ152" s="141"/>
      <c r="AR152" s="38"/>
      <c r="AS152" s="33"/>
      <c r="AT152" s="33"/>
      <c r="AU152" s="33"/>
      <c r="AV152" s="33"/>
      <c r="AW152" s="33"/>
      <c r="AX152" s="33"/>
      <c r="AY152" s="33"/>
      <c r="AZ152" s="33"/>
      <c r="BA152" s="141"/>
      <c r="BB152" s="38"/>
      <c r="BC152" s="38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92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1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92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1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92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41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41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92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141"/>
      <c r="BB157" s="38"/>
      <c r="BC157" s="38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92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141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92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41"/>
      <c r="N159" s="20"/>
      <c r="O159" s="20"/>
      <c r="P159" s="20"/>
      <c r="Q159" s="20"/>
      <c r="R159" s="20"/>
      <c r="S159" s="20"/>
      <c r="T159" s="2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141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2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41"/>
      <c r="BB160" s="38"/>
      <c r="BC160" s="42"/>
      <c r="BD160" s="42"/>
      <c r="BE160" s="42"/>
      <c r="BF160" s="43"/>
      <c r="BG160" s="42"/>
      <c r="BH160" s="38"/>
      <c r="BI160" s="38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92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141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92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42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41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38"/>
      <c r="AG163" s="38"/>
      <c r="AH163" s="33"/>
      <c r="AI163" s="141"/>
      <c r="AJ163" s="38"/>
      <c r="AK163" s="42"/>
      <c r="AL163" s="33"/>
      <c r="AM163" s="33"/>
      <c r="AN163" s="33"/>
      <c r="AO163" s="33"/>
      <c r="AP163" s="33"/>
      <c r="AQ163" s="141"/>
      <c r="AR163" s="38"/>
      <c r="AS163" s="33"/>
      <c r="AT163" s="33"/>
      <c r="AU163" s="33"/>
      <c r="AV163" s="33"/>
      <c r="AW163" s="33"/>
      <c r="AX163" s="33"/>
      <c r="AY163" s="33"/>
      <c r="AZ163" s="33"/>
      <c r="BA163" s="141"/>
      <c r="BB163" s="38"/>
      <c r="BC163" s="38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92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41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92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41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92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41"/>
      <c r="BB166" s="61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92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41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92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141"/>
      <c r="N168" s="20"/>
      <c r="O168" s="20"/>
      <c r="P168" s="20"/>
      <c r="Q168" s="20"/>
      <c r="R168" s="20"/>
      <c r="S168" s="20"/>
      <c r="T168" s="2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141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92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141"/>
      <c r="N169" s="20"/>
      <c r="O169" s="20"/>
      <c r="P169" s="20"/>
      <c r="Q169" s="20"/>
      <c r="R169" s="20"/>
      <c r="S169" s="20"/>
      <c r="T169" s="2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141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92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141"/>
      <c r="AJ170" s="38"/>
      <c r="AK170" s="42"/>
      <c r="AL170" s="33"/>
      <c r="AM170" s="33"/>
      <c r="AN170" s="33"/>
      <c r="AO170" s="33"/>
      <c r="AP170" s="33"/>
      <c r="AQ170" s="141"/>
      <c r="AR170" s="38"/>
      <c r="AS170" s="33"/>
      <c r="AT170" s="33"/>
      <c r="AU170" s="33"/>
      <c r="AV170" s="33"/>
      <c r="AW170" s="33"/>
      <c r="AX170" s="33"/>
      <c r="AY170" s="33"/>
      <c r="AZ170" s="33"/>
      <c r="BA170" s="141"/>
      <c r="BB170" s="38"/>
      <c r="BC170" s="38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92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41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92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42"/>
      <c r="Q172" s="42"/>
      <c r="R172" s="42"/>
      <c r="S172" s="42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41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41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1"/>
      <c r="N174" s="20"/>
      <c r="O174" s="20"/>
      <c r="P174" s="20"/>
      <c r="Q174" s="20"/>
      <c r="R174" s="20"/>
      <c r="S174" s="20"/>
      <c r="T174" s="2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41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92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41"/>
      <c r="N175" s="20"/>
      <c r="O175" s="20"/>
      <c r="P175" s="20"/>
      <c r="Q175" s="20"/>
      <c r="R175" s="20"/>
      <c r="S175" s="20"/>
      <c r="T175" s="2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41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92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1"/>
      <c r="N176" s="20"/>
      <c r="O176" s="20"/>
      <c r="P176" s="20"/>
      <c r="Q176" s="20"/>
      <c r="R176" s="20"/>
      <c r="S176" s="20"/>
      <c r="T176" s="2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41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0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3"/>
      <c r="O177" s="43"/>
      <c r="P177" s="43"/>
      <c r="Q177" s="43"/>
      <c r="R177" s="43"/>
      <c r="S177" s="43"/>
      <c r="T177" s="4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41"/>
      <c r="BB177" s="43"/>
      <c r="BC177" s="43"/>
      <c r="BD177" s="42"/>
      <c r="BE177" s="42"/>
      <c r="BF177" s="43"/>
      <c r="BG177" s="42"/>
      <c r="BH177" s="43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6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2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41"/>
      <c r="BB178" s="43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51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43"/>
      <c r="O179" s="42"/>
      <c r="P179" s="43"/>
      <c r="Q179" s="43"/>
      <c r="R179" s="43"/>
      <c r="S179" s="43"/>
      <c r="T179" s="4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41"/>
      <c r="BB179" s="43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14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3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41"/>
      <c r="BB180" s="43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40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3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3"/>
      <c r="AG181" s="42"/>
      <c r="AH181" s="33"/>
      <c r="AI181" s="141"/>
      <c r="AJ181" s="43"/>
      <c r="AK181" s="42"/>
      <c r="AL181" s="33"/>
      <c r="AM181" s="33"/>
      <c r="AN181" s="33"/>
      <c r="AO181" s="33"/>
      <c r="AP181" s="33"/>
      <c r="AQ181" s="141"/>
      <c r="AR181" s="43"/>
      <c r="AS181" s="33"/>
      <c r="AT181" s="33"/>
      <c r="AU181" s="33"/>
      <c r="AV181" s="33"/>
      <c r="AW181" s="33"/>
      <c r="AX181" s="33"/>
      <c r="AY181" s="33"/>
      <c r="AZ181" s="33"/>
      <c r="BA181" s="141"/>
      <c r="BB181" s="43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26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3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41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26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3"/>
      <c r="O183" s="43"/>
      <c r="P183" s="43"/>
      <c r="Q183" s="43"/>
      <c r="R183" s="43"/>
      <c r="S183" s="43"/>
      <c r="T183" s="4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41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6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64"/>
      <c r="L184" s="64"/>
      <c r="M184" s="64"/>
      <c r="N184" s="69"/>
      <c r="O184" s="64"/>
      <c r="P184" s="64"/>
      <c r="Q184" s="64"/>
      <c r="R184" s="64"/>
      <c r="S184" s="64"/>
      <c r="T184" s="69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41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6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43"/>
      <c r="O185" s="43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41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239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3"/>
      <c r="O186" s="43"/>
      <c r="P186" s="43"/>
      <c r="Q186" s="43"/>
      <c r="R186" s="43"/>
      <c r="S186" s="43"/>
      <c r="T186" s="4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141"/>
      <c r="BB186" s="43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5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2"/>
      <c r="P187" s="43"/>
      <c r="Q187" s="43"/>
      <c r="R187" s="43"/>
      <c r="S187" s="43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33"/>
      <c r="AT187" s="33"/>
      <c r="AU187" s="33"/>
      <c r="AV187" s="33"/>
      <c r="AW187" s="33"/>
      <c r="AX187" s="33"/>
      <c r="AY187" s="33"/>
      <c r="AZ187" s="33"/>
      <c r="BA187" s="141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19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3"/>
      <c r="AG188" s="43"/>
      <c r="AH188" s="33"/>
      <c r="AI188" s="141"/>
      <c r="AJ188" s="42"/>
      <c r="AK188" s="42"/>
      <c r="AL188" s="33"/>
      <c r="AM188" s="33"/>
      <c r="AN188" s="33"/>
      <c r="AO188" s="33"/>
      <c r="AP188" s="33"/>
      <c r="AQ188" s="141"/>
      <c r="AR188" s="43"/>
      <c r="AS188" s="33"/>
      <c r="AT188" s="33"/>
      <c r="AU188" s="33"/>
      <c r="AV188" s="33"/>
      <c r="AW188" s="33"/>
      <c r="AX188" s="33"/>
      <c r="AY188" s="33"/>
      <c r="AZ188" s="33"/>
      <c r="BA188" s="141"/>
      <c r="BB188" s="43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38"/>
      <c r="AG189" s="38"/>
      <c r="AH189" s="33"/>
      <c r="AI189" s="141"/>
      <c r="AJ189" s="38"/>
      <c r="AK189" s="38"/>
      <c r="AL189" s="33"/>
      <c r="AM189" s="33"/>
      <c r="AN189" s="33"/>
      <c r="AO189" s="33"/>
      <c r="AP189" s="33"/>
      <c r="AQ189" s="141"/>
      <c r="AR189" s="38"/>
      <c r="AS189" s="33"/>
      <c r="AT189" s="33"/>
      <c r="AU189" s="33"/>
      <c r="AV189" s="33"/>
      <c r="AW189" s="33"/>
      <c r="AX189" s="33"/>
      <c r="AY189" s="33"/>
      <c r="AZ189" s="33"/>
      <c r="BA189" s="141"/>
      <c r="BB189" s="38"/>
      <c r="BC189" s="38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6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41"/>
      <c r="BB190" s="43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1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41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1"/>
      <c r="BB192" s="43"/>
      <c r="BC192" s="43"/>
      <c r="BD192" s="42"/>
      <c r="BE192" s="42"/>
      <c r="BF192" s="43"/>
      <c r="BG192" s="42"/>
      <c r="BH192" s="43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49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1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11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43"/>
      <c r="O194" s="42"/>
      <c r="P194" s="43"/>
      <c r="Q194" s="43"/>
      <c r="R194" s="43"/>
      <c r="S194" s="43"/>
      <c r="T194" s="4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141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1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41"/>
      <c r="N195" s="23"/>
      <c r="O195" s="20"/>
      <c r="P195" s="23"/>
      <c r="Q195" s="23"/>
      <c r="R195" s="23"/>
      <c r="S195" s="23"/>
      <c r="T195" s="2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41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8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42"/>
      <c r="AZ196" s="42"/>
      <c r="BA196" s="141"/>
      <c r="BB196" s="43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4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141"/>
      <c r="AR197" s="42"/>
      <c r="AS197" s="33"/>
      <c r="AT197" s="33"/>
      <c r="AU197" s="33"/>
      <c r="AV197" s="33"/>
      <c r="AW197" s="33"/>
      <c r="AX197" s="33"/>
      <c r="AY197" s="33"/>
      <c r="AZ197" s="33"/>
      <c r="BA197" s="141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4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141"/>
      <c r="AR198" s="42"/>
      <c r="AS198" s="33"/>
      <c r="AT198" s="33"/>
      <c r="AU198" s="33"/>
      <c r="AV198" s="33"/>
      <c r="AW198" s="33"/>
      <c r="AX198" s="33"/>
      <c r="AY198" s="33"/>
      <c r="AZ198" s="33"/>
      <c r="BA198" s="141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6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41"/>
      <c r="BB199" s="61"/>
      <c r="BC199" s="43"/>
      <c r="BD199" s="42"/>
      <c r="BE199" s="42"/>
      <c r="BF199" s="43"/>
      <c r="BG199" s="42"/>
      <c r="BH199" s="38"/>
      <c r="BI199" s="42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94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141"/>
      <c r="AR200" s="42"/>
      <c r="AS200" s="33"/>
      <c r="AT200" s="33"/>
      <c r="AU200" s="33"/>
      <c r="AV200" s="33"/>
      <c r="AW200" s="33"/>
      <c r="AX200" s="33"/>
      <c r="AY200" s="33"/>
      <c r="AZ200" s="33"/>
      <c r="BA200" s="141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94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41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3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2"/>
      <c r="BA202" s="42"/>
      <c r="BB202" s="61"/>
      <c r="BC202" s="43"/>
      <c r="BD202" s="42"/>
      <c r="BE202" s="42"/>
      <c r="BF202" s="52"/>
      <c r="BG202" s="42"/>
      <c r="BH202" s="52"/>
      <c r="BI202" s="42"/>
      <c r="BJ202" s="42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23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41"/>
      <c r="BB203" s="61"/>
      <c r="BC203" s="43"/>
      <c r="BD203" s="42"/>
      <c r="BE203" s="42"/>
      <c r="BF203" s="52"/>
      <c r="BG203" s="42"/>
      <c r="BH203" s="52"/>
      <c r="BI203" s="42"/>
      <c r="BJ203" s="42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8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3"/>
      <c r="P204" s="43"/>
      <c r="Q204" s="43"/>
      <c r="R204" s="43"/>
      <c r="S204" s="43"/>
      <c r="T204" s="4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42"/>
      <c r="AZ204" s="42"/>
      <c r="BA204" s="141"/>
      <c r="BB204" s="43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8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3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42"/>
      <c r="AZ205" s="42"/>
      <c r="BA205" s="141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3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42"/>
      <c r="AZ206" s="42"/>
      <c r="BA206" s="141"/>
      <c r="BB206" s="43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77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41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7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3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41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6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42"/>
      <c r="AZ209" s="42"/>
      <c r="BA209" s="141"/>
      <c r="BB209" s="43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6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41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6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3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41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408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2"/>
      <c r="AG212" s="42"/>
      <c r="AH212" s="33"/>
      <c r="AI212" s="141"/>
      <c r="AJ212" s="42"/>
      <c r="AK212" s="42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41"/>
      <c r="BB212" s="43"/>
      <c r="BC212" s="42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38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3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62"/>
      <c r="AD213" s="33"/>
      <c r="AE213" s="42"/>
      <c r="AF213" s="42"/>
      <c r="AG213" s="42"/>
      <c r="AH213" s="33"/>
      <c r="AI213" s="141"/>
      <c r="AJ213" s="42"/>
      <c r="AK213" s="42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41"/>
      <c r="BB213" s="43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53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2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62"/>
      <c r="AD214" s="33"/>
      <c r="AE214" s="42"/>
      <c r="AF214" s="42"/>
      <c r="AG214" s="42"/>
      <c r="AH214" s="33"/>
      <c r="AI214" s="141"/>
      <c r="AJ214" s="42"/>
      <c r="AK214" s="42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41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8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41"/>
      <c r="N215" s="42"/>
      <c r="O215" s="42"/>
      <c r="P215" s="42"/>
      <c r="Q215" s="42"/>
      <c r="R215" s="42"/>
      <c r="S215" s="42"/>
      <c r="T215" s="42"/>
      <c r="U215" s="33"/>
      <c r="V215" s="33"/>
      <c r="W215" s="33"/>
      <c r="X215" s="33"/>
      <c r="Y215" s="33"/>
      <c r="Z215" s="33"/>
      <c r="AA215" s="33"/>
      <c r="AB215" s="33"/>
      <c r="AC215" s="62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141"/>
      <c r="BB215" s="61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408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41"/>
      <c r="N216" s="23"/>
      <c r="O216" s="20"/>
      <c r="P216" s="23"/>
      <c r="Q216" s="23"/>
      <c r="R216" s="23"/>
      <c r="S216" s="23"/>
      <c r="T216" s="23"/>
      <c r="U216" s="33"/>
      <c r="V216" s="33"/>
      <c r="W216" s="33"/>
      <c r="X216" s="33"/>
      <c r="Y216" s="33"/>
      <c r="Z216" s="33"/>
      <c r="AA216" s="33"/>
      <c r="AB216" s="33"/>
      <c r="AC216" s="141"/>
      <c r="AD216" s="43"/>
      <c r="AE216" s="42"/>
      <c r="AF216" s="33"/>
      <c r="AG216" s="33"/>
      <c r="AH216" s="33"/>
      <c r="AI216" s="141"/>
      <c r="AJ216" s="42"/>
      <c r="AK216" s="42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41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408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43"/>
      <c r="O217" s="43"/>
      <c r="P217" s="43"/>
      <c r="Q217" s="43"/>
      <c r="R217" s="43"/>
      <c r="S217" s="43"/>
      <c r="T217" s="4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42"/>
      <c r="AZ217" s="42"/>
      <c r="BA217" s="141"/>
      <c r="BB217" s="43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59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41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9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3"/>
      <c r="O219" s="43"/>
      <c r="P219" s="43"/>
      <c r="Q219" s="43"/>
      <c r="R219" s="43"/>
      <c r="S219" s="43"/>
      <c r="T219" s="4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41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241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41"/>
      <c r="BB220" s="61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3"/>
      <c r="O221" s="42"/>
      <c r="P221" s="43"/>
      <c r="Q221" s="43"/>
      <c r="R221" s="43"/>
      <c r="S221" s="43"/>
      <c r="T221" s="43"/>
      <c r="U221" s="33"/>
      <c r="V221" s="33"/>
      <c r="W221" s="33"/>
      <c r="X221" s="33"/>
      <c r="Y221" s="33"/>
      <c r="Z221" s="33"/>
      <c r="AA221" s="33"/>
      <c r="AB221" s="33"/>
      <c r="AC221" s="141"/>
      <c r="AD221" s="43"/>
      <c r="AE221" s="43"/>
      <c r="AF221" s="33"/>
      <c r="AG221" s="33"/>
      <c r="AH221" s="33"/>
      <c r="AI221" s="141"/>
      <c r="AJ221" s="42"/>
      <c r="AK221" s="42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141"/>
      <c r="BB221" s="43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63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141"/>
      <c r="N222" s="23"/>
      <c r="O222" s="20"/>
      <c r="P222" s="23"/>
      <c r="Q222" s="23"/>
      <c r="R222" s="23"/>
      <c r="S222" s="23"/>
      <c r="T222" s="23"/>
      <c r="U222" s="33"/>
      <c r="V222" s="33"/>
      <c r="W222" s="33"/>
      <c r="X222" s="33"/>
      <c r="Y222" s="33"/>
      <c r="Z222" s="33"/>
      <c r="AA222" s="33"/>
      <c r="AB222" s="33"/>
      <c r="AC222" s="141"/>
      <c r="AD222" s="43"/>
      <c r="AE222" s="43"/>
      <c r="AF222" s="33"/>
      <c r="AG222" s="33"/>
      <c r="AH222" s="33"/>
      <c r="AI222" s="141"/>
      <c r="AJ222" s="42"/>
      <c r="AK222" s="42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141"/>
      <c r="BB222" s="42"/>
      <c r="BC222" s="42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9.6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3"/>
      <c r="O223" s="43"/>
      <c r="P223" s="43"/>
      <c r="Q223" s="43"/>
      <c r="R223" s="43"/>
      <c r="S223" s="43"/>
      <c r="T223" s="4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42"/>
      <c r="AF223" s="43"/>
      <c r="AG223" s="43"/>
      <c r="AH223" s="33"/>
      <c r="AI223" s="141"/>
      <c r="AJ223" s="43"/>
      <c r="AK223" s="43"/>
      <c r="AL223" s="33"/>
      <c r="AM223" s="33"/>
      <c r="AN223" s="33"/>
      <c r="AO223" s="33"/>
      <c r="AP223" s="33"/>
      <c r="AQ223" s="141"/>
      <c r="AR223" s="43"/>
      <c r="AS223" s="33"/>
      <c r="AT223" s="33"/>
      <c r="AU223" s="33"/>
      <c r="AV223" s="33"/>
      <c r="AW223" s="33"/>
      <c r="AX223" s="33"/>
      <c r="AY223" s="33"/>
      <c r="AZ223" s="33"/>
      <c r="BA223" s="141"/>
      <c r="BB223" s="42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3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2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41"/>
      <c r="BB224" s="42"/>
      <c r="BC224" s="42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41"/>
      <c r="BB225" s="42"/>
      <c r="BC225" s="42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41"/>
      <c r="BB226" s="42"/>
      <c r="BC226" s="42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32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41"/>
      <c r="BB227" s="42"/>
      <c r="BC227" s="42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254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41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19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3"/>
      <c r="O229" s="42"/>
      <c r="P229" s="43"/>
      <c r="Q229" s="43"/>
      <c r="R229" s="43"/>
      <c r="S229" s="43"/>
      <c r="T229" s="4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41"/>
      <c r="BB229" s="42"/>
      <c r="BC229" s="42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23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141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2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41"/>
      <c r="BB231" s="43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25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41"/>
      <c r="BB232" s="43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71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2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141"/>
      <c r="BB233" s="42"/>
      <c r="BC233" s="42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9.6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3"/>
      <c r="O234" s="43"/>
      <c r="P234" s="43"/>
      <c r="Q234" s="43"/>
      <c r="R234" s="43"/>
      <c r="S234" s="43"/>
      <c r="T234" s="4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41"/>
      <c r="BB234" s="43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6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2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33"/>
      <c r="AZ235" s="33"/>
      <c r="BA235" s="141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234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3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33"/>
      <c r="AZ236" s="33"/>
      <c r="BA236" s="141"/>
      <c r="BB236" s="43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82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2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33"/>
      <c r="AZ237" s="33"/>
      <c r="BA237" s="141"/>
      <c r="BB237" s="141"/>
      <c r="BC237" s="42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257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2"/>
      <c r="BA238" s="141"/>
      <c r="BB238" s="43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44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2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2"/>
      <c r="BA239" s="141"/>
      <c r="BB239" s="141"/>
      <c r="BC239" s="42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5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3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33"/>
      <c r="AZ240" s="33"/>
      <c r="BA240" s="141"/>
      <c r="BB240" s="43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6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33"/>
      <c r="AZ241" s="33"/>
      <c r="BA241" s="141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5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3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33"/>
      <c r="AZ242" s="33"/>
      <c r="BA242" s="141"/>
      <c r="BB242" s="43"/>
      <c r="BC242" s="42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66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2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33"/>
      <c r="AZ243" s="33"/>
      <c r="BA243" s="141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81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2"/>
      <c r="P244" s="43"/>
      <c r="Q244" s="43"/>
      <c r="R244" s="42"/>
      <c r="S244" s="42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33"/>
      <c r="AZ244" s="33"/>
      <c r="BA244" s="141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71" customFormat="1" ht="197.25" customHeight="1" x14ac:dyDescent="0.25">
      <c r="A245" s="17"/>
      <c r="B245" s="18"/>
      <c r="C245" s="19"/>
      <c r="D245" s="19"/>
      <c r="E245" s="66"/>
      <c r="F245" s="18"/>
      <c r="G245" s="18"/>
      <c r="H245" s="18"/>
      <c r="I245" s="18"/>
      <c r="J245" s="18"/>
      <c r="K245" s="64"/>
      <c r="L245" s="64"/>
      <c r="M245" s="64"/>
      <c r="N245" s="67"/>
      <c r="O245" s="67"/>
      <c r="P245" s="67"/>
      <c r="Q245" s="67"/>
      <c r="R245" s="67"/>
      <c r="S245" s="67"/>
      <c r="T245" s="67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5"/>
      <c r="BB245" s="65"/>
      <c r="BC245" s="64"/>
      <c r="BD245" s="64"/>
      <c r="BE245" s="64"/>
      <c r="BF245" s="69"/>
      <c r="BG245" s="64"/>
      <c r="BH245" s="64"/>
      <c r="BI245" s="69"/>
      <c r="BJ245" s="68"/>
      <c r="BK245" s="68"/>
      <c r="BL245" s="17"/>
      <c r="BM245" s="68"/>
      <c r="BN245" s="68"/>
      <c r="BO245" s="35"/>
      <c r="BP245" s="28"/>
      <c r="BQ245" s="17"/>
      <c r="BR245" s="70"/>
    </row>
    <row r="246" spans="1:70" s="22" customFormat="1" ht="136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3"/>
      <c r="Q246" s="43"/>
      <c r="R246" s="43"/>
      <c r="S246" s="43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41"/>
      <c r="BB246" s="141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43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3"/>
      <c r="Q247" s="43"/>
      <c r="R247" s="43"/>
      <c r="S247" s="43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141"/>
      <c r="BB247" s="42"/>
      <c r="BC247" s="42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243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2"/>
      <c r="U248" s="33"/>
      <c r="V248" s="33"/>
      <c r="W248" s="33"/>
      <c r="X248" s="33"/>
      <c r="Y248" s="33"/>
      <c r="Z248" s="33"/>
      <c r="AA248" s="33"/>
      <c r="AB248" s="33"/>
      <c r="AC248" s="62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33"/>
      <c r="AZ248" s="33"/>
      <c r="BA248" s="141"/>
      <c r="BB248" s="141"/>
      <c r="BC248" s="42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79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141"/>
      <c r="N249" s="32"/>
      <c r="O249" s="31"/>
      <c r="P249" s="32"/>
      <c r="Q249" s="32"/>
      <c r="R249" s="32"/>
      <c r="S249" s="32"/>
      <c r="T249" s="32"/>
      <c r="U249" s="33"/>
      <c r="V249" s="33"/>
      <c r="W249" s="33"/>
      <c r="X249" s="33"/>
      <c r="Y249" s="33"/>
      <c r="Z249" s="33"/>
      <c r="AA249" s="33"/>
      <c r="AB249" s="33"/>
      <c r="AC249" s="62"/>
      <c r="AD249" s="33"/>
      <c r="AE249" s="42"/>
      <c r="AF249" s="52"/>
      <c r="AG249" s="52"/>
      <c r="AH249" s="33"/>
      <c r="AI249" s="141"/>
      <c r="AJ249" s="52"/>
      <c r="AK249" s="52"/>
      <c r="AL249" s="33"/>
      <c r="AM249" s="33"/>
      <c r="AN249" s="33"/>
      <c r="AO249" s="33"/>
      <c r="AP249" s="33"/>
      <c r="AQ249" s="141"/>
      <c r="AR249" s="52"/>
      <c r="AS249" s="141"/>
      <c r="AT249" s="52"/>
      <c r="AU249" s="33"/>
      <c r="AV249" s="33"/>
      <c r="AW249" s="33"/>
      <c r="AX249" s="33"/>
      <c r="AY249" s="42"/>
      <c r="AZ249" s="43"/>
      <c r="BA249" s="141"/>
      <c r="BB249" s="52"/>
      <c r="BC249" s="5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264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141"/>
      <c r="BB250" s="141"/>
      <c r="BC250" s="42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249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141"/>
      <c r="BB251" s="61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46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52"/>
      <c r="O252" s="52"/>
      <c r="P252" s="52"/>
      <c r="Q252" s="52"/>
      <c r="R252" s="52"/>
      <c r="S252" s="52"/>
      <c r="T252" s="5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62"/>
      <c r="AJ252" s="33"/>
      <c r="AK252" s="33"/>
      <c r="AL252" s="33"/>
      <c r="AM252" s="33"/>
      <c r="AN252" s="33"/>
      <c r="AO252" s="33"/>
      <c r="AP252" s="33"/>
      <c r="AQ252" s="62"/>
      <c r="AR252" s="33"/>
      <c r="AS252" s="62"/>
      <c r="AT252" s="33"/>
      <c r="AU252" s="33"/>
      <c r="AV252" s="33"/>
      <c r="AW252" s="33"/>
      <c r="AX252" s="33"/>
      <c r="AY252" s="42"/>
      <c r="AZ252" s="52"/>
      <c r="BA252" s="52"/>
      <c r="BB252" s="52"/>
      <c r="BC252" s="52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42"/>
      <c r="AD253" s="43"/>
      <c r="AE253" s="43"/>
      <c r="AF253" s="52"/>
      <c r="AG253" s="52"/>
      <c r="AH253" s="33"/>
      <c r="AI253" s="141"/>
      <c r="AJ253" s="43"/>
      <c r="AK253" s="43"/>
      <c r="AL253" s="33"/>
      <c r="AM253" s="33"/>
      <c r="AN253" s="33"/>
      <c r="AO253" s="33"/>
      <c r="AP253" s="33"/>
      <c r="AQ253" s="141"/>
      <c r="AR253" s="43"/>
      <c r="AS253" s="141"/>
      <c r="AT253" s="43"/>
      <c r="AU253" s="33"/>
      <c r="AV253" s="33"/>
      <c r="AW253" s="33"/>
      <c r="AX253" s="33"/>
      <c r="AY253" s="42"/>
      <c r="AZ253" s="43"/>
      <c r="BA253" s="141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23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62"/>
      <c r="AD254" s="33"/>
      <c r="AE254" s="42"/>
      <c r="AF254" s="52"/>
      <c r="AG254" s="52"/>
      <c r="AH254" s="33"/>
      <c r="AI254" s="141"/>
      <c r="AJ254" s="52"/>
      <c r="AK254" s="52"/>
      <c r="AL254" s="33"/>
      <c r="AM254" s="33"/>
      <c r="AN254" s="33"/>
      <c r="AO254" s="33"/>
      <c r="AP254" s="33"/>
      <c r="AQ254" s="141"/>
      <c r="AR254" s="52"/>
      <c r="AS254" s="141"/>
      <c r="AT254" s="52"/>
      <c r="AU254" s="33"/>
      <c r="AV254" s="33"/>
      <c r="AW254" s="33"/>
      <c r="AX254" s="33"/>
      <c r="AY254" s="42"/>
      <c r="AZ254" s="43"/>
      <c r="BA254" s="141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23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141"/>
      <c r="N255" s="23"/>
      <c r="O255" s="20"/>
      <c r="P255" s="23"/>
      <c r="Q255" s="23"/>
      <c r="R255" s="23"/>
      <c r="S255" s="23"/>
      <c r="T255" s="2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52"/>
      <c r="AG255" s="52"/>
      <c r="AH255" s="33"/>
      <c r="AI255" s="141"/>
      <c r="AJ255" s="52"/>
      <c r="AK255" s="52"/>
      <c r="AL255" s="33"/>
      <c r="AM255" s="33"/>
      <c r="AN255" s="33"/>
      <c r="AO255" s="33"/>
      <c r="AP255" s="33"/>
      <c r="AQ255" s="141"/>
      <c r="AR255" s="52"/>
      <c r="AS255" s="141"/>
      <c r="AT255" s="52"/>
      <c r="AU255" s="33"/>
      <c r="AV255" s="33"/>
      <c r="AW255" s="33"/>
      <c r="AX255" s="33"/>
      <c r="AY255" s="42"/>
      <c r="AZ255" s="43"/>
      <c r="BA255" s="141"/>
      <c r="BB255" s="52"/>
      <c r="BC255" s="52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408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52"/>
      <c r="AG256" s="52"/>
      <c r="AH256" s="33"/>
      <c r="AI256" s="141"/>
      <c r="AJ256" s="52"/>
      <c r="AK256" s="52"/>
      <c r="AL256" s="33"/>
      <c r="AM256" s="33"/>
      <c r="AN256" s="33"/>
      <c r="AO256" s="33"/>
      <c r="AP256" s="33"/>
      <c r="AQ256" s="141"/>
      <c r="AR256" s="52"/>
      <c r="AS256" s="141"/>
      <c r="AT256" s="52"/>
      <c r="AU256" s="33"/>
      <c r="AV256" s="33"/>
      <c r="AW256" s="33"/>
      <c r="AX256" s="33"/>
      <c r="AY256" s="42"/>
      <c r="AZ256" s="43"/>
      <c r="BA256" s="141"/>
      <c r="BB256" s="43"/>
      <c r="BC256" s="4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86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42"/>
      <c r="AF257" s="52"/>
      <c r="AG257" s="52"/>
      <c r="AH257" s="33"/>
      <c r="AI257" s="141"/>
      <c r="AJ257" s="52"/>
      <c r="AK257" s="52"/>
      <c r="AL257" s="33"/>
      <c r="AM257" s="33"/>
      <c r="AN257" s="33"/>
      <c r="AO257" s="33"/>
      <c r="AP257" s="33"/>
      <c r="AQ257" s="141"/>
      <c r="AR257" s="52"/>
      <c r="AS257" s="141"/>
      <c r="AT257" s="52"/>
      <c r="AU257" s="33"/>
      <c r="AV257" s="33"/>
      <c r="AW257" s="33"/>
      <c r="AX257" s="33"/>
      <c r="AY257" s="42"/>
      <c r="AZ257" s="43"/>
      <c r="BA257" s="141"/>
      <c r="BB257" s="52"/>
      <c r="BC257" s="52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141"/>
      <c r="N258" s="32"/>
      <c r="O258" s="31"/>
      <c r="P258" s="32"/>
      <c r="Q258" s="32"/>
      <c r="R258" s="32"/>
      <c r="S258" s="32"/>
      <c r="T258" s="32"/>
      <c r="U258" s="33"/>
      <c r="V258" s="33"/>
      <c r="W258" s="33"/>
      <c r="X258" s="33"/>
      <c r="Y258" s="33"/>
      <c r="Z258" s="33"/>
      <c r="AA258" s="33"/>
      <c r="AB258" s="33"/>
      <c r="AC258" s="62"/>
      <c r="AD258" s="33"/>
      <c r="AE258" s="42"/>
      <c r="AF258" s="52"/>
      <c r="AG258" s="52"/>
      <c r="AH258" s="33"/>
      <c r="AI258" s="141"/>
      <c r="AJ258" s="52"/>
      <c r="AK258" s="52"/>
      <c r="AL258" s="33"/>
      <c r="AM258" s="33"/>
      <c r="AN258" s="33"/>
      <c r="AO258" s="33"/>
      <c r="AP258" s="33"/>
      <c r="AQ258" s="141"/>
      <c r="AR258" s="52"/>
      <c r="AS258" s="141"/>
      <c r="AT258" s="52"/>
      <c r="AU258" s="33"/>
      <c r="AV258" s="33"/>
      <c r="AW258" s="33"/>
      <c r="AX258" s="33"/>
      <c r="AY258" s="42"/>
      <c r="AZ258" s="43"/>
      <c r="BA258" s="141"/>
      <c r="BB258" s="52"/>
      <c r="BC258" s="52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16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1"/>
      <c r="N259" s="32"/>
      <c r="O259" s="31"/>
      <c r="P259" s="32"/>
      <c r="Q259" s="32"/>
      <c r="R259" s="32"/>
      <c r="S259" s="32"/>
      <c r="T259" s="32"/>
      <c r="U259" s="33"/>
      <c r="V259" s="33"/>
      <c r="W259" s="33"/>
      <c r="X259" s="33"/>
      <c r="Y259" s="33"/>
      <c r="Z259" s="33"/>
      <c r="AA259" s="33"/>
      <c r="AB259" s="33"/>
      <c r="AC259" s="62"/>
      <c r="AD259" s="33"/>
      <c r="AE259" s="42"/>
      <c r="AF259" s="52"/>
      <c r="AG259" s="52"/>
      <c r="AH259" s="33"/>
      <c r="AI259" s="141"/>
      <c r="AJ259" s="52"/>
      <c r="AK259" s="52"/>
      <c r="AL259" s="33"/>
      <c r="AM259" s="33"/>
      <c r="AN259" s="33"/>
      <c r="AO259" s="33"/>
      <c r="AP259" s="33"/>
      <c r="AQ259" s="141"/>
      <c r="AR259" s="52"/>
      <c r="AS259" s="141"/>
      <c r="AT259" s="52"/>
      <c r="AU259" s="33"/>
      <c r="AV259" s="33"/>
      <c r="AW259" s="33"/>
      <c r="AX259" s="33"/>
      <c r="AY259" s="42"/>
      <c r="AZ259" s="43"/>
      <c r="BA259" s="141"/>
      <c r="BB259" s="52"/>
      <c r="BC259" s="52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54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141"/>
      <c r="AD260" s="52"/>
      <c r="AE260" s="52"/>
      <c r="AF260" s="33"/>
      <c r="AG260" s="33"/>
      <c r="AH260" s="33"/>
      <c r="AI260" s="141"/>
      <c r="AJ260" s="52"/>
      <c r="AK260" s="52"/>
      <c r="AL260" s="33"/>
      <c r="AM260" s="33"/>
      <c r="AN260" s="33"/>
      <c r="AO260" s="33"/>
      <c r="AP260" s="33"/>
      <c r="AQ260" s="141"/>
      <c r="AR260" s="52"/>
      <c r="AS260" s="141"/>
      <c r="AT260" s="52"/>
      <c r="AU260" s="33"/>
      <c r="AV260" s="33"/>
      <c r="AW260" s="33"/>
      <c r="AX260" s="33"/>
      <c r="AY260" s="42"/>
      <c r="AZ260" s="43"/>
      <c r="BA260" s="141"/>
      <c r="BB260" s="43"/>
      <c r="BC260" s="4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47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141"/>
      <c r="N261" s="23"/>
      <c r="O261" s="23"/>
      <c r="P261" s="23"/>
      <c r="Q261" s="23"/>
      <c r="R261" s="23"/>
      <c r="S261" s="23"/>
      <c r="T261" s="23"/>
      <c r="U261" s="33"/>
      <c r="V261" s="33"/>
      <c r="W261" s="33"/>
      <c r="X261" s="33"/>
      <c r="Y261" s="33"/>
      <c r="Z261" s="33"/>
      <c r="AA261" s="33"/>
      <c r="AB261" s="33"/>
      <c r="AC261" s="141"/>
      <c r="AD261" s="52"/>
      <c r="AE261" s="52"/>
      <c r="AF261" s="33"/>
      <c r="AG261" s="33"/>
      <c r="AH261" s="33"/>
      <c r="AI261" s="141"/>
      <c r="AJ261" s="52"/>
      <c r="AK261" s="52"/>
      <c r="AL261" s="33"/>
      <c r="AM261" s="33"/>
      <c r="AN261" s="33"/>
      <c r="AO261" s="33"/>
      <c r="AP261" s="33"/>
      <c r="AQ261" s="141"/>
      <c r="AR261" s="52"/>
      <c r="AS261" s="141"/>
      <c r="AT261" s="52"/>
      <c r="AU261" s="33"/>
      <c r="AV261" s="33"/>
      <c r="AW261" s="33"/>
      <c r="AX261" s="33"/>
      <c r="AY261" s="42"/>
      <c r="AZ261" s="43"/>
      <c r="BA261" s="141"/>
      <c r="BB261" s="52"/>
      <c r="BC261" s="52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141"/>
      <c r="AD262" s="51"/>
      <c r="AE262" s="51"/>
      <c r="AF262" s="33"/>
      <c r="AG262" s="33"/>
      <c r="AH262" s="33"/>
      <c r="AI262" s="141"/>
      <c r="AJ262" s="51"/>
      <c r="AK262" s="51"/>
      <c r="AL262" s="33"/>
      <c r="AM262" s="33"/>
      <c r="AN262" s="33"/>
      <c r="AO262" s="33"/>
      <c r="AP262" s="33"/>
      <c r="AQ262" s="141"/>
      <c r="AR262" s="52"/>
      <c r="AS262" s="141"/>
      <c r="AT262" s="43"/>
      <c r="AU262" s="33"/>
      <c r="AV262" s="33"/>
      <c r="AW262" s="33"/>
      <c r="AX262" s="33"/>
      <c r="AY262" s="42"/>
      <c r="AZ262" s="43"/>
      <c r="BA262" s="141"/>
      <c r="BB262" s="43"/>
      <c r="BC262" s="43"/>
      <c r="BD262" s="33"/>
      <c r="BE262" s="42"/>
      <c r="BF262" s="43"/>
      <c r="BG262" s="42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4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2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141"/>
      <c r="AD263" s="51"/>
      <c r="AE263" s="51"/>
      <c r="AF263" s="33"/>
      <c r="AG263" s="33"/>
      <c r="AH263" s="33"/>
      <c r="AI263" s="141"/>
      <c r="AJ263" s="51"/>
      <c r="AK263" s="51"/>
      <c r="AL263" s="33"/>
      <c r="AM263" s="33"/>
      <c r="AN263" s="33"/>
      <c r="AO263" s="33"/>
      <c r="AP263" s="33"/>
      <c r="AQ263" s="141"/>
      <c r="AR263" s="52"/>
      <c r="AS263" s="141"/>
      <c r="AT263" s="43"/>
      <c r="AU263" s="33"/>
      <c r="AV263" s="33"/>
      <c r="AW263" s="33"/>
      <c r="AX263" s="33"/>
      <c r="AY263" s="42"/>
      <c r="AZ263" s="43"/>
      <c r="BA263" s="141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4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33"/>
      <c r="V264" s="33"/>
      <c r="W264" s="33"/>
      <c r="X264" s="33"/>
      <c r="Y264" s="33"/>
      <c r="Z264" s="33"/>
      <c r="AA264" s="33"/>
      <c r="AB264" s="33"/>
      <c r="AC264" s="141"/>
      <c r="AD264" s="51"/>
      <c r="AE264" s="51"/>
      <c r="AF264" s="33"/>
      <c r="AG264" s="33"/>
      <c r="AH264" s="33"/>
      <c r="AI264" s="141"/>
      <c r="AJ264" s="51"/>
      <c r="AK264" s="51"/>
      <c r="AL264" s="33"/>
      <c r="AM264" s="33"/>
      <c r="AN264" s="33"/>
      <c r="AO264" s="33"/>
      <c r="AP264" s="33"/>
      <c r="AQ264" s="141"/>
      <c r="AR264" s="52"/>
      <c r="AS264" s="141"/>
      <c r="AT264" s="43"/>
      <c r="AU264" s="33"/>
      <c r="AV264" s="33"/>
      <c r="AW264" s="33"/>
      <c r="AX264" s="33"/>
      <c r="AY264" s="42"/>
      <c r="AZ264" s="43"/>
      <c r="BA264" s="141"/>
      <c r="BB264" s="43"/>
      <c r="BC264" s="43"/>
      <c r="BD264" s="33"/>
      <c r="BE264" s="42"/>
      <c r="BF264" s="43"/>
      <c r="BG264" s="4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24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23"/>
      <c r="O265" s="20"/>
      <c r="P265" s="23"/>
      <c r="Q265" s="23"/>
      <c r="R265" s="23"/>
      <c r="S265" s="23"/>
      <c r="T265" s="23"/>
      <c r="U265" s="33"/>
      <c r="V265" s="33"/>
      <c r="W265" s="33"/>
      <c r="X265" s="33"/>
      <c r="Y265" s="33"/>
      <c r="Z265" s="33"/>
      <c r="AA265" s="33"/>
      <c r="AB265" s="33"/>
      <c r="AC265" s="141"/>
      <c r="AD265" s="51"/>
      <c r="AE265" s="51"/>
      <c r="AF265" s="33"/>
      <c r="AG265" s="33"/>
      <c r="AH265" s="33"/>
      <c r="AI265" s="141"/>
      <c r="AJ265" s="51"/>
      <c r="AK265" s="51"/>
      <c r="AL265" s="33"/>
      <c r="AM265" s="33"/>
      <c r="AN265" s="33"/>
      <c r="AO265" s="33"/>
      <c r="AP265" s="33"/>
      <c r="AQ265" s="141"/>
      <c r="AR265" s="52"/>
      <c r="AS265" s="141"/>
      <c r="AT265" s="43"/>
      <c r="AU265" s="33"/>
      <c r="AV265" s="33"/>
      <c r="AW265" s="33"/>
      <c r="AX265" s="33"/>
      <c r="AY265" s="42"/>
      <c r="AZ265" s="43"/>
      <c r="BA265" s="141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408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2"/>
      <c r="Q266" s="42"/>
      <c r="R266" s="42"/>
      <c r="S266" s="42"/>
      <c r="T266" s="43"/>
      <c r="U266" s="33"/>
      <c r="V266" s="33"/>
      <c r="W266" s="33"/>
      <c r="X266" s="33"/>
      <c r="Y266" s="33"/>
      <c r="Z266" s="33"/>
      <c r="AA266" s="33"/>
      <c r="AB266" s="33"/>
      <c r="AC266" s="141"/>
      <c r="AD266" s="51"/>
      <c r="AE266" s="51"/>
      <c r="AF266" s="33"/>
      <c r="AG266" s="33"/>
      <c r="AH266" s="33"/>
      <c r="AI266" s="141"/>
      <c r="AJ266" s="51"/>
      <c r="AK266" s="51"/>
      <c r="AL266" s="33"/>
      <c r="AM266" s="33"/>
      <c r="AN266" s="33"/>
      <c r="AO266" s="33"/>
      <c r="AP266" s="33"/>
      <c r="AQ266" s="141"/>
      <c r="AR266" s="52"/>
      <c r="AS266" s="141"/>
      <c r="AT266" s="43"/>
      <c r="AU266" s="33"/>
      <c r="AV266" s="33"/>
      <c r="AW266" s="33"/>
      <c r="AX266" s="33"/>
      <c r="AY266" s="42"/>
      <c r="AZ266" s="43"/>
      <c r="BA266" s="141"/>
      <c r="BB266" s="43"/>
      <c r="BC266" s="42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46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141"/>
      <c r="AD267" s="51"/>
      <c r="AE267" s="51"/>
      <c r="AF267" s="33"/>
      <c r="AG267" s="33"/>
      <c r="AH267" s="33"/>
      <c r="AI267" s="141"/>
      <c r="AJ267" s="51"/>
      <c r="AK267" s="51"/>
      <c r="AL267" s="33"/>
      <c r="AM267" s="33"/>
      <c r="AN267" s="33"/>
      <c r="AO267" s="33"/>
      <c r="AP267" s="33"/>
      <c r="AQ267" s="141"/>
      <c r="AR267" s="52"/>
      <c r="AS267" s="141"/>
      <c r="AT267" s="43"/>
      <c r="AU267" s="33"/>
      <c r="AV267" s="33"/>
      <c r="AW267" s="33"/>
      <c r="AX267" s="33"/>
      <c r="AY267" s="42"/>
      <c r="AZ267" s="43"/>
      <c r="BA267" s="141"/>
      <c r="BB267" s="43"/>
      <c r="BC267" s="42"/>
      <c r="BD267" s="33"/>
      <c r="BE267" s="42"/>
      <c r="BF267" s="43"/>
      <c r="BG267" s="4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5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23"/>
      <c r="O268" s="20"/>
      <c r="P268" s="23"/>
      <c r="Q268" s="23"/>
      <c r="R268" s="23"/>
      <c r="S268" s="23"/>
      <c r="T268" s="23"/>
      <c r="U268" s="33"/>
      <c r="V268" s="33"/>
      <c r="W268" s="33"/>
      <c r="X268" s="33"/>
      <c r="Y268" s="33"/>
      <c r="Z268" s="33"/>
      <c r="AA268" s="33"/>
      <c r="AB268" s="33"/>
      <c r="AC268" s="141"/>
      <c r="AD268" s="51"/>
      <c r="AE268" s="42"/>
      <c r="AF268" s="33"/>
      <c r="AG268" s="33"/>
      <c r="AH268" s="33"/>
      <c r="AI268" s="141"/>
      <c r="AJ268" s="51"/>
      <c r="AK268" s="42"/>
      <c r="AL268" s="33"/>
      <c r="AM268" s="33"/>
      <c r="AN268" s="33"/>
      <c r="AO268" s="33"/>
      <c r="AP268" s="33"/>
      <c r="AQ268" s="141"/>
      <c r="AR268" s="43"/>
      <c r="AS268" s="141"/>
      <c r="AT268" s="43"/>
      <c r="AU268" s="33"/>
      <c r="AV268" s="33"/>
      <c r="AW268" s="33"/>
      <c r="AX268" s="33"/>
      <c r="AY268" s="42"/>
      <c r="AZ268" s="43"/>
      <c r="BA268" s="141"/>
      <c r="BB268" s="43"/>
      <c r="BC268" s="42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01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141"/>
      <c r="N269" s="29"/>
      <c r="O269" s="29"/>
      <c r="P269" s="29"/>
      <c r="Q269" s="29"/>
      <c r="R269" s="29"/>
      <c r="S269" s="29"/>
      <c r="T269" s="29"/>
      <c r="U269" s="33"/>
      <c r="V269" s="33"/>
      <c r="W269" s="33"/>
      <c r="X269" s="33"/>
      <c r="Y269" s="33"/>
      <c r="Z269" s="33"/>
      <c r="AA269" s="33"/>
      <c r="AB269" s="33"/>
      <c r="AC269" s="141"/>
      <c r="AD269" s="51"/>
      <c r="AE269" s="42"/>
      <c r="AF269" s="33"/>
      <c r="AG269" s="33"/>
      <c r="AH269" s="33"/>
      <c r="AI269" s="141"/>
      <c r="AJ269" s="51"/>
      <c r="AK269" s="42"/>
      <c r="AL269" s="33"/>
      <c r="AM269" s="33"/>
      <c r="AN269" s="33"/>
      <c r="AO269" s="33"/>
      <c r="AP269" s="33"/>
      <c r="AQ269" s="141"/>
      <c r="AR269" s="43"/>
      <c r="AS269" s="141"/>
      <c r="AT269" s="43"/>
      <c r="AU269" s="33"/>
      <c r="AV269" s="33"/>
      <c r="AW269" s="33"/>
      <c r="AX269" s="33"/>
      <c r="AY269" s="42"/>
      <c r="AZ269" s="43"/>
      <c r="BA269" s="141"/>
      <c r="BB269" s="43"/>
      <c r="BC269" s="42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191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2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141"/>
      <c r="AD270" s="51"/>
      <c r="AE270" s="42"/>
      <c r="AF270" s="33"/>
      <c r="AG270" s="33"/>
      <c r="AH270" s="33"/>
      <c r="AI270" s="141"/>
      <c r="AJ270" s="51"/>
      <c r="AK270" s="42"/>
      <c r="AL270" s="33"/>
      <c r="AM270" s="33"/>
      <c r="AN270" s="33"/>
      <c r="AO270" s="33"/>
      <c r="AP270" s="33"/>
      <c r="AQ270" s="141"/>
      <c r="AR270" s="43"/>
      <c r="AS270" s="141"/>
      <c r="AT270" s="43"/>
      <c r="AU270" s="33"/>
      <c r="AV270" s="33"/>
      <c r="AW270" s="33"/>
      <c r="AX270" s="33"/>
      <c r="AY270" s="42"/>
      <c r="AZ270" s="43"/>
      <c r="BA270" s="141"/>
      <c r="BB270" s="43"/>
      <c r="BC270" s="43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91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141"/>
      <c r="N271" s="32"/>
      <c r="O271" s="31"/>
      <c r="P271" s="32"/>
      <c r="Q271" s="32"/>
      <c r="R271" s="32"/>
      <c r="S271" s="32"/>
      <c r="T271" s="32"/>
      <c r="U271" s="33"/>
      <c r="V271" s="33"/>
      <c r="W271" s="33"/>
      <c r="X271" s="33"/>
      <c r="Y271" s="33"/>
      <c r="Z271" s="33"/>
      <c r="AA271" s="33"/>
      <c r="AB271" s="33"/>
      <c r="AC271" s="141"/>
      <c r="AD271" s="51"/>
      <c r="AE271" s="42"/>
      <c r="AF271" s="33"/>
      <c r="AG271" s="33"/>
      <c r="AH271" s="33"/>
      <c r="AI271" s="141"/>
      <c r="AJ271" s="51"/>
      <c r="AK271" s="42"/>
      <c r="AL271" s="33"/>
      <c r="AM271" s="33"/>
      <c r="AN271" s="33"/>
      <c r="AO271" s="33"/>
      <c r="AP271" s="33"/>
      <c r="AQ271" s="141"/>
      <c r="AR271" s="43"/>
      <c r="AS271" s="141"/>
      <c r="AT271" s="43"/>
      <c r="AU271" s="33"/>
      <c r="AV271" s="33"/>
      <c r="AW271" s="33"/>
      <c r="AX271" s="33"/>
      <c r="AY271" s="42"/>
      <c r="AZ271" s="43"/>
      <c r="BA271" s="141"/>
      <c r="BB271" s="43"/>
      <c r="BC271" s="42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47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141"/>
      <c r="N272" s="23"/>
      <c r="O272" s="23"/>
      <c r="P272" s="23"/>
      <c r="Q272" s="23"/>
      <c r="R272" s="23"/>
      <c r="S272" s="23"/>
      <c r="T272" s="2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42"/>
      <c r="AZ272" s="43"/>
      <c r="BA272" s="141"/>
      <c r="BB272" s="43"/>
      <c r="BC272" s="42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71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141"/>
      <c r="N273" s="28"/>
      <c r="O273" s="18"/>
      <c r="P273" s="28"/>
      <c r="Q273" s="28"/>
      <c r="R273" s="28"/>
      <c r="S273" s="28"/>
      <c r="T273" s="28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62"/>
      <c r="AJ273" s="33"/>
      <c r="AK273" s="33"/>
      <c r="AL273" s="33"/>
      <c r="AM273" s="33"/>
      <c r="AN273" s="33"/>
      <c r="AO273" s="33"/>
      <c r="AP273" s="33"/>
      <c r="AQ273" s="62"/>
      <c r="AR273" s="33"/>
      <c r="AS273" s="62"/>
      <c r="AT273" s="33"/>
      <c r="AU273" s="33"/>
      <c r="AV273" s="33"/>
      <c r="AW273" s="33"/>
      <c r="AX273" s="33"/>
      <c r="AY273" s="42"/>
      <c r="AZ273" s="43"/>
      <c r="BA273" s="141"/>
      <c r="BB273" s="43"/>
      <c r="BC273" s="4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61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141"/>
      <c r="N274" s="28"/>
      <c r="O274" s="18"/>
      <c r="P274" s="28"/>
      <c r="Q274" s="28"/>
      <c r="R274" s="28"/>
      <c r="S274" s="28"/>
      <c r="T274" s="28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62"/>
      <c r="AJ274" s="33"/>
      <c r="AK274" s="33"/>
      <c r="AL274" s="33"/>
      <c r="AM274" s="33"/>
      <c r="AN274" s="33"/>
      <c r="AO274" s="33"/>
      <c r="AP274" s="33"/>
      <c r="AQ274" s="62"/>
      <c r="AR274" s="33"/>
      <c r="AS274" s="62"/>
      <c r="AT274" s="33"/>
      <c r="AU274" s="33"/>
      <c r="AV274" s="33"/>
      <c r="AW274" s="33"/>
      <c r="AX274" s="33"/>
      <c r="AY274" s="42"/>
      <c r="AZ274" s="43"/>
      <c r="BA274" s="141"/>
      <c r="BB274" s="43"/>
      <c r="BC274" s="42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4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62"/>
      <c r="AR275" s="33"/>
      <c r="AS275" s="62"/>
      <c r="AT275" s="33"/>
      <c r="AU275" s="33"/>
      <c r="AV275" s="33"/>
      <c r="AW275" s="33"/>
      <c r="AX275" s="33"/>
      <c r="AY275" s="42"/>
      <c r="AZ275" s="43"/>
      <c r="BA275" s="141"/>
      <c r="BB275" s="42"/>
      <c r="BC275" s="42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04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141"/>
      <c r="N276" s="20"/>
      <c r="O276" s="20"/>
      <c r="P276" s="20"/>
      <c r="Q276" s="20"/>
      <c r="R276" s="20"/>
      <c r="S276" s="20"/>
      <c r="T276" s="2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42"/>
      <c r="AZ276" s="43"/>
      <c r="BA276" s="141"/>
      <c r="BB276" s="43"/>
      <c r="BC276" s="42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04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141"/>
      <c r="N277" s="28"/>
      <c r="O277" s="18"/>
      <c r="P277" s="28"/>
      <c r="Q277" s="28"/>
      <c r="R277" s="28"/>
      <c r="S277" s="28"/>
      <c r="T277" s="2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42"/>
      <c r="AZ277" s="43"/>
      <c r="BA277" s="141"/>
      <c r="BB277" s="43"/>
      <c r="BC277" s="42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83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42"/>
      <c r="AZ278" s="43"/>
      <c r="BA278" s="141"/>
      <c r="BB278" s="43"/>
      <c r="BC278" s="42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409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2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42"/>
      <c r="AF279" s="43"/>
      <c r="AG279" s="43"/>
      <c r="AH279" s="33"/>
      <c r="AI279" s="141"/>
      <c r="AJ279" s="43"/>
      <c r="AK279" s="43"/>
      <c r="AL279" s="33"/>
      <c r="AM279" s="33"/>
      <c r="AN279" s="33"/>
      <c r="AO279" s="33"/>
      <c r="AP279" s="33"/>
      <c r="AQ279" s="141"/>
      <c r="AR279" s="43"/>
      <c r="AS279" s="141"/>
      <c r="AT279" s="43"/>
      <c r="AU279" s="33"/>
      <c r="AV279" s="33"/>
      <c r="AW279" s="33"/>
      <c r="AX279" s="33"/>
      <c r="AY279" s="42"/>
      <c r="AZ279" s="43"/>
      <c r="BA279" s="141"/>
      <c r="BB279" s="43"/>
      <c r="BC279" s="43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14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2"/>
      <c r="O280" s="31"/>
      <c r="P280" s="32"/>
      <c r="Q280" s="32"/>
      <c r="R280" s="32"/>
      <c r="S280" s="32"/>
      <c r="T280" s="3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3"/>
      <c r="BA280" s="141"/>
      <c r="BB280" s="43"/>
      <c r="BC280" s="42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1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141"/>
      <c r="N281" s="32"/>
      <c r="O281" s="31"/>
      <c r="P281" s="32"/>
      <c r="Q281" s="32"/>
      <c r="R281" s="32"/>
      <c r="S281" s="32"/>
      <c r="T281" s="3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3"/>
      <c r="BA281" s="141"/>
      <c r="BB281" s="43"/>
      <c r="BC281" s="42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14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141"/>
      <c r="N282" s="32"/>
      <c r="O282" s="31"/>
      <c r="P282" s="32"/>
      <c r="Q282" s="32"/>
      <c r="R282" s="32"/>
      <c r="S282" s="32"/>
      <c r="T282" s="3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42"/>
      <c r="AZ282" s="43"/>
      <c r="BA282" s="141"/>
      <c r="BB282" s="43"/>
      <c r="BC282" s="42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14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141"/>
      <c r="N283" s="32"/>
      <c r="O283" s="31"/>
      <c r="P283" s="32"/>
      <c r="Q283" s="32"/>
      <c r="R283" s="32"/>
      <c r="S283" s="32"/>
      <c r="T283" s="3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42"/>
      <c r="AZ283" s="43"/>
      <c r="BA283" s="141"/>
      <c r="BB283" s="43"/>
      <c r="BC283" s="4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14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1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42"/>
      <c r="AZ284" s="43"/>
      <c r="BA284" s="141"/>
      <c r="BB284" s="43"/>
      <c r="BC284" s="42"/>
      <c r="BD284" s="33"/>
      <c r="BE284" s="33"/>
      <c r="BF284" s="33"/>
      <c r="BG284" s="33"/>
      <c r="BH284" s="33"/>
      <c r="BI284" s="3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04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42"/>
      <c r="AZ285" s="43"/>
      <c r="BA285" s="141"/>
      <c r="BB285" s="43"/>
      <c r="BC285" s="42"/>
      <c r="BD285" s="33"/>
      <c r="BE285" s="33"/>
      <c r="BF285" s="33"/>
      <c r="BG285" s="33"/>
      <c r="BH285" s="33"/>
      <c r="BI285" s="3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04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141"/>
      <c r="N286" s="28"/>
      <c r="O286" s="18"/>
      <c r="P286" s="28"/>
      <c r="Q286" s="28"/>
      <c r="R286" s="28"/>
      <c r="S286" s="28"/>
      <c r="T286" s="2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42"/>
      <c r="AZ286" s="43"/>
      <c r="BA286" s="141"/>
      <c r="BB286" s="43"/>
      <c r="BC286" s="42"/>
      <c r="BD286" s="33"/>
      <c r="BE286" s="33"/>
      <c r="BF286" s="33"/>
      <c r="BG286" s="33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21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42"/>
      <c r="AH287" s="51"/>
      <c r="AI287" s="62"/>
      <c r="AJ287" s="33"/>
      <c r="AK287" s="33"/>
      <c r="AL287" s="33"/>
      <c r="AM287" s="33"/>
      <c r="AN287" s="33"/>
      <c r="AO287" s="33"/>
      <c r="AP287" s="33"/>
      <c r="AQ287" s="62"/>
      <c r="AR287" s="33"/>
      <c r="AS287" s="62"/>
      <c r="AT287" s="33"/>
      <c r="AU287" s="33"/>
      <c r="AV287" s="33"/>
      <c r="AW287" s="33"/>
      <c r="AX287" s="33"/>
      <c r="AY287" s="42"/>
      <c r="AZ287" s="51"/>
      <c r="BA287" s="141"/>
      <c r="BB287" s="51"/>
      <c r="BC287" s="42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58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51"/>
      <c r="O288" s="51"/>
      <c r="P288" s="51"/>
      <c r="Q288" s="51"/>
      <c r="R288" s="51"/>
      <c r="S288" s="51"/>
      <c r="T288" s="5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62"/>
      <c r="AR288" s="33"/>
      <c r="AS288" s="62"/>
      <c r="AT288" s="33"/>
      <c r="AU288" s="33"/>
      <c r="AV288" s="33"/>
      <c r="AW288" s="33"/>
      <c r="AX288" s="33"/>
      <c r="AY288" s="42"/>
      <c r="AZ288" s="43"/>
      <c r="BA288" s="141"/>
      <c r="BB288" s="43"/>
      <c r="BC288" s="42"/>
      <c r="BD288" s="33"/>
      <c r="BE288" s="33"/>
      <c r="BF288" s="33"/>
      <c r="BG288" s="3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41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51"/>
      <c r="O289" s="51"/>
      <c r="P289" s="51"/>
      <c r="Q289" s="51"/>
      <c r="R289" s="51"/>
      <c r="S289" s="51"/>
      <c r="T289" s="5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42"/>
      <c r="AZ289" s="43"/>
      <c r="BA289" s="141"/>
      <c r="BB289" s="43"/>
      <c r="BC289" s="42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56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2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43"/>
      <c r="AG290" s="43"/>
      <c r="AH290" s="33"/>
      <c r="AI290" s="141"/>
      <c r="AJ290" s="43"/>
      <c r="AK290" s="43"/>
      <c r="AL290" s="33"/>
      <c r="AM290" s="33"/>
      <c r="AN290" s="33"/>
      <c r="AO290" s="33"/>
      <c r="AP290" s="33"/>
      <c r="AQ290" s="141"/>
      <c r="AR290" s="52"/>
      <c r="AS290" s="141"/>
      <c r="AT290" s="43"/>
      <c r="AU290" s="33"/>
      <c r="AV290" s="33"/>
      <c r="AW290" s="33"/>
      <c r="AX290" s="33"/>
      <c r="AY290" s="42"/>
      <c r="AZ290" s="43"/>
      <c r="BA290" s="141"/>
      <c r="BB290" s="43"/>
      <c r="BC290" s="43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3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4"/>
      <c r="O291" s="34"/>
      <c r="P291" s="34"/>
      <c r="Q291" s="34"/>
      <c r="R291" s="34"/>
      <c r="S291" s="34"/>
      <c r="T291" s="3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42"/>
      <c r="AF291" s="43"/>
      <c r="AG291" s="43"/>
      <c r="AH291" s="33"/>
      <c r="AI291" s="141"/>
      <c r="AJ291" s="43"/>
      <c r="AK291" s="43"/>
      <c r="AL291" s="33"/>
      <c r="AM291" s="33"/>
      <c r="AN291" s="33"/>
      <c r="AO291" s="33"/>
      <c r="AP291" s="33"/>
      <c r="AQ291" s="141"/>
      <c r="AR291" s="52"/>
      <c r="AS291" s="141"/>
      <c r="AT291" s="43"/>
      <c r="AU291" s="33"/>
      <c r="AV291" s="33"/>
      <c r="AW291" s="33"/>
      <c r="AX291" s="33"/>
      <c r="AY291" s="42"/>
      <c r="AZ291" s="43"/>
      <c r="BA291" s="141"/>
      <c r="BB291" s="43"/>
      <c r="BC291" s="4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64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141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42"/>
      <c r="AF292" s="43"/>
      <c r="AG292" s="43"/>
      <c r="AH292" s="33"/>
      <c r="AI292" s="141"/>
      <c r="AJ292" s="43"/>
      <c r="AK292" s="43"/>
      <c r="AL292" s="33"/>
      <c r="AM292" s="33"/>
      <c r="AN292" s="33"/>
      <c r="AO292" s="33"/>
      <c r="AP292" s="33"/>
      <c r="AQ292" s="141"/>
      <c r="AR292" s="52"/>
      <c r="AS292" s="141"/>
      <c r="AT292" s="43"/>
      <c r="AU292" s="33"/>
      <c r="AV292" s="33"/>
      <c r="AW292" s="33"/>
      <c r="AX292" s="33"/>
      <c r="AY292" s="42"/>
      <c r="AZ292" s="43"/>
      <c r="BA292" s="141"/>
      <c r="BB292" s="43"/>
      <c r="BC292" s="4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389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2"/>
      <c r="O293" s="52"/>
      <c r="P293" s="52"/>
      <c r="Q293" s="52"/>
      <c r="R293" s="52"/>
      <c r="S293" s="52"/>
      <c r="T293" s="5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42"/>
      <c r="AF293" s="52"/>
      <c r="AG293" s="52"/>
      <c r="AH293" s="33"/>
      <c r="AI293" s="141"/>
      <c r="AJ293" s="52"/>
      <c r="AK293" s="52"/>
      <c r="AL293" s="33"/>
      <c r="AM293" s="33"/>
      <c r="AN293" s="33"/>
      <c r="AO293" s="33"/>
      <c r="AP293" s="33"/>
      <c r="AQ293" s="141"/>
      <c r="AR293" s="52"/>
      <c r="AS293" s="141"/>
      <c r="AT293" s="52"/>
      <c r="AU293" s="33"/>
      <c r="AV293" s="33"/>
      <c r="AW293" s="33"/>
      <c r="AX293" s="33"/>
      <c r="AY293" s="42"/>
      <c r="AZ293" s="43"/>
      <c r="BA293" s="141"/>
      <c r="BB293" s="52"/>
      <c r="BC293" s="5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21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42"/>
      <c r="AF294" s="43"/>
      <c r="AG294" s="43"/>
      <c r="AH294" s="33"/>
      <c r="AI294" s="141"/>
      <c r="AJ294" s="43"/>
      <c r="AK294" s="43"/>
      <c r="AL294" s="33"/>
      <c r="AM294" s="33"/>
      <c r="AN294" s="33"/>
      <c r="AO294" s="33"/>
      <c r="AP294" s="33"/>
      <c r="AQ294" s="141"/>
      <c r="AR294" s="43"/>
      <c r="AS294" s="141"/>
      <c r="AT294" s="43"/>
      <c r="AU294" s="33"/>
      <c r="AV294" s="33"/>
      <c r="AW294" s="33"/>
      <c r="AX294" s="33"/>
      <c r="AY294" s="42"/>
      <c r="AZ294" s="43"/>
      <c r="BA294" s="141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21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52"/>
      <c r="O295" s="52"/>
      <c r="P295" s="52"/>
      <c r="Q295" s="52"/>
      <c r="R295" s="52"/>
      <c r="S295" s="52"/>
      <c r="T295" s="5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42"/>
      <c r="AF295" s="43"/>
      <c r="AG295" s="43"/>
      <c r="AH295" s="33"/>
      <c r="AI295" s="141"/>
      <c r="AJ295" s="43"/>
      <c r="AK295" s="43"/>
      <c r="AL295" s="33"/>
      <c r="AM295" s="33"/>
      <c r="AN295" s="33"/>
      <c r="AO295" s="33"/>
      <c r="AP295" s="33"/>
      <c r="AQ295" s="141"/>
      <c r="AR295" s="43"/>
      <c r="AS295" s="141"/>
      <c r="AT295" s="43"/>
      <c r="AU295" s="33"/>
      <c r="AV295" s="33"/>
      <c r="AW295" s="33"/>
      <c r="AX295" s="33"/>
      <c r="AY295" s="42"/>
      <c r="AZ295" s="43"/>
      <c r="BA295" s="141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21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43"/>
      <c r="AG296" s="43"/>
      <c r="AH296" s="33"/>
      <c r="AI296" s="141"/>
      <c r="AJ296" s="43"/>
      <c r="AK296" s="43"/>
      <c r="AL296" s="33"/>
      <c r="AM296" s="33"/>
      <c r="AN296" s="33"/>
      <c r="AO296" s="33"/>
      <c r="AP296" s="33"/>
      <c r="AQ296" s="141"/>
      <c r="AR296" s="43"/>
      <c r="AS296" s="141"/>
      <c r="AT296" s="43"/>
      <c r="AU296" s="33"/>
      <c r="AV296" s="33"/>
      <c r="AW296" s="33"/>
      <c r="AX296" s="33"/>
      <c r="AY296" s="42"/>
      <c r="AZ296" s="43"/>
      <c r="BA296" s="141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21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52"/>
      <c r="O297" s="52"/>
      <c r="P297" s="52"/>
      <c r="Q297" s="52"/>
      <c r="R297" s="52"/>
      <c r="S297" s="52"/>
      <c r="T297" s="5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3"/>
      <c r="AH297" s="33"/>
      <c r="AI297" s="141"/>
      <c r="AJ297" s="43"/>
      <c r="AK297" s="43"/>
      <c r="AL297" s="33"/>
      <c r="AM297" s="33"/>
      <c r="AN297" s="33"/>
      <c r="AO297" s="33"/>
      <c r="AP297" s="33"/>
      <c r="AQ297" s="141"/>
      <c r="AR297" s="43"/>
      <c r="AS297" s="141"/>
      <c r="AT297" s="43"/>
      <c r="AU297" s="33"/>
      <c r="AV297" s="33"/>
      <c r="AW297" s="33"/>
      <c r="AX297" s="33"/>
      <c r="AY297" s="42"/>
      <c r="AZ297" s="43"/>
      <c r="BA297" s="141"/>
      <c r="BB297" s="43"/>
      <c r="BC297" s="43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21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52"/>
      <c r="O298" s="52"/>
      <c r="P298" s="52"/>
      <c r="Q298" s="52"/>
      <c r="R298" s="52"/>
      <c r="S298" s="52"/>
      <c r="T298" s="5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3"/>
      <c r="AH298" s="33"/>
      <c r="AI298" s="141"/>
      <c r="AJ298" s="43"/>
      <c r="AK298" s="43"/>
      <c r="AL298" s="33"/>
      <c r="AM298" s="33"/>
      <c r="AN298" s="33"/>
      <c r="AO298" s="33"/>
      <c r="AP298" s="33"/>
      <c r="AQ298" s="141"/>
      <c r="AR298" s="43"/>
      <c r="AS298" s="141"/>
      <c r="AT298" s="43"/>
      <c r="AU298" s="33"/>
      <c r="AV298" s="33"/>
      <c r="AW298" s="33"/>
      <c r="AX298" s="33"/>
      <c r="AY298" s="42"/>
      <c r="AZ298" s="43"/>
      <c r="BA298" s="141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409.6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42"/>
      <c r="AZ299" s="43"/>
      <c r="BA299" s="141"/>
      <c r="BB299" s="43"/>
      <c r="BC299" s="4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41"/>
      <c r="N300" s="63"/>
      <c r="O300" s="63"/>
      <c r="P300" s="63"/>
      <c r="Q300" s="63"/>
      <c r="R300" s="63"/>
      <c r="S300" s="63"/>
      <c r="T300" s="6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42"/>
      <c r="AZ300" s="43"/>
      <c r="BA300" s="141"/>
      <c r="BB300" s="43"/>
      <c r="BC300" s="4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52"/>
      <c r="O301" s="52"/>
      <c r="P301" s="52"/>
      <c r="Q301" s="52"/>
      <c r="R301" s="52"/>
      <c r="S301" s="52"/>
      <c r="T301" s="52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62"/>
      <c r="AJ301" s="33"/>
      <c r="AK301" s="33"/>
      <c r="AL301" s="33"/>
      <c r="AM301" s="33"/>
      <c r="AN301" s="33"/>
      <c r="AO301" s="33"/>
      <c r="AP301" s="33"/>
      <c r="AQ301" s="62"/>
      <c r="AR301" s="33"/>
      <c r="AS301" s="62"/>
      <c r="AT301" s="33"/>
      <c r="AU301" s="33"/>
      <c r="AV301" s="33"/>
      <c r="AW301" s="33"/>
      <c r="AX301" s="33"/>
      <c r="AY301" s="42"/>
      <c r="AZ301" s="43"/>
      <c r="BA301" s="141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409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141"/>
      <c r="BB302" s="42"/>
      <c r="BC302" s="42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71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141"/>
      <c r="BB303" s="141"/>
      <c r="BC303" s="42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51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141"/>
      <c r="N304" s="28"/>
      <c r="O304" s="18"/>
      <c r="P304" s="28"/>
      <c r="Q304" s="28"/>
      <c r="R304" s="28"/>
      <c r="S304" s="28"/>
      <c r="T304" s="2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42"/>
      <c r="AF304" s="43"/>
      <c r="AG304" s="43"/>
      <c r="AH304" s="33"/>
      <c r="AI304" s="141"/>
      <c r="AJ304" s="43"/>
      <c r="AK304" s="43"/>
      <c r="AL304" s="33"/>
      <c r="AM304" s="33"/>
      <c r="AN304" s="33"/>
      <c r="AO304" s="33"/>
      <c r="AP304" s="33"/>
      <c r="AQ304" s="141"/>
      <c r="AR304" s="43"/>
      <c r="AS304" s="141"/>
      <c r="AT304" s="43"/>
      <c r="AU304" s="33"/>
      <c r="AV304" s="33"/>
      <c r="AW304" s="33"/>
      <c r="AX304" s="33"/>
      <c r="AY304" s="42"/>
      <c r="AZ304" s="43"/>
      <c r="BA304" s="141"/>
      <c r="BB304" s="43"/>
      <c r="BC304" s="43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409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42"/>
      <c r="AF305" s="43"/>
      <c r="AG305" s="43"/>
      <c r="AH305" s="33"/>
      <c r="AI305" s="141"/>
      <c r="AJ305" s="43"/>
      <c r="AK305" s="43"/>
      <c r="AL305" s="33"/>
      <c r="AM305" s="33"/>
      <c r="AN305" s="33"/>
      <c r="AO305" s="33"/>
      <c r="AP305" s="33"/>
      <c r="AQ305" s="141"/>
      <c r="AR305" s="43"/>
      <c r="AS305" s="141"/>
      <c r="AT305" s="43"/>
      <c r="AU305" s="33"/>
      <c r="AV305" s="33"/>
      <c r="AW305" s="33"/>
      <c r="AX305" s="33"/>
      <c r="AY305" s="42"/>
      <c r="AZ305" s="43"/>
      <c r="BA305" s="141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09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41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42"/>
      <c r="AF306" s="43"/>
      <c r="AG306" s="43"/>
      <c r="AH306" s="33"/>
      <c r="AI306" s="141"/>
      <c r="AJ306" s="43"/>
      <c r="AK306" s="43"/>
      <c r="AL306" s="33"/>
      <c r="AM306" s="33"/>
      <c r="AN306" s="33"/>
      <c r="AO306" s="33"/>
      <c r="AP306" s="33"/>
      <c r="AQ306" s="141"/>
      <c r="AR306" s="43"/>
      <c r="AS306" s="141"/>
      <c r="AT306" s="43"/>
      <c r="AU306" s="33"/>
      <c r="AV306" s="33"/>
      <c r="AW306" s="33"/>
      <c r="AX306" s="33"/>
      <c r="AY306" s="42"/>
      <c r="AZ306" s="43"/>
      <c r="BA306" s="141"/>
      <c r="BB306" s="43"/>
      <c r="BC306" s="43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98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4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41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141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41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54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141"/>
      <c r="N309" s="32"/>
      <c r="O309" s="31"/>
      <c r="P309" s="32"/>
      <c r="Q309" s="32"/>
      <c r="R309" s="32"/>
      <c r="S309" s="32"/>
      <c r="T309" s="3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41"/>
      <c r="BB309" s="43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61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52"/>
      <c r="O310" s="52"/>
      <c r="P310" s="52"/>
      <c r="Q310" s="52"/>
      <c r="R310" s="52"/>
      <c r="S310" s="52"/>
      <c r="T310" s="5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41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149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32"/>
      <c r="O311" s="31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43"/>
      <c r="BA311" s="141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49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141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41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9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141"/>
      <c r="N313" s="34"/>
      <c r="O313" s="34"/>
      <c r="P313" s="34"/>
      <c r="Q313" s="34"/>
      <c r="R313" s="34"/>
      <c r="S313" s="34"/>
      <c r="T313" s="3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62"/>
      <c r="AJ313" s="33"/>
      <c r="AK313" s="33"/>
      <c r="AL313" s="33"/>
      <c r="AM313" s="33"/>
      <c r="AN313" s="33"/>
      <c r="AO313" s="33"/>
      <c r="AP313" s="33"/>
      <c r="AQ313" s="62"/>
      <c r="AR313" s="33"/>
      <c r="AS313" s="62"/>
      <c r="AT313" s="33"/>
      <c r="AU313" s="33"/>
      <c r="AV313" s="33"/>
      <c r="AW313" s="33"/>
      <c r="AX313" s="33"/>
      <c r="AY313" s="42"/>
      <c r="AZ313" s="43"/>
      <c r="BA313" s="141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49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141"/>
      <c r="N314" s="32"/>
      <c r="O314" s="31"/>
      <c r="P314" s="32"/>
      <c r="Q314" s="32"/>
      <c r="R314" s="32"/>
      <c r="S314" s="32"/>
      <c r="T314" s="3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141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49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141"/>
      <c r="N315" s="32"/>
      <c r="O315" s="31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141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67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141"/>
      <c r="BB316" s="43"/>
      <c r="BC316" s="43"/>
      <c r="BD316" s="33"/>
      <c r="BE316" s="33"/>
      <c r="BF316" s="33"/>
      <c r="BG316" s="42"/>
      <c r="BH316" s="43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54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141"/>
      <c r="BB317" s="51"/>
      <c r="BC317" s="5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4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141"/>
      <c r="BB318" s="51"/>
      <c r="BC318" s="5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6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2"/>
      <c r="BA319" s="42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52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141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20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52"/>
      <c r="O321" s="52"/>
      <c r="P321" s="52"/>
      <c r="Q321" s="52"/>
      <c r="R321" s="52"/>
      <c r="S321" s="52"/>
      <c r="T321" s="5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43"/>
      <c r="BA321" s="141"/>
      <c r="BB321" s="52"/>
      <c r="BC321" s="5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220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141"/>
      <c r="BB322" s="42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220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141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409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52"/>
      <c r="O324" s="52"/>
      <c r="P324" s="52"/>
      <c r="Q324" s="52"/>
      <c r="R324" s="52"/>
      <c r="S324" s="52"/>
      <c r="T324" s="5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42"/>
      <c r="AF324" s="52"/>
      <c r="AG324" s="52"/>
      <c r="AH324" s="33"/>
      <c r="AI324" s="141"/>
      <c r="AJ324" s="52"/>
      <c r="AK324" s="52"/>
      <c r="AL324" s="33"/>
      <c r="AM324" s="33"/>
      <c r="AN324" s="33"/>
      <c r="AO324" s="33"/>
      <c r="AP324" s="33"/>
      <c r="AQ324" s="141"/>
      <c r="AR324" s="52"/>
      <c r="AS324" s="141"/>
      <c r="AT324" s="52"/>
      <c r="AU324" s="33"/>
      <c r="AV324" s="33"/>
      <c r="AW324" s="33"/>
      <c r="AX324" s="33"/>
      <c r="AY324" s="42"/>
      <c r="AZ324" s="43"/>
      <c r="BA324" s="141"/>
      <c r="BB324" s="52"/>
      <c r="BC324" s="5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4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52"/>
      <c r="O325" s="52"/>
      <c r="P325" s="52"/>
      <c r="Q325" s="52"/>
      <c r="R325" s="52"/>
      <c r="S325" s="52"/>
      <c r="T325" s="5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42"/>
      <c r="AF325" s="52"/>
      <c r="AG325" s="52"/>
      <c r="AH325" s="33"/>
      <c r="AI325" s="141"/>
      <c r="AJ325" s="52"/>
      <c r="AK325" s="52"/>
      <c r="AL325" s="33"/>
      <c r="AM325" s="33"/>
      <c r="AN325" s="33"/>
      <c r="AO325" s="33"/>
      <c r="AP325" s="33"/>
      <c r="AQ325" s="141"/>
      <c r="AR325" s="52"/>
      <c r="AS325" s="141"/>
      <c r="AT325" s="52"/>
      <c r="AU325" s="33"/>
      <c r="AV325" s="33"/>
      <c r="AW325" s="33"/>
      <c r="AX325" s="33"/>
      <c r="AY325" s="42"/>
      <c r="AZ325" s="43"/>
      <c r="BA325" s="141"/>
      <c r="BB325" s="52"/>
      <c r="BC325" s="5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4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52"/>
      <c r="O326" s="52"/>
      <c r="P326" s="52"/>
      <c r="Q326" s="52"/>
      <c r="R326" s="52"/>
      <c r="S326" s="52"/>
      <c r="T326" s="5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42"/>
      <c r="AF326" s="52"/>
      <c r="AG326" s="52"/>
      <c r="AH326" s="33"/>
      <c r="AI326" s="141"/>
      <c r="AJ326" s="52"/>
      <c r="AK326" s="52"/>
      <c r="AL326" s="33"/>
      <c r="AM326" s="33"/>
      <c r="AN326" s="33"/>
      <c r="AO326" s="33"/>
      <c r="AP326" s="33"/>
      <c r="AQ326" s="141"/>
      <c r="AR326" s="52"/>
      <c r="AS326" s="141"/>
      <c r="AT326" s="52"/>
      <c r="AU326" s="33"/>
      <c r="AV326" s="33"/>
      <c r="AW326" s="33"/>
      <c r="AX326" s="33"/>
      <c r="AY326" s="42"/>
      <c r="AZ326" s="43"/>
      <c r="BA326" s="141"/>
      <c r="BB326" s="52"/>
      <c r="BC326" s="5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44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52"/>
      <c r="O327" s="52"/>
      <c r="P327" s="52"/>
      <c r="Q327" s="52"/>
      <c r="R327" s="52"/>
      <c r="S327" s="52"/>
      <c r="T327" s="5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42"/>
      <c r="AF327" s="52"/>
      <c r="AG327" s="52"/>
      <c r="AH327" s="33"/>
      <c r="AI327" s="141"/>
      <c r="AJ327" s="52"/>
      <c r="AK327" s="52"/>
      <c r="AL327" s="33"/>
      <c r="AM327" s="33"/>
      <c r="AN327" s="33"/>
      <c r="AO327" s="33"/>
      <c r="AP327" s="33"/>
      <c r="AQ327" s="141"/>
      <c r="AR327" s="52"/>
      <c r="AS327" s="141"/>
      <c r="AT327" s="52"/>
      <c r="AU327" s="33"/>
      <c r="AV327" s="33"/>
      <c r="AW327" s="33"/>
      <c r="AX327" s="33"/>
      <c r="AY327" s="42"/>
      <c r="AZ327" s="43"/>
      <c r="BA327" s="141"/>
      <c r="BB327" s="52"/>
      <c r="BC327" s="5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44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52"/>
      <c r="O328" s="52"/>
      <c r="P328" s="52"/>
      <c r="Q328" s="52"/>
      <c r="R328" s="52"/>
      <c r="S328" s="52"/>
      <c r="T328" s="5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42"/>
      <c r="AF328" s="52"/>
      <c r="AG328" s="52"/>
      <c r="AH328" s="33"/>
      <c r="AI328" s="141"/>
      <c r="AJ328" s="52"/>
      <c r="AK328" s="52"/>
      <c r="AL328" s="33"/>
      <c r="AM328" s="33"/>
      <c r="AN328" s="33"/>
      <c r="AO328" s="33"/>
      <c r="AP328" s="33"/>
      <c r="AQ328" s="141"/>
      <c r="AR328" s="52"/>
      <c r="AS328" s="141"/>
      <c r="AT328" s="52"/>
      <c r="AU328" s="33"/>
      <c r="AV328" s="33"/>
      <c r="AW328" s="33"/>
      <c r="AX328" s="33"/>
      <c r="AY328" s="42"/>
      <c r="AZ328" s="43"/>
      <c r="BA328" s="141"/>
      <c r="BB328" s="52"/>
      <c r="BC328" s="5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44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52"/>
      <c r="O329" s="52"/>
      <c r="P329" s="52"/>
      <c r="Q329" s="52"/>
      <c r="R329" s="52"/>
      <c r="S329" s="52"/>
      <c r="T329" s="5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42"/>
      <c r="AF329" s="52"/>
      <c r="AG329" s="52"/>
      <c r="AH329" s="33"/>
      <c r="AI329" s="141"/>
      <c r="AJ329" s="52"/>
      <c r="AK329" s="52"/>
      <c r="AL329" s="33"/>
      <c r="AM329" s="33"/>
      <c r="AN329" s="33"/>
      <c r="AO329" s="33"/>
      <c r="AP329" s="33"/>
      <c r="AQ329" s="141"/>
      <c r="AR329" s="52"/>
      <c r="AS329" s="141"/>
      <c r="AT329" s="52"/>
      <c r="AU329" s="33"/>
      <c r="AV329" s="33"/>
      <c r="AW329" s="33"/>
      <c r="AX329" s="33"/>
      <c r="AY329" s="42"/>
      <c r="AZ329" s="43"/>
      <c r="BA329" s="141"/>
      <c r="BB329" s="52"/>
      <c r="BC329" s="5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2"/>
      <c r="O330" s="52"/>
      <c r="P330" s="52"/>
      <c r="Q330" s="52"/>
      <c r="R330" s="52"/>
      <c r="S330" s="52"/>
      <c r="T330" s="5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141"/>
      <c r="BB330" s="51"/>
      <c r="BC330" s="5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40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141"/>
      <c r="BB331" s="42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146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62"/>
      <c r="AJ332" s="33"/>
      <c r="AK332" s="33"/>
      <c r="AL332" s="33"/>
      <c r="AM332" s="33"/>
      <c r="AN332" s="33"/>
      <c r="AO332" s="33"/>
      <c r="AP332" s="33"/>
      <c r="AQ332" s="62"/>
      <c r="AR332" s="33"/>
      <c r="AS332" s="62"/>
      <c r="AT332" s="33"/>
      <c r="AU332" s="33"/>
      <c r="AV332" s="33"/>
      <c r="AW332" s="33"/>
      <c r="AX332" s="33"/>
      <c r="AY332" s="42"/>
      <c r="AZ332" s="43"/>
      <c r="BA332" s="141"/>
      <c r="BB332" s="51"/>
      <c r="BC332" s="5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408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41"/>
      <c r="BB333" s="42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6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41"/>
      <c r="BB334" s="51"/>
      <c r="BC334" s="5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3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41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32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52"/>
      <c r="O336" s="52"/>
      <c r="P336" s="52"/>
      <c r="Q336" s="52"/>
      <c r="R336" s="52"/>
      <c r="S336" s="52"/>
      <c r="T336" s="5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141"/>
      <c r="BB336" s="51"/>
      <c r="BC336" s="5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6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2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141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84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4"/>
      <c r="O338" s="34"/>
      <c r="P338" s="34"/>
      <c r="Q338" s="34"/>
      <c r="R338" s="34"/>
      <c r="S338" s="34"/>
      <c r="T338" s="3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56"/>
      <c r="BB338" s="59"/>
      <c r="BC338" s="52"/>
      <c r="BD338" s="33"/>
      <c r="BE338" s="33"/>
      <c r="BF338" s="33"/>
      <c r="BG338" s="33"/>
      <c r="BH338" s="33"/>
      <c r="BI338" s="33"/>
      <c r="BJ338" s="33"/>
      <c r="BK338" s="44"/>
      <c r="BL338" s="24"/>
      <c r="BM338" s="33"/>
      <c r="BN338" s="33"/>
      <c r="BO338" s="34"/>
      <c r="BP338" s="23"/>
      <c r="BQ338" s="24"/>
      <c r="BR338" s="25"/>
    </row>
    <row r="339" spans="1:70" s="22" customFormat="1" ht="184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141"/>
      <c r="N339" s="32"/>
      <c r="O339" s="31"/>
      <c r="P339" s="32"/>
      <c r="Q339" s="32"/>
      <c r="R339" s="32"/>
      <c r="S339" s="32"/>
      <c r="T339" s="3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43"/>
      <c r="BA339" s="56"/>
      <c r="BB339" s="59"/>
      <c r="BC339" s="52"/>
      <c r="BD339" s="33"/>
      <c r="BE339" s="33"/>
      <c r="BF339" s="33"/>
      <c r="BG339" s="33"/>
      <c r="BH339" s="33"/>
      <c r="BI339" s="33"/>
      <c r="BJ339" s="33"/>
      <c r="BK339" s="44"/>
      <c r="BL339" s="24"/>
      <c r="BM339" s="33"/>
      <c r="BN339" s="33"/>
      <c r="BO339" s="34"/>
      <c r="BP339" s="23"/>
      <c r="BQ339" s="24"/>
      <c r="BR339" s="25"/>
    </row>
    <row r="340" spans="1:70" s="22" customFormat="1" ht="184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141"/>
      <c r="BB340" s="42"/>
      <c r="BC340" s="4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8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56"/>
      <c r="BB341" s="59"/>
      <c r="BC341" s="42"/>
      <c r="BD341" s="33"/>
      <c r="BE341" s="33"/>
      <c r="BF341" s="33"/>
      <c r="BG341" s="33"/>
      <c r="BH341" s="33"/>
      <c r="BI341" s="33"/>
      <c r="BJ341" s="33"/>
      <c r="BK341" s="44"/>
      <c r="BL341" s="24"/>
      <c r="BM341" s="33"/>
      <c r="BN341" s="33"/>
      <c r="BO341" s="34"/>
      <c r="BP341" s="23"/>
      <c r="BQ341" s="24"/>
      <c r="BR341" s="25"/>
    </row>
    <row r="342" spans="1:70" s="22" customFormat="1" ht="18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51"/>
      <c r="O342" s="51"/>
      <c r="P342" s="51"/>
      <c r="Q342" s="51"/>
      <c r="R342" s="51"/>
      <c r="S342" s="51"/>
      <c r="T342" s="5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56"/>
      <c r="BB342" s="59"/>
      <c r="BC342" s="42"/>
      <c r="BD342" s="33"/>
      <c r="BE342" s="33"/>
      <c r="BF342" s="33"/>
      <c r="BG342" s="33"/>
      <c r="BH342" s="33"/>
      <c r="BI342" s="33"/>
      <c r="BJ342" s="33"/>
      <c r="BK342" s="44"/>
      <c r="BL342" s="24"/>
      <c r="BM342" s="33"/>
      <c r="BN342" s="33"/>
      <c r="BO342" s="34"/>
      <c r="BP342" s="23"/>
      <c r="BQ342" s="24"/>
      <c r="BR342" s="25"/>
    </row>
    <row r="343" spans="1:70" s="22" customFormat="1" ht="184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141"/>
      <c r="BB343" s="42"/>
      <c r="BC343" s="42"/>
      <c r="BD343" s="33"/>
      <c r="BE343" s="33"/>
      <c r="BF343" s="33"/>
      <c r="BG343" s="42"/>
      <c r="BH343" s="43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18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49"/>
      <c r="BB344" s="59"/>
      <c r="BC344" s="42"/>
      <c r="BD344" s="33"/>
      <c r="BE344" s="33"/>
      <c r="BF344" s="33"/>
      <c r="BG344" s="42"/>
      <c r="BH344" s="43"/>
      <c r="BI344" s="43"/>
      <c r="BJ344" s="33"/>
      <c r="BK344" s="44"/>
      <c r="BL344" s="24"/>
      <c r="BM344" s="33"/>
      <c r="BN344" s="33"/>
      <c r="BO344" s="34"/>
      <c r="BP344" s="23"/>
      <c r="BQ344" s="24"/>
      <c r="BR344" s="25"/>
    </row>
    <row r="345" spans="1:70" s="22" customFormat="1" ht="18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52"/>
      <c r="O345" s="52"/>
      <c r="P345" s="52"/>
      <c r="Q345" s="52"/>
      <c r="R345" s="52"/>
      <c r="S345" s="52"/>
      <c r="T345" s="5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41"/>
      <c r="BB345" s="52"/>
      <c r="BC345" s="5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8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52"/>
      <c r="O346" s="52"/>
      <c r="P346" s="52"/>
      <c r="Q346" s="52"/>
      <c r="R346" s="52"/>
      <c r="S346" s="52"/>
      <c r="T346" s="5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41"/>
      <c r="BB346" s="43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8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52"/>
      <c r="O347" s="52"/>
      <c r="P347" s="52"/>
      <c r="Q347" s="52"/>
      <c r="R347" s="52"/>
      <c r="S347" s="52"/>
      <c r="T347" s="5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41"/>
      <c r="BB347" s="52"/>
      <c r="BC347" s="5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184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52"/>
      <c r="O348" s="52"/>
      <c r="P348" s="52"/>
      <c r="Q348" s="52"/>
      <c r="R348" s="52"/>
      <c r="S348" s="52"/>
      <c r="T348" s="5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62"/>
      <c r="AJ348" s="33"/>
      <c r="AK348" s="33"/>
      <c r="AL348" s="33"/>
      <c r="AM348" s="33"/>
      <c r="AN348" s="33"/>
      <c r="AO348" s="33"/>
      <c r="AP348" s="33"/>
      <c r="AQ348" s="62"/>
      <c r="AR348" s="33"/>
      <c r="AS348" s="62"/>
      <c r="AT348" s="33"/>
      <c r="AU348" s="33"/>
      <c r="AV348" s="33"/>
      <c r="AW348" s="33"/>
      <c r="AX348" s="33"/>
      <c r="AY348" s="42"/>
      <c r="AZ348" s="43"/>
      <c r="BA348" s="141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12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43"/>
      <c r="O349" s="43"/>
      <c r="P349" s="43"/>
      <c r="Q349" s="43"/>
      <c r="R349" s="43"/>
      <c r="S349" s="43"/>
      <c r="T349" s="4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33"/>
      <c r="AO349" s="33"/>
      <c r="AP349" s="33"/>
      <c r="AQ349" s="33"/>
      <c r="AR349" s="33"/>
      <c r="AS349" s="33"/>
      <c r="AT349" s="33"/>
      <c r="AU349" s="33"/>
      <c r="AV349" s="33"/>
      <c r="AW349" s="33"/>
      <c r="AX349" s="33"/>
      <c r="AY349" s="33"/>
      <c r="AZ349" s="33"/>
      <c r="BA349" s="141"/>
      <c r="BB349" s="43"/>
      <c r="BC349" s="43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9.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3"/>
      <c r="O350" s="42"/>
      <c r="P350" s="43"/>
      <c r="Q350" s="43"/>
      <c r="R350" s="43"/>
      <c r="S350" s="43"/>
      <c r="T350" s="4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33"/>
      <c r="AO350" s="33"/>
      <c r="AP350" s="33"/>
      <c r="AQ350" s="33"/>
      <c r="AR350" s="33"/>
      <c r="AS350" s="33"/>
      <c r="AT350" s="33"/>
      <c r="AU350" s="33"/>
      <c r="AV350" s="33"/>
      <c r="AW350" s="33"/>
      <c r="AX350" s="33"/>
      <c r="AY350" s="33"/>
      <c r="AZ350" s="33"/>
      <c r="BA350" s="141"/>
      <c r="BB350" s="43"/>
      <c r="BC350" s="43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6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141"/>
      <c r="N351" s="32"/>
      <c r="O351" s="31"/>
      <c r="P351" s="32"/>
      <c r="Q351" s="32"/>
      <c r="R351" s="32"/>
      <c r="S351" s="32"/>
      <c r="T351" s="3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33"/>
      <c r="AO351" s="33"/>
      <c r="AP351" s="33"/>
      <c r="AQ351" s="33"/>
      <c r="AR351" s="33"/>
      <c r="AS351" s="33"/>
      <c r="AT351" s="33"/>
      <c r="AU351" s="33"/>
      <c r="AV351" s="33"/>
      <c r="AW351" s="33"/>
      <c r="AX351" s="33"/>
      <c r="AY351" s="33"/>
      <c r="AZ351" s="33"/>
      <c r="BA351" s="62"/>
      <c r="BB351" s="33"/>
      <c r="BC351" s="33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2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141"/>
      <c r="BB352" s="43"/>
      <c r="BC352" s="43"/>
      <c r="BD352" s="33"/>
      <c r="BE352" s="33"/>
      <c r="BF352" s="33"/>
      <c r="BG352" s="33"/>
      <c r="BH352" s="33"/>
      <c r="BI352" s="42"/>
      <c r="BJ352" s="43"/>
      <c r="BK352" s="43"/>
      <c r="BL352" s="24"/>
      <c r="BM352" s="33"/>
      <c r="BN352" s="33"/>
      <c r="BO352" s="34"/>
      <c r="BP352" s="23"/>
      <c r="BQ352" s="24"/>
      <c r="BR352" s="25"/>
    </row>
    <row r="353" spans="1:70" s="22" customFormat="1" ht="22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2"/>
      <c r="O353" s="42"/>
      <c r="P353" s="43"/>
      <c r="Q353" s="43"/>
      <c r="R353" s="43"/>
      <c r="S353" s="43"/>
      <c r="T353" s="4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62"/>
      <c r="BB353" s="33"/>
      <c r="BC353" s="33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2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2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62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57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43"/>
      <c r="O355" s="42"/>
      <c r="P355" s="43"/>
      <c r="Q355" s="43"/>
      <c r="R355" s="43"/>
      <c r="S355" s="43"/>
      <c r="T355" s="4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141"/>
      <c r="BB355" s="43"/>
      <c r="BC355" s="43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82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141"/>
      <c r="N356" s="32"/>
      <c r="O356" s="31"/>
      <c r="P356" s="32"/>
      <c r="Q356" s="32"/>
      <c r="R356" s="32"/>
      <c r="S356" s="32"/>
      <c r="T356" s="3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62"/>
      <c r="BB356" s="33"/>
      <c r="BC356" s="33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29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52"/>
      <c r="O357" s="52"/>
      <c r="P357" s="52"/>
      <c r="Q357" s="52"/>
      <c r="R357" s="52"/>
      <c r="S357" s="52"/>
      <c r="T357" s="5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62"/>
      <c r="BB357" s="33"/>
      <c r="BC357" s="33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409.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3"/>
      <c r="O358" s="42"/>
      <c r="P358" s="43"/>
      <c r="Q358" s="43"/>
      <c r="R358" s="43"/>
      <c r="S358" s="43"/>
      <c r="T358" s="4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42"/>
      <c r="AF358" s="43"/>
      <c r="AG358" s="43"/>
      <c r="AH358" s="43"/>
      <c r="AI358" s="141"/>
      <c r="AJ358" s="43"/>
      <c r="AK358" s="43"/>
      <c r="AL358" s="33"/>
      <c r="AM358" s="33"/>
      <c r="AN358" s="33"/>
      <c r="AO358" s="33"/>
      <c r="AP358" s="33"/>
      <c r="AQ358" s="141"/>
      <c r="AR358" s="43"/>
      <c r="AS358" s="141"/>
      <c r="AT358" s="43"/>
      <c r="AU358" s="33"/>
      <c r="AV358" s="33"/>
      <c r="AW358" s="33"/>
      <c r="AX358" s="33"/>
      <c r="AY358" s="42"/>
      <c r="AZ358" s="43"/>
      <c r="BA358" s="141"/>
      <c r="BB358" s="43"/>
      <c r="BC358" s="43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4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2"/>
      <c r="O359" s="31"/>
      <c r="P359" s="32"/>
      <c r="Q359" s="32"/>
      <c r="R359" s="32"/>
      <c r="S359" s="32"/>
      <c r="T359" s="3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42"/>
      <c r="AH359" s="43"/>
      <c r="AI359" s="4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42"/>
      <c r="AZ359" s="43"/>
      <c r="BA359" s="141"/>
      <c r="BB359" s="43"/>
      <c r="BC359" s="43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1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141"/>
      <c r="N360" s="32"/>
      <c r="O360" s="31"/>
      <c r="P360" s="32"/>
      <c r="Q360" s="32"/>
      <c r="R360" s="32"/>
      <c r="S360" s="32"/>
      <c r="T360" s="3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42"/>
      <c r="AH360" s="43"/>
      <c r="AI360" s="4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42"/>
      <c r="AZ360" s="43"/>
      <c r="BA360" s="141"/>
      <c r="BB360" s="43"/>
      <c r="BC360" s="43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41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141"/>
      <c r="N361" s="34"/>
      <c r="O361" s="34"/>
      <c r="P361" s="34"/>
      <c r="Q361" s="34"/>
      <c r="R361" s="34"/>
      <c r="S361" s="34"/>
      <c r="T361" s="3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42"/>
      <c r="AH361" s="43"/>
      <c r="AI361" s="4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42"/>
      <c r="AZ361" s="43"/>
      <c r="BA361" s="141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41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141"/>
      <c r="N362" s="32"/>
      <c r="O362" s="31"/>
      <c r="P362" s="32"/>
      <c r="Q362" s="32"/>
      <c r="R362" s="32"/>
      <c r="S362" s="32"/>
      <c r="T362" s="3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42"/>
      <c r="AH362" s="43"/>
      <c r="AI362" s="4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42"/>
      <c r="AZ362" s="43"/>
      <c r="BA362" s="141"/>
      <c r="BB362" s="43"/>
      <c r="BC362" s="43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41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141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42"/>
      <c r="AH363" s="43"/>
      <c r="AI363" s="4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42"/>
      <c r="AZ363" s="43"/>
      <c r="BA363" s="141"/>
      <c r="BB363" s="43"/>
      <c r="BC363" s="43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01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3"/>
      <c r="O364" s="42"/>
      <c r="P364" s="43"/>
      <c r="Q364" s="43"/>
      <c r="R364" s="43"/>
      <c r="S364" s="43"/>
      <c r="T364" s="4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141"/>
      <c r="BB364" s="43"/>
      <c r="BC364" s="43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01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141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62"/>
      <c r="BB365" s="33"/>
      <c r="BC365" s="33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201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3"/>
      <c r="O366" s="42"/>
      <c r="P366" s="43"/>
      <c r="Q366" s="43"/>
      <c r="R366" s="43"/>
      <c r="S366" s="43"/>
      <c r="T366" s="4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141"/>
      <c r="BB366" s="43"/>
      <c r="BC366" s="43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1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141"/>
      <c r="N367" s="32"/>
      <c r="O367" s="31"/>
      <c r="P367" s="32"/>
      <c r="Q367" s="32"/>
      <c r="R367" s="32"/>
      <c r="S367" s="32"/>
      <c r="T367" s="3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62"/>
      <c r="BB367" s="33"/>
      <c r="BC367" s="33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6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3"/>
      <c r="O368" s="42"/>
      <c r="P368" s="42"/>
      <c r="Q368" s="42"/>
      <c r="R368" s="42"/>
      <c r="S368" s="42"/>
      <c r="T368" s="4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33"/>
      <c r="AZ368" s="33"/>
      <c r="BA368" s="62"/>
      <c r="BB368" s="33"/>
      <c r="BC368" s="33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201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43"/>
      <c r="O369" s="42"/>
      <c r="P369" s="42"/>
      <c r="Q369" s="42"/>
      <c r="R369" s="42"/>
      <c r="S369" s="42"/>
      <c r="T369" s="4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62"/>
      <c r="BB369" s="33"/>
      <c r="BC369" s="33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201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43"/>
      <c r="O370" s="42"/>
      <c r="P370" s="43"/>
      <c r="Q370" s="43"/>
      <c r="R370" s="43"/>
      <c r="S370" s="43"/>
      <c r="T370" s="4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42"/>
      <c r="AH370" s="43"/>
      <c r="AI370" s="4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42"/>
      <c r="AZ370" s="43"/>
      <c r="BA370" s="141"/>
      <c r="BB370" s="43"/>
      <c r="BC370" s="43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201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3"/>
      <c r="O371" s="42"/>
      <c r="P371" s="32"/>
      <c r="Q371" s="32"/>
      <c r="R371" s="32"/>
      <c r="S371" s="32"/>
      <c r="T371" s="3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62"/>
      <c r="BB371" s="33"/>
      <c r="BC371" s="33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01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43"/>
      <c r="O372" s="42"/>
      <c r="P372" s="42"/>
      <c r="Q372" s="42"/>
      <c r="R372" s="42"/>
      <c r="S372" s="42"/>
      <c r="T372" s="4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62"/>
      <c r="BB372" s="33"/>
      <c r="BC372" s="33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20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141"/>
      <c r="N373" s="32"/>
      <c r="O373" s="31"/>
      <c r="P373" s="32"/>
      <c r="Q373" s="32"/>
      <c r="R373" s="32"/>
      <c r="S373" s="32"/>
      <c r="T373" s="3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62"/>
      <c r="BB373" s="33"/>
      <c r="BC373" s="33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25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52"/>
      <c r="O374" s="52"/>
      <c r="P374" s="52"/>
      <c r="Q374" s="52"/>
      <c r="R374" s="52"/>
      <c r="S374" s="52"/>
      <c r="T374" s="5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141"/>
      <c r="BB374" s="52"/>
      <c r="BC374" s="52"/>
      <c r="BD374" s="33"/>
      <c r="BE374" s="33"/>
      <c r="BF374" s="33"/>
      <c r="BG374" s="42"/>
      <c r="BH374" s="51"/>
      <c r="BI374" s="52"/>
      <c r="BJ374" s="33"/>
      <c r="BK374" s="44"/>
      <c r="BL374" s="24"/>
      <c r="BM374" s="33"/>
      <c r="BN374" s="33"/>
      <c r="BO374" s="34"/>
      <c r="BP374" s="23"/>
      <c r="BQ374" s="24"/>
      <c r="BR374" s="25"/>
    </row>
    <row r="375" spans="1:70" s="22" customFormat="1" ht="244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141"/>
      <c r="BB375" s="55"/>
      <c r="BC375" s="52"/>
      <c r="BD375" s="33"/>
      <c r="BE375" s="33"/>
      <c r="BF375" s="33"/>
      <c r="BG375" s="42"/>
      <c r="BH375" s="51"/>
      <c r="BI375" s="52"/>
      <c r="BJ375" s="33"/>
      <c r="BK375" s="44"/>
      <c r="BL375" s="24"/>
      <c r="BM375" s="33"/>
      <c r="BN375" s="33"/>
      <c r="BO375" s="34"/>
      <c r="BP375" s="23"/>
      <c r="BQ375" s="24"/>
      <c r="BR375" s="25"/>
    </row>
    <row r="376" spans="1:70" s="22" customFormat="1" ht="219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1"/>
      <c r="O376" s="51"/>
      <c r="P376" s="51"/>
      <c r="Q376" s="51"/>
      <c r="R376" s="51"/>
      <c r="S376" s="51"/>
      <c r="T376" s="5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49"/>
      <c r="BB376" s="50"/>
      <c r="BC376" s="47"/>
      <c r="BD376" s="33"/>
      <c r="BE376" s="33"/>
      <c r="BF376" s="33"/>
      <c r="BG376" s="33"/>
      <c r="BH376" s="33"/>
      <c r="BI376" s="33"/>
      <c r="BJ376" s="33"/>
      <c r="BK376" s="44"/>
      <c r="BL376" s="24"/>
      <c r="BM376" s="33"/>
      <c r="BN376" s="33"/>
      <c r="BO376" s="34"/>
      <c r="BP376" s="23"/>
      <c r="BQ376" s="24"/>
      <c r="BR376" s="25"/>
    </row>
    <row r="377" spans="1:70" s="22" customFormat="1" ht="219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141"/>
      <c r="BB377" s="52"/>
      <c r="BC377" s="52"/>
      <c r="BD377" s="33"/>
      <c r="BE377" s="33"/>
      <c r="BF377" s="33"/>
      <c r="BG377" s="33"/>
      <c r="BH377" s="33"/>
      <c r="BI377" s="33"/>
      <c r="BJ377" s="33"/>
      <c r="BK377" s="44"/>
      <c r="BL377" s="24"/>
      <c r="BM377" s="33"/>
      <c r="BN377" s="33"/>
      <c r="BO377" s="34"/>
      <c r="BP377" s="23"/>
      <c r="BQ377" s="24"/>
      <c r="BR377" s="25"/>
    </row>
    <row r="378" spans="1:70" s="22" customFormat="1" ht="219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49"/>
      <c r="BB378" s="50"/>
      <c r="BC378" s="47"/>
      <c r="BD378" s="33"/>
      <c r="BE378" s="33"/>
      <c r="BF378" s="33"/>
      <c r="BG378" s="33"/>
      <c r="BH378" s="33"/>
      <c r="BI378" s="33"/>
      <c r="BJ378" s="33"/>
      <c r="BK378" s="44"/>
      <c r="BL378" s="24"/>
      <c r="BM378" s="33"/>
      <c r="BN378" s="33"/>
      <c r="BO378" s="34"/>
      <c r="BP378" s="23"/>
      <c r="BQ378" s="24"/>
      <c r="BR378" s="25"/>
    </row>
    <row r="379" spans="1:70" s="22" customFormat="1" ht="409.6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141"/>
      <c r="BB379" s="52"/>
      <c r="BC379" s="42"/>
      <c r="BD379" s="33"/>
      <c r="BE379" s="33"/>
      <c r="BF379" s="33"/>
      <c r="BG379" s="33"/>
      <c r="BH379" s="33"/>
      <c r="BI379" s="33"/>
      <c r="BJ379" s="33"/>
      <c r="BK379" s="44"/>
      <c r="BL379" s="24"/>
      <c r="BM379" s="33"/>
      <c r="BN379" s="33"/>
      <c r="BO379" s="34"/>
      <c r="BP379" s="23"/>
      <c r="BQ379" s="24"/>
      <c r="BR379" s="25"/>
    </row>
    <row r="380" spans="1:70" s="22" customFormat="1" ht="409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42"/>
      <c r="AF380" s="52"/>
      <c r="AG380" s="52"/>
      <c r="AH380" s="33"/>
      <c r="AI380" s="141"/>
      <c r="AJ380" s="52"/>
      <c r="AK380" s="52"/>
      <c r="AL380" s="33"/>
      <c r="AM380" s="33"/>
      <c r="AN380" s="33"/>
      <c r="AO380" s="33"/>
      <c r="AP380" s="33"/>
      <c r="AQ380" s="141"/>
      <c r="AR380" s="52"/>
      <c r="AS380" s="141"/>
      <c r="AT380" s="52"/>
      <c r="AU380" s="33"/>
      <c r="AV380" s="33"/>
      <c r="AW380" s="33"/>
      <c r="AX380" s="33"/>
      <c r="AY380" s="33"/>
      <c r="AZ380" s="33"/>
      <c r="BA380" s="141"/>
      <c r="BB380" s="52"/>
      <c r="BC380" s="52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37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49"/>
      <c r="BB381" s="50"/>
      <c r="BC381" s="47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37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49"/>
      <c r="BB382" s="50"/>
      <c r="BC382" s="47"/>
      <c r="BD382" s="33"/>
      <c r="BE382" s="33"/>
      <c r="BF382" s="33"/>
      <c r="BG382" s="33"/>
      <c r="BH382" s="33"/>
      <c r="BI382" s="33"/>
      <c r="BJ382" s="33"/>
      <c r="BK382" s="44"/>
      <c r="BL382" s="24"/>
      <c r="BM382" s="33"/>
      <c r="BN382" s="33"/>
      <c r="BO382" s="34"/>
      <c r="BP382" s="23"/>
      <c r="BQ382" s="24"/>
      <c r="BR382" s="25"/>
    </row>
    <row r="383" spans="1:70" s="22" customFormat="1" ht="137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52"/>
      <c r="O383" s="52"/>
      <c r="P383" s="52"/>
      <c r="Q383" s="52"/>
      <c r="R383" s="52"/>
      <c r="S383" s="52"/>
      <c r="T383" s="5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49"/>
      <c r="BB383" s="50"/>
      <c r="BC383" s="47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137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2"/>
      <c r="O384" s="52"/>
      <c r="P384" s="52"/>
      <c r="Q384" s="52"/>
      <c r="R384" s="52"/>
      <c r="S384" s="52"/>
      <c r="T384" s="5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49"/>
      <c r="BB384" s="50"/>
      <c r="BC384" s="47"/>
      <c r="BD384" s="33"/>
      <c r="BE384" s="33"/>
      <c r="BF384" s="33"/>
      <c r="BG384" s="33"/>
      <c r="BH384" s="33"/>
      <c r="BI384" s="33"/>
      <c r="BJ384" s="33"/>
      <c r="BK384" s="44"/>
      <c r="BL384" s="24"/>
      <c r="BM384" s="33"/>
      <c r="BN384" s="33"/>
      <c r="BO384" s="34"/>
      <c r="BP384" s="23"/>
      <c r="BQ384" s="24"/>
      <c r="BR384" s="25"/>
    </row>
    <row r="385" spans="1:72" s="22" customFormat="1" ht="137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52"/>
      <c r="O385" s="52"/>
      <c r="P385" s="52"/>
      <c r="Q385" s="52"/>
      <c r="R385" s="52"/>
      <c r="S385" s="52"/>
      <c r="T385" s="5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49"/>
      <c r="BB385" s="50"/>
      <c r="BC385" s="47"/>
      <c r="BD385" s="33"/>
      <c r="BE385" s="33"/>
      <c r="BF385" s="33"/>
      <c r="BG385" s="33"/>
      <c r="BH385" s="33"/>
      <c r="BI385" s="33"/>
      <c r="BJ385" s="33"/>
      <c r="BK385" s="44"/>
      <c r="BL385" s="24"/>
      <c r="BM385" s="33"/>
      <c r="BN385" s="33"/>
      <c r="BO385" s="34"/>
      <c r="BP385" s="23"/>
      <c r="BQ385" s="24"/>
      <c r="BR385" s="25"/>
    </row>
    <row r="386" spans="1:72" s="22" customFormat="1" ht="291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52"/>
      <c r="O386" s="52"/>
      <c r="P386" s="52"/>
      <c r="Q386" s="52"/>
      <c r="R386" s="52"/>
      <c r="S386" s="52"/>
      <c r="T386" s="5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42"/>
      <c r="AZ386" s="38"/>
      <c r="BA386" s="141"/>
      <c r="BB386" s="52"/>
      <c r="BC386" s="42"/>
      <c r="BD386" s="4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2" s="22" customFormat="1" ht="291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42"/>
      <c r="AZ387" s="38"/>
      <c r="BA387" s="141"/>
      <c r="BB387" s="61"/>
      <c r="BC387" s="42"/>
      <c r="BD387" s="4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2" s="22" customFormat="1" ht="197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141"/>
      <c r="BB388" s="42"/>
      <c r="BC388" s="42"/>
      <c r="BD388" s="33"/>
      <c r="BE388" s="33"/>
      <c r="BF388" s="33"/>
      <c r="BG388" s="33"/>
      <c r="BH388" s="33"/>
      <c r="BI388" s="33"/>
      <c r="BJ388" s="33"/>
      <c r="BK388" s="44"/>
      <c r="BL388" s="24"/>
      <c r="BM388" s="33"/>
      <c r="BN388" s="33"/>
      <c r="BO388" s="34"/>
      <c r="BP388" s="23"/>
      <c r="BQ388" s="24"/>
      <c r="BR388" s="25"/>
    </row>
    <row r="389" spans="1:72" s="22" customFormat="1" ht="197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43"/>
      <c r="O389" s="43"/>
      <c r="P389" s="43"/>
      <c r="Q389" s="43"/>
      <c r="R389" s="43"/>
      <c r="S389" s="43"/>
      <c r="T389" s="4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56"/>
      <c r="BB389" s="47"/>
      <c r="BC389" s="47"/>
      <c r="BD389" s="33"/>
      <c r="BE389" s="33"/>
      <c r="BF389" s="33"/>
      <c r="BG389" s="33"/>
      <c r="BH389" s="33"/>
      <c r="BI389" s="33"/>
      <c r="BJ389" s="33"/>
      <c r="BK389" s="44"/>
      <c r="BL389" s="24"/>
      <c r="BM389" s="33"/>
      <c r="BN389" s="33"/>
      <c r="BO389" s="34"/>
      <c r="BP389" s="23"/>
      <c r="BQ389" s="24"/>
      <c r="BR389" s="25"/>
    </row>
    <row r="390" spans="1:72" s="22" customFormat="1" ht="279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3"/>
      <c r="O390" s="53"/>
      <c r="P390" s="53"/>
      <c r="Q390" s="53"/>
      <c r="R390" s="53"/>
      <c r="S390" s="53"/>
      <c r="T390" s="5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141"/>
      <c r="BB390" s="51"/>
      <c r="BC390" s="51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2" s="22" customFormat="1" ht="17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141"/>
      <c r="BB391" s="43"/>
      <c r="BC391" s="4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2" s="22" customFormat="1" ht="129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3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54"/>
      <c r="BB392" s="52"/>
      <c r="BC392" s="52"/>
      <c r="BD392" s="33"/>
      <c r="BE392" s="33"/>
      <c r="BF392" s="33"/>
      <c r="BG392" s="33"/>
      <c r="BH392" s="33"/>
      <c r="BI392" s="33"/>
      <c r="BJ392" s="33"/>
      <c r="BK392" s="44"/>
      <c r="BL392" s="24"/>
      <c r="BM392" s="33"/>
      <c r="BN392" s="33"/>
      <c r="BO392" s="34"/>
      <c r="BP392" s="23"/>
      <c r="BQ392" s="24"/>
      <c r="BR392" s="25"/>
    </row>
    <row r="393" spans="1:72" s="22" customFormat="1" ht="187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52"/>
      <c r="N393" s="52"/>
      <c r="O393" s="52"/>
      <c r="P393" s="52"/>
      <c r="Q393" s="52"/>
      <c r="R393" s="52"/>
      <c r="S393" s="52"/>
      <c r="T393" s="5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141"/>
      <c r="BB393" s="43"/>
      <c r="BC393" s="43"/>
      <c r="BD393" s="33"/>
      <c r="BE393" s="33"/>
      <c r="BF393" s="33"/>
      <c r="BG393" s="33"/>
      <c r="BH393" s="33"/>
      <c r="BI393" s="33"/>
      <c r="BJ393" s="34"/>
      <c r="BK393" s="34"/>
      <c r="BL393" s="24"/>
      <c r="BM393" s="21"/>
      <c r="BN393" s="21"/>
      <c r="BO393" s="21"/>
      <c r="BP393" s="21"/>
      <c r="BQ393" s="23"/>
      <c r="BR393" s="24"/>
      <c r="BS393" s="25"/>
      <c r="BT393" s="30"/>
    </row>
    <row r="394" spans="1:72" s="22" customFormat="1" ht="187.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141"/>
      <c r="N394" s="32"/>
      <c r="O394" s="31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  <c r="BH394" s="33"/>
      <c r="BI394" s="33"/>
      <c r="BJ394" s="34"/>
      <c r="BK394" s="34"/>
      <c r="BL394" s="24"/>
      <c r="BM394" s="25"/>
      <c r="BN394" s="21"/>
      <c r="BO394" s="21"/>
      <c r="BP394" s="21"/>
      <c r="BQ394" s="23"/>
      <c r="BR394" s="24"/>
      <c r="BS394" s="25"/>
      <c r="BT394" s="30"/>
    </row>
    <row r="395" spans="1:72" s="22" customFormat="1" ht="409.6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3"/>
      <c r="O395" s="43"/>
      <c r="P395" s="43"/>
      <c r="Q395" s="43"/>
      <c r="R395" s="43"/>
      <c r="S395" s="43"/>
      <c r="T395" s="4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4"/>
      <c r="AS395" s="33"/>
      <c r="AT395" s="34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  <c r="BH395" s="33"/>
      <c r="BI395" s="33"/>
      <c r="BJ395" s="34"/>
      <c r="BK395" s="34"/>
      <c r="BL395" s="24"/>
      <c r="BM395" s="25"/>
      <c r="BN395" s="21"/>
      <c r="BO395" s="21"/>
      <c r="BP395" s="21"/>
      <c r="BQ395" s="23"/>
      <c r="BR395" s="24"/>
      <c r="BS395" s="25"/>
      <c r="BT395" s="30"/>
    </row>
    <row r="396" spans="1:72" s="22" customFormat="1" ht="409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3"/>
      <c r="O396" s="43"/>
      <c r="P396" s="43"/>
      <c r="Q396" s="43"/>
      <c r="R396" s="43"/>
      <c r="S396" s="43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141"/>
      <c r="BB396" s="43"/>
      <c r="BC396" s="43"/>
      <c r="BD396" s="33"/>
      <c r="BE396" s="33"/>
      <c r="BF396" s="33"/>
      <c r="BG396" s="33"/>
      <c r="BH396" s="33"/>
      <c r="BI396" s="33"/>
      <c r="BJ396" s="34"/>
      <c r="BK396" s="34"/>
      <c r="BL396" s="24"/>
      <c r="BM396" s="25"/>
      <c r="BN396" s="21"/>
      <c r="BO396" s="21"/>
      <c r="BP396" s="21"/>
      <c r="BQ396" s="23"/>
      <c r="BR396" s="24"/>
      <c r="BS396" s="25"/>
      <c r="BT396" s="30"/>
    </row>
    <row r="397" spans="1:72" s="22" customFormat="1" ht="19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141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  <c r="BH397" s="33"/>
      <c r="BI397" s="33"/>
      <c r="BJ397" s="34"/>
      <c r="BK397" s="34"/>
      <c r="BL397" s="24"/>
      <c r="BM397" s="25"/>
      <c r="BN397" s="36"/>
      <c r="BO397" s="36"/>
      <c r="BP397" s="36"/>
      <c r="BQ397" s="40"/>
      <c r="BR397" s="26"/>
      <c r="BS397" s="36"/>
      <c r="BT397" s="30"/>
    </row>
    <row r="398" spans="1:72" s="22" customFormat="1" ht="219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21"/>
      <c r="BC398" s="21"/>
      <c r="BD398" s="21"/>
      <c r="BE398" s="21"/>
      <c r="BF398" s="21"/>
      <c r="BG398" s="21"/>
      <c r="BH398" s="21"/>
      <c r="BI398" s="21"/>
      <c r="BJ398" s="21"/>
      <c r="BK398" s="23"/>
      <c r="BL398" s="24"/>
      <c r="BM398" s="25"/>
      <c r="BN398" s="36"/>
      <c r="BO398" s="36"/>
      <c r="BP398" s="36"/>
      <c r="BQ398" s="40"/>
      <c r="BR398" s="26"/>
      <c r="BS398" s="36"/>
      <c r="BT398" s="30"/>
    </row>
    <row r="399" spans="1:72" s="22" customFormat="1" ht="198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31"/>
      <c r="L399" s="6"/>
      <c r="M399" s="33"/>
      <c r="N399" s="41"/>
      <c r="O399" s="41"/>
      <c r="P399" s="41"/>
      <c r="Q399" s="41"/>
      <c r="R399" s="41"/>
      <c r="S399" s="41"/>
      <c r="T399" s="4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  <c r="BH399" s="33"/>
      <c r="BI399" s="33"/>
      <c r="BJ399" s="34"/>
      <c r="BK399" s="29"/>
      <c r="BL399" s="24"/>
      <c r="BM399" s="25"/>
      <c r="BN399" s="21"/>
      <c r="BO399" s="21"/>
      <c r="BP399" s="21"/>
      <c r="BQ399" s="23"/>
      <c r="BR399" s="24"/>
      <c r="BS399" s="25"/>
      <c r="BT399" s="30"/>
    </row>
    <row r="400" spans="1:72" s="22" customFormat="1" ht="198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31"/>
      <c r="L400" s="6"/>
      <c r="M400" s="33"/>
      <c r="N400" s="34"/>
      <c r="O400" s="34"/>
      <c r="P400" s="34"/>
      <c r="Q400" s="34"/>
      <c r="R400" s="34"/>
      <c r="S400" s="34"/>
      <c r="T400" s="34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  <c r="BH400" s="33"/>
      <c r="BI400" s="33"/>
      <c r="BJ400" s="34"/>
      <c r="BK400" s="29"/>
      <c r="BL400" s="24"/>
      <c r="BM400" s="25"/>
      <c r="BN400" s="21"/>
      <c r="BO400" s="21"/>
      <c r="BP400" s="21"/>
      <c r="BQ400" s="23"/>
      <c r="BR400" s="24"/>
      <c r="BS400" s="25"/>
      <c r="BT400" s="30"/>
    </row>
    <row r="401" spans="1:72" s="22" customFormat="1" ht="198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31"/>
      <c r="L401" s="6"/>
      <c r="M401" s="33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  <c r="BH401" s="33"/>
      <c r="BI401" s="33"/>
      <c r="BJ401" s="34"/>
      <c r="BK401" s="29"/>
      <c r="BL401" s="24"/>
      <c r="BM401" s="25"/>
      <c r="BN401" s="21"/>
      <c r="BO401" s="21"/>
      <c r="BP401" s="21"/>
      <c r="BQ401" s="23"/>
      <c r="BR401" s="24"/>
      <c r="BS401" s="25"/>
      <c r="BT401" s="30"/>
    </row>
    <row r="402" spans="1:72" s="22" customFormat="1" ht="146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31"/>
      <c r="L402" s="6"/>
      <c r="M402" s="33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  <c r="BH402" s="33"/>
      <c r="BI402" s="33"/>
      <c r="BJ402" s="34"/>
      <c r="BK402" s="29"/>
      <c r="BL402" s="24"/>
      <c r="BM402" s="25"/>
      <c r="BN402" s="21"/>
      <c r="BO402" s="21"/>
      <c r="BP402" s="21"/>
      <c r="BQ402" s="23"/>
      <c r="BR402" s="24"/>
      <c r="BS402" s="25"/>
      <c r="BT402" s="30"/>
    </row>
    <row r="403" spans="1:72" s="22" customFormat="1" ht="227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31"/>
      <c r="L403" s="6"/>
      <c r="M403" s="33"/>
      <c r="N403" s="32"/>
      <c r="O403" s="31"/>
      <c r="P403" s="32"/>
      <c r="Q403" s="32"/>
      <c r="R403" s="32"/>
      <c r="S403" s="32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  <c r="BH403" s="33"/>
      <c r="BI403" s="33"/>
      <c r="BJ403" s="34"/>
      <c r="BK403" s="29"/>
      <c r="BL403" s="24"/>
      <c r="BM403" s="25"/>
      <c r="BN403" s="21"/>
      <c r="BO403" s="21"/>
      <c r="BP403" s="21"/>
      <c r="BQ403" s="23"/>
      <c r="BR403" s="24"/>
      <c r="BS403" s="25"/>
      <c r="BT403" s="30"/>
    </row>
    <row r="404" spans="1:72" s="22" customFormat="1" ht="154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31"/>
      <c r="L404" s="6"/>
      <c r="M404" s="33"/>
      <c r="N404" s="32"/>
      <c r="O404" s="32"/>
      <c r="P404" s="32"/>
      <c r="Q404" s="32"/>
      <c r="R404" s="32"/>
      <c r="S404" s="32"/>
      <c r="T404" s="3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33"/>
      <c r="BC404" s="33"/>
      <c r="BD404" s="33"/>
      <c r="BE404" s="33"/>
      <c r="BF404" s="33"/>
      <c r="BG404" s="33"/>
      <c r="BH404" s="33"/>
      <c r="BI404" s="33"/>
      <c r="BJ404" s="34"/>
      <c r="BK404" s="29"/>
      <c r="BL404" s="24"/>
      <c r="BM404" s="25"/>
      <c r="BN404" s="21"/>
      <c r="BO404" s="21"/>
      <c r="BP404" s="21"/>
      <c r="BQ404" s="23"/>
      <c r="BR404" s="24"/>
      <c r="BS404" s="25"/>
      <c r="BT404" s="30"/>
    </row>
    <row r="405" spans="1:72" s="22" customFormat="1" ht="154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31"/>
      <c r="L405" s="6"/>
      <c r="M405" s="33"/>
      <c r="N405" s="32"/>
      <c r="O405" s="31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  <c r="BH405" s="33"/>
      <c r="BI405" s="33"/>
      <c r="BJ405" s="34"/>
      <c r="BK405" s="29"/>
      <c r="BL405" s="24"/>
      <c r="BM405" s="25"/>
      <c r="BN405" s="36"/>
      <c r="BO405" s="36"/>
      <c r="BP405" s="36"/>
      <c r="BQ405" s="40"/>
      <c r="BR405" s="26"/>
      <c r="BS405" s="36"/>
      <c r="BT405" s="30"/>
    </row>
    <row r="406" spans="1:72" s="22" customFormat="1" ht="182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31"/>
      <c r="L406" s="6"/>
      <c r="M406" s="33"/>
      <c r="N406" s="34"/>
      <c r="O406" s="34"/>
      <c r="P406" s="34"/>
      <c r="Q406" s="34"/>
      <c r="R406" s="34"/>
      <c r="S406" s="34"/>
      <c r="T406" s="34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21"/>
      <c r="BC406" s="21"/>
      <c r="BD406" s="21"/>
      <c r="BE406" s="21"/>
      <c r="BF406" s="21"/>
      <c r="BG406" s="33"/>
      <c r="BH406" s="33"/>
      <c r="BI406" s="34"/>
      <c r="BJ406" s="21"/>
      <c r="BK406" s="23"/>
      <c r="BL406" s="24"/>
      <c r="BM406" s="25"/>
      <c r="BN406" s="36"/>
      <c r="BO406" s="36"/>
      <c r="BP406" s="36"/>
      <c r="BQ406" s="40"/>
      <c r="BR406" s="26"/>
      <c r="BS406" s="36"/>
      <c r="BT406" s="30"/>
    </row>
    <row r="407" spans="1:72" s="22" customFormat="1" ht="182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31"/>
      <c r="L407" s="6"/>
      <c r="M407" s="33"/>
      <c r="N407" s="34"/>
      <c r="O407" s="34"/>
      <c r="P407" s="34"/>
      <c r="Q407" s="34"/>
      <c r="R407" s="34"/>
      <c r="S407" s="34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21"/>
      <c r="BC407" s="21"/>
      <c r="BD407" s="21"/>
      <c r="BE407" s="21"/>
      <c r="BF407" s="21"/>
      <c r="BG407" s="21"/>
      <c r="BH407" s="21"/>
      <c r="BI407" s="21"/>
      <c r="BJ407" s="21"/>
      <c r="BK407" s="23"/>
      <c r="BL407" s="24"/>
      <c r="BM407" s="25"/>
      <c r="BN407" s="36"/>
      <c r="BO407" s="36"/>
      <c r="BP407" s="36"/>
      <c r="BQ407" s="40"/>
      <c r="BR407" s="26"/>
      <c r="BS407" s="36"/>
      <c r="BT407" s="30"/>
    </row>
    <row r="408" spans="1:72" s="22" customFormat="1" ht="31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31"/>
      <c r="L408" s="6"/>
      <c r="M408" s="33"/>
      <c r="N408" s="32"/>
      <c r="O408" s="32"/>
      <c r="P408" s="32"/>
      <c r="Q408" s="32"/>
      <c r="R408" s="32"/>
      <c r="S408" s="32"/>
      <c r="T408" s="3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2"/>
      <c r="BB408" s="33"/>
      <c r="BC408" s="33"/>
      <c r="BD408" s="34"/>
      <c r="BE408" s="33"/>
      <c r="BF408" s="33"/>
      <c r="BG408" s="33"/>
      <c r="BH408" s="33"/>
      <c r="BI408" s="34"/>
      <c r="BJ408" s="33"/>
      <c r="BK408" s="29"/>
      <c r="BL408" s="24"/>
      <c r="BM408" s="25"/>
      <c r="BN408" s="26"/>
    </row>
    <row r="409" spans="1:72" s="22" customFormat="1" ht="17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31"/>
      <c r="L409" s="6"/>
      <c r="M409" s="33"/>
      <c r="N409" s="32"/>
      <c r="O409" s="31"/>
      <c r="P409" s="32"/>
      <c r="Q409" s="32"/>
      <c r="R409" s="32"/>
      <c r="S409" s="32"/>
      <c r="T409" s="3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4"/>
      <c r="BE409" s="33"/>
      <c r="BF409" s="33"/>
      <c r="BG409" s="33"/>
      <c r="BH409" s="33"/>
      <c r="BI409" s="34"/>
      <c r="BJ409" s="33"/>
      <c r="BK409" s="29"/>
      <c r="BL409" s="24"/>
      <c r="BM409" s="25"/>
      <c r="BN409" s="26"/>
    </row>
    <row r="410" spans="1:72" s="22" customFormat="1" ht="167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31"/>
      <c r="L410" s="6"/>
      <c r="M410" s="33"/>
      <c r="N410" s="34"/>
      <c r="O410" s="34"/>
      <c r="P410" s="34"/>
      <c r="Q410" s="34"/>
      <c r="R410" s="34"/>
      <c r="S410" s="34"/>
      <c r="T410" s="34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62"/>
      <c r="BB410" s="33"/>
      <c r="BC410" s="33"/>
      <c r="BD410" s="34"/>
      <c r="BE410" s="33"/>
      <c r="BF410" s="33"/>
      <c r="BG410" s="33"/>
      <c r="BH410" s="33"/>
      <c r="BI410" s="34"/>
      <c r="BJ410" s="33"/>
      <c r="BK410" s="29"/>
      <c r="BL410" s="24"/>
      <c r="BM410" s="25"/>
      <c r="BN410" s="26"/>
    </row>
    <row r="411" spans="1:72" s="22" customFormat="1" ht="167.2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31"/>
      <c r="L411" s="6"/>
      <c r="M411" s="33"/>
      <c r="N411" s="34"/>
      <c r="O411" s="34"/>
      <c r="P411" s="34"/>
      <c r="Q411" s="34"/>
      <c r="R411" s="34"/>
      <c r="S411" s="34"/>
      <c r="T411" s="34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33"/>
      <c r="BB411" s="33"/>
      <c r="BC411" s="33"/>
      <c r="BD411" s="34"/>
      <c r="BE411" s="33"/>
      <c r="BF411" s="33"/>
      <c r="BG411" s="33"/>
      <c r="BH411" s="33"/>
      <c r="BI411" s="34"/>
      <c r="BJ411" s="33"/>
      <c r="BK411" s="29"/>
      <c r="BL411" s="24"/>
      <c r="BM411" s="25"/>
      <c r="BN411" s="26"/>
    </row>
    <row r="412" spans="1:72" s="22" customFormat="1" ht="167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31"/>
      <c r="L412" s="6"/>
      <c r="M412" s="33"/>
      <c r="N412" s="34"/>
      <c r="O412" s="34"/>
      <c r="P412" s="32"/>
      <c r="Q412" s="32"/>
      <c r="R412" s="32"/>
      <c r="S412" s="32"/>
      <c r="T412" s="3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33"/>
      <c r="BB412" s="33"/>
      <c r="BC412" s="33"/>
      <c r="BD412" s="34"/>
      <c r="BE412" s="33"/>
      <c r="BF412" s="33"/>
      <c r="BG412" s="33"/>
      <c r="BH412" s="33"/>
      <c r="BI412" s="34"/>
      <c r="BJ412" s="33"/>
      <c r="BK412" s="29"/>
      <c r="BL412" s="24"/>
      <c r="BM412" s="25"/>
      <c r="BN412" s="26"/>
    </row>
    <row r="413" spans="1:72" s="22" customFormat="1" ht="37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31"/>
      <c r="L413" s="6"/>
      <c r="M413" s="33"/>
      <c r="N413" s="31"/>
      <c r="O413" s="31"/>
      <c r="P413" s="31"/>
      <c r="Q413" s="31"/>
      <c r="R413" s="31"/>
      <c r="S413" s="31"/>
      <c r="T413" s="3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4"/>
      <c r="BM413" s="21"/>
      <c r="BN413" s="21"/>
      <c r="BO413" s="21"/>
      <c r="BP413" s="21"/>
    </row>
    <row r="414" spans="1:72" s="22" customFormat="1" ht="25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31"/>
      <c r="L414" s="6"/>
      <c r="M414" s="33"/>
      <c r="N414" s="31"/>
      <c r="O414" s="31"/>
      <c r="P414" s="39"/>
      <c r="Q414" s="39"/>
      <c r="R414" s="39"/>
      <c r="S414" s="39"/>
      <c r="T414" s="38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4"/>
      <c r="BM414" s="21"/>
      <c r="BN414" s="21"/>
      <c r="BO414" s="21"/>
      <c r="BP414" s="21"/>
    </row>
    <row r="415" spans="1:72" s="22" customFormat="1" ht="254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18"/>
      <c r="L415" s="20"/>
      <c r="M415" s="21"/>
      <c r="N415" s="18"/>
      <c r="O415" s="18"/>
      <c r="P415" s="27"/>
      <c r="Q415" s="27"/>
      <c r="R415" s="27"/>
      <c r="S415" s="27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4"/>
      <c r="BM415" s="21"/>
      <c r="BN415" s="21"/>
      <c r="BO415" s="21"/>
      <c r="BP415" s="21"/>
    </row>
    <row r="416" spans="1:72" s="22" customFormat="1" ht="31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18"/>
      <c r="L416" s="20"/>
      <c r="M416" s="21"/>
      <c r="N416" s="23"/>
      <c r="O416" s="23"/>
      <c r="P416" s="23"/>
      <c r="Q416" s="23"/>
      <c r="R416" s="23"/>
      <c r="S416" s="23"/>
      <c r="T416" s="28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4"/>
      <c r="BM416" s="21"/>
      <c r="BN416" s="21"/>
      <c r="BO416" s="21"/>
      <c r="BP416" s="21"/>
    </row>
    <row r="417" spans="1:70" s="22" customFormat="1" ht="409.6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31"/>
      <c r="L417" s="31"/>
      <c r="M417" s="31"/>
      <c r="N417" s="32"/>
      <c r="O417" s="31"/>
      <c r="P417" s="32"/>
      <c r="Q417" s="32"/>
      <c r="R417" s="32"/>
      <c r="S417" s="32"/>
      <c r="T417" s="3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4"/>
      <c r="BM417" s="21"/>
      <c r="BN417" s="21"/>
      <c r="BO417" s="21"/>
      <c r="BP417" s="21"/>
    </row>
    <row r="418" spans="1:70" s="22" customFormat="1" ht="141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31"/>
      <c r="L418" s="6"/>
      <c r="M418" s="33"/>
      <c r="N418" s="34"/>
      <c r="O418" s="34"/>
      <c r="P418" s="34"/>
      <c r="Q418" s="34"/>
      <c r="R418" s="34"/>
      <c r="S418" s="34"/>
      <c r="T418" s="35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4"/>
      <c r="BM418" s="21"/>
      <c r="BN418" s="21"/>
      <c r="BO418" s="21"/>
      <c r="BP418" s="21"/>
    </row>
    <row r="419" spans="1:70" s="22" customFormat="1" ht="14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31"/>
      <c r="L419" s="6"/>
      <c r="M419" s="31"/>
      <c r="N419" s="34"/>
      <c r="O419" s="34"/>
      <c r="P419" s="34"/>
      <c r="Q419" s="34"/>
      <c r="R419" s="34"/>
      <c r="S419" s="34"/>
      <c r="T419" s="3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33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4"/>
      <c r="BM419" s="21"/>
      <c r="BN419" s="21"/>
      <c r="BO419" s="21"/>
      <c r="BP419" s="21"/>
    </row>
    <row r="420" spans="1:70" s="22" customFormat="1" ht="292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31"/>
      <c r="L420" s="6"/>
      <c r="M420" s="33"/>
      <c r="N420" s="37"/>
      <c r="O420" s="31"/>
      <c r="P420" s="37"/>
      <c r="Q420" s="37"/>
      <c r="R420" s="37"/>
      <c r="S420" s="37"/>
      <c r="T420" s="37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4"/>
      <c r="BM420" s="21"/>
      <c r="BN420" s="21"/>
      <c r="BO420" s="21"/>
      <c r="BP420" s="24"/>
      <c r="BQ420" s="25"/>
      <c r="BR420" s="26"/>
    </row>
    <row r="421" spans="1:70" s="22" customFormat="1" ht="177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31"/>
      <c r="L421" s="6"/>
      <c r="M421" s="33"/>
      <c r="N421" s="31"/>
      <c r="O421" s="31"/>
      <c r="P421" s="39"/>
      <c r="Q421" s="39"/>
      <c r="R421" s="39"/>
      <c r="S421" s="39"/>
      <c r="T421" s="38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4"/>
      <c r="BQ421" s="25"/>
      <c r="BR421" s="26"/>
    </row>
  </sheetData>
  <autoFilter ref="A2:BM393"/>
  <mergeCells count="1">
    <mergeCell ref="L137:L138"/>
  </mergeCells>
  <pageMargins left="0" right="0" top="0" bottom="0" header="0" footer="0"/>
  <pageSetup paperSize="9" scale="11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45"/>
  <sheetViews>
    <sheetView view="pageBreakPreview" zoomScale="40" zoomScaleNormal="70" zoomScaleSheetLayoutView="40" workbookViewId="0">
      <pane ySplit="2" topLeftCell="A3" activePane="bottomLeft" state="frozen"/>
      <selection pane="bottomLeft" activeCell="F49" sqref="F3:F49"/>
    </sheetView>
  </sheetViews>
  <sheetFormatPr defaultColWidth="9.140625" defaultRowHeight="27.75" x14ac:dyDescent="0.4"/>
  <cols>
    <col min="1" max="1" width="35.42578125" style="3" customWidth="1"/>
    <col min="2" max="2" width="31.7109375" style="3" customWidth="1"/>
    <col min="3" max="3" width="36.140625" style="3" customWidth="1"/>
    <col min="4" max="4" width="29.85546875" style="3" customWidth="1"/>
    <col min="5" max="5" width="19.85546875" style="3" customWidth="1"/>
    <col min="6" max="6" width="52.42578125" style="3" customWidth="1"/>
    <col min="7" max="7" width="23.5703125" style="3" customWidth="1"/>
    <col min="8" max="8" width="37.7109375" style="3" customWidth="1"/>
    <col min="9" max="9" width="68.5703125" style="2" customWidth="1"/>
    <col min="10" max="10" width="71.140625" style="2" customWidth="1"/>
    <col min="11" max="11" width="22.5703125" style="2" customWidth="1"/>
    <col min="12" max="12" width="42.5703125" style="14" customWidth="1"/>
    <col min="13" max="13" width="52.28515625" style="14" customWidth="1"/>
    <col min="14" max="14" width="40.7109375" style="14" customWidth="1"/>
    <col min="15" max="15" width="22.140625" style="14" hidden="1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4" width="15.42578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customWidth="1"/>
    <col min="40" max="40" width="22.42578125" style="1" customWidth="1"/>
    <col min="41" max="42" width="17.28515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22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60</v>
      </c>
      <c r="BF2" s="6"/>
      <c r="BG2" s="6" t="s">
        <v>56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05" customFormat="1" ht="247.5" customHeight="1" x14ac:dyDescent="0.25">
      <c r="A3" s="91" t="s">
        <v>65</v>
      </c>
      <c r="B3" s="92" t="s">
        <v>106</v>
      </c>
      <c r="C3" s="93">
        <v>466.1</v>
      </c>
      <c r="D3" s="93"/>
      <c r="E3" s="94">
        <v>0.5</v>
      </c>
      <c r="F3" s="92" t="s">
        <v>147</v>
      </c>
      <c r="G3" s="92" t="s">
        <v>64</v>
      </c>
      <c r="H3" s="92" t="s">
        <v>189</v>
      </c>
      <c r="I3" s="92" t="s">
        <v>47</v>
      </c>
      <c r="J3" s="92" t="s">
        <v>230</v>
      </c>
      <c r="K3" s="95" t="s">
        <v>311</v>
      </c>
      <c r="L3" s="95"/>
      <c r="M3" s="95"/>
      <c r="N3" s="96">
        <f>SUM(N4)</f>
        <v>35.594100000000005</v>
      </c>
      <c r="O3" s="96">
        <f t="shared" ref="O3:T3" si="0">SUM(O4)</f>
        <v>0</v>
      </c>
      <c r="P3" s="96">
        <f t="shared" si="0"/>
        <v>2.8475280000000005</v>
      </c>
      <c r="Q3" s="96">
        <f t="shared" si="0"/>
        <v>32.746572000000008</v>
      </c>
      <c r="R3" s="96">
        <f t="shared" si="0"/>
        <v>0</v>
      </c>
      <c r="S3" s="96">
        <f t="shared" si="0"/>
        <v>0</v>
      </c>
      <c r="T3" s="96">
        <f t="shared" si="0"/>
        <v>35.594100000000012</v>
      </c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  <c r="AJ3" s="97"/>
      <c r="AK3" s="97"/>
      <c r="AL3" s="97"/>
      <c r="AM3" s="97"/>
      <c r="AN3" s="97"/>
      <c r="AO3" s="97"/>
      <c r="AP3" s="97"/>
      <c r="AQ3" s="98"/>
      <c r="AR3" s="97"/>
      <c r="AS3" s="97"/>
      <c r="AT3" s="97"/>
      <c r="AU3" s="97"/>
      <c r="AV3" s="97"/>
      <c r="AW3" s="97"/>
      <c r="AX3" s="97"/>
      <c r="AY3" s="95"/>
      <c r="AZ3" s="95"/>
      <c r="BA3" s="99"/>
      <c r="BB3" s="146"/>
      <c r="BC3" s="100"/>
      <c r="BD3" s="97"/>
      <c r="BE3" s="95">
        <v>0.27</v>
      </c>
      <c r="BF3" s="100">
        <f>T4</f>
        <v>35.594100000000012</v>
      </c>
      <c r="BG3" s="95"/>
      <c r="BH3" s="100"/>
      <c r="BI3" s="95"/>
      <c r="BJ3" s="97"/>
      <c r="BK3" s="98">
        <f>BF3</f>
        <v>35.594100000000012</v>
      </c>
      <c r="BL3" s="101">
        <v>42723</v>
      </c>
      <c r="BM3" s="97"/>
      <c r="BN3" s="97"/>
      <c r="BO3" s="102"/>
      <c r="BP3" s="103"/>
      <c r="BQ3" s="101"/>
      <c r="BR3" s="104"/>
    </row>
    <row r="4" spans="1:70" s="22" customFormat="1" ht="147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60</v>
      </c>
      <c r="M4" s="42">
        <f>BE3</f>
        <v>0.27</v>
      </c>
      <c r="N4" s="38">
        <f>M4*131.83</f>
        <v>35.594100000000005</v>
      </c>
      <c r="O4" s="42"/>
      <c r="P4" s="43">
        <f>N4*0.08</f>
        <v>2.8475280000000005</v>
      </c>
      <c r="Q4" s="43">
        <f>N4*0.92</f>
        <v>32.746572000000008</v>
      </c>
      <c r="R4" s="43">
        <v>0</v>
      </c>
      <c r="S4" s="43">
        <v>0</v>
      </c>
      <c r="T4" s="43">
        <f>SUM(P4:S4)</f>
        <v>35.594100000000012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25"/>
      <c r="BB4" s="61"/>
      <c r="BC4" s="43"/>
      <c r="BD4" s="33"/>
      <c r="BE4" s="42"/>
      <c r="BF4" s="43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05" customFormat="1" ht="277.5" customHeight="1" x14ac:dyDescent="0.25">
      <c r="A5" s="91" t="s">
        <v>66</v>
      </c>
      <c r="B5" s="92" t="s">
        <v>107</v>
      </c>
      <c r="C5" s="93">
        <v>33010.980000000003</v>
      </c>
      <c r="D5" s="93"/>
      <c r="E5" s="94">
        <v>0.5</v>
      </c>
      <c r="F5" s="92" t="s">
        <v>147</v>
      </c>
      <c r="G5" s="92" t="s">
        <v>187</v>
      </c>
      <c r="H5" s="92" t="s">
        <v>190</v>
      </c>
      <c r="I5" s="92" t="s">
        <v>231</v>
      </c>
      <c r="J5" s="92" t="s">
        <v>232</v>
      </c>
      <c r="K5" s="95" t="s">
        <v>342</v>
      </c>
      <c r="L5" s="95"/>
      <c r="M5" s="95"/>
      <c r="N5" s="100">
        <f>SUM(N6:N7)</f>
        <v>62.728000000000002</v>
      </c>
      <c r="O5" s="100">
        <f t="shared" ref="O5:T5" si="1">SUM(O6:O7)</f>
        <v>0</v>
      </c>
      <c r="P5" s="100">
        <f t="shared" si="1"/>
        <v>5.0182400000000005</v>
      </c>
      <c r="Q5" s="100">
        <f t="shared" si="1"/>
        <v>54.73706</v>
      </c>
      <c r="R5" s="100">
        <f t="shared" si="1"/>
        <v>0</v>
      </c>
      <c r="S5" s="100">
        <f t="shared" si="1"/>
        <v>2.9727000000000001</v>
      </c>
      <c r="T5" s="100">
        <f t="shared" si="1"/>
        <v>62.728000000000009</v>
      </c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8"/>
      <c r="AJ5" s="97"/>
      <c r="AK5" s="97"/>
      <c r="AL5" s="97"/>
      <c r="AM5" s="97"/>
      <c r="AN5" s="97"/>
      <c r="AO5" s="97"/>
      <c r="AP5" s="97"/>
      <c r="AQ5" s="98"/>
      <c r="AR5" s="97"/>
      <c r="AS5" s="97"/>
      <c r="AT5" s="97"/>
      <c r="AU5" s="97"/>
      <c r="AV5" s="97"/>
      <c r="AW5" s="97"/>
      <c r="AX5" s="97"/>
      <c r="AY5" s="95"/>
      <c r="AZ5" s="95"/>
      <c r="BA5" s="99">
        <v>4.4999999999999998E-2</v>
      </c>
      <c r="BB5" s="100">
        <f>T6</f>
        <v>49.545000000000002</v>
      </c>
      <c r="BC5" s="100"/>
      <c r="BD5" s="97"/>
      <c r="BE5" s="95">
        <v>0.1</v>
      </c>
      <c r="BF5" s="100">
        <f>T7</f>
        <v>13.183000000000003</v>
      </c>
      <c r="BG5" s="100"/>
      <c r="BH5" s="100"/>
      <c r="BI5" s="95"/>
      <c r="BJ5" s="97"/>
      <c r="BK5" s="98">
        <f>BB5+BF5</f>
        <v>62.728000000000009</v>
      </c>
      <c r="BL5" s="101">
        <v>42723</v>
      </c>
      <c r="BM5" s="97"/>
      <c r="BN5" s="97"/>
      <c r="BO5" s="102"/>
      <c r="BP5" s="103"/>
      <c r="BQ5" s="101"/>
      <c r="BR5" s="104"/>
    </row>
    <row r="6" spans="1:70" s="22" customFormat="1" ht="167.2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16</v>
      </c>
      <c r="M6" s="42">
        <f>BA5</f>
        <v>4.4999999999999998E-2</v>
      </c>
      <c r="N6" s="43">
        <f>M6*1101</f>
        <v>49.545000000000002</v>
      </c>
      <c r="O6" s="43"/>
      <c r="P6" s="43">
        <f>N6*0.08</f>
        <v>3.9636</v>
      </c>
      <c r="Q6" s="43">
        <f>N6*0.86</f>
        <v>42.608699999999999</v>
      </c>
      <c r="R6" s="43">
        <v>0</v>
      </c>
      <c r="S6" s="43">
        <f>N6*0.06</f>
        <v>2.9727000000000001</v>
      </c>
      <c r="T6" s="43">
        <f t="shared" ref="T6" si="2">SUM(P6:S6)</f>
        <v>49.545000000000002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125"/>
      <c r="BB6" s="61"/>
      <c r="BC6" s="43"/>
      <c r="BD6" s="33"/>
      <c r="BE6" s="42"/>
      <c r="BF6" s="43"/>
      <c r="BG6" s="42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52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60</v>
      </c>
      <c r="M7" s="42">
        <f>BE5</f>
        <v>0.1</v>
      </c>
      <c r="N7" s="43">
        <f>M7*131.83</f>
        <v>13.183000000000002</v>
      </c>
      <c r="O7" s="43"/>
      <c r="P7" s="43">
        <f>N7*0.08</f>
        <v>1.0546400000000002</v>
      </c>
      <c r="Q7" s="43">
        <f>N7*0.92</f>
        <v>12.128360000000002</v>
      </c>
      <c r="R7" s="43">
        <v>0</v>
      </c>
      <c r="S7" s="43">
        <v>0</v>
      </c>
      <c r="T7" s="43">
        <f>SUM(P7:S7)</f>
        <v>13.183000000000003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25"/>
      <c r="BB7" s="61"/>
      <c r="BC7" s="43"/>
      <c r="BD7" s="33"/>
      <c r="BE7" s="42"/>
      <c r="BF7" s="43"/>
      <c r="BG7" s="42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05" customFormat="1" ht="184.5" customHeight="1" x14ac:dyDescent="0.25">
      <c r="A8" s="91" t="s">
        <v>67</v>
      </c>
      <c r="B8" s="92" t="s">
        <v>108</v>
      </c>
      <c r="C8" s="93">
        <v>466.1</v>
      </c>
      <c r="D8" s="93"/>
      <c r="E8" s="94">
        <v>14.5</v>
      </c>
      <c r="F8" s="92" t="s">
        <v>148</v>
      </c>
      <c r="G8" s="92" t="s">
        <v>41</v>
      </c>
      <c r="H8" s="92" t="s">
        <v>191</v>
      </c>
      <c r="I8" s="92" t="s">
        <v>233</v>
      </c>
      <c r="J8" s="92" t="s">
        <v>234</v>
      </c>
      <c r="K8" s="95" t="s">
        <v>312</v>
      </c>
      <c r="L8" s="95"/>
      <c r="M8" s="95"/>
      <c r="N8" s="96">
        <f>SUM(N9)</f>
        <v>88.08</v>
      </c>
      <c r="O8" s="96">
        <f t="shared" ref="O8:T8" si="3">SUM(O9)</f>
        <v>0</v>
      </c>
      <c r="P8" s="96">
        <f t="shared" si="3"/>
        <v>7.0464000000000002</v>
      </c>
      <c r="Q8" s="96">
        <f t="shared" si="3"/>
        <v>75.748800000000003</v>
      </c>
      <c r="R8" s="96">
        <f t="shared" si="3"/>
        <v>0</v>
      </c>
      <c r="S8" s="96">
        <f t="shared" si="3"/>
        <v>5.2847999999999997</v>
      </c>
      <c r="T8" s="96">
        <f t="shared" si="3"/>
        <v>88.080000000000013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5"/>
      <c r="AF8" s="100"/>
      <c r="AG8" s="95"/>
      <c r="AH8" s="97"/>
      <c r="AI8" s="99"/>
      <c r="AJ8" s="100"/>
      <c r="AK8" s="95"/>
      <c r="AL8" s="97"/>
      <c r="AM8" s="97"/>
      <c r="AN8" s="97"/>
      <c r="AO8" s="97"/>
      <c r="AP8" s="97"/>
      <c r="AQ8" s="99"/>
      <c r="AR8" s="100"/>
      <c r="AS8" s="97"/>
      <c r="AT8" s="97"/>
      <c r="AU8" s="97"/>
      <c r="AV8" s="97"/>
      <c r="AW8" s="97"/>
      <c r="AX8" s="97"/>
      <c r="AY8" s="97"/>
      <c r="AZ8" s="97"/>
      <c r="BA8" s="99">
        <v>0.08</v>
      </c>
      <c r="BB8" s="96">
        <f>T9</f>
        <v>88.080000000000013</v>
      </c>
      <c r="BC8" s="96"/>
      <c r="BD8" s="97"/>
      <c r="BE8" s="95"/>
      <c r="BF8" s="100"/>
      <c r="BG8" s="100"/>
      <c r="BH8" s="97"/>
      <c r="BI8" s="97"/>
      <c r="BJ8" s="97"/>
      <c r="BK8" s="98">
        <f>BB8</f>
        <v>88.080000000000013</v>
      </c>
      <c r="BL8" s="101">
        <v>42783</v>
      </c>
      <c r="BM8" s="97"/>
      <c r="BN8" s="97"/>
      <c r="BO8" s="102"/>
      <c r="BP8" s="103"/>
      <c r="BQ8" s="101"/>
      <c r="BR8" s="104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6" t="s">
        <v>16</v>
      </c>
      <c r="M9" s="125">
        <f>BA8</f>
        <v>0.08</v>
      </c>
      <c r="N9" s="38">
        <f>M9*1101</f>
        <v>88.08</v>
      </c>
      <c r="O9" s="38"/>
      <c r="P9" s="38">
        <f>N9*0.08</f>
        <v>7.0464000000000002</v>
      </c>
      <c r="Q9" s="38">
        <f>N9*0.86</f>
        <v>75.748800000000003</v>
      </c>
      <c r="R9" s="38">
        <v>0</v>
      </c>
      <c r="S9" s="38">
        <f>N9*0.06</f>
        <v>5.2847999999999997</v>
      </c>
      <c r="T9" s="38">
        <f>SUM(P9:S9)</f>
        <v>88.080000000000013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125"/>
      <c r="AJ9" s="43"/>
      <c r="AK9" s="42"/>
      <c r="AL9" s="33"/>
      <c r="AM9" s="33"/>
      <c r="AN9" s="33"/>
      <c r="AO9" s="33"/>
      <c r="AP9" s="33"/>
      <c r="AQ9" s="125"/>
      <c r="AR9" s="43"/>
      <c r="AS9" s="33"/>
      <c r="AT9" s="33"/>
      <c r="AU9" s="33"/>
      <c r="AV9" s="33"/>
      <c r="AW9" s="33"/>
      <c r="AX9" s="33"/>
      <c r="AY9" s="33"/>
      <c r="AZ9" s="33"/>
      <c r="BA9" s="125"/>
      <c r="BB9" s="127"/>
      <c r="BC9" s="38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05" customFormat="1" ht="184.5" customHeight="1" x14ac:dyDescent="0.25">
      <c r="A10" s="91" t="s">
        <v>68</v>
      </c>
      <c r="B10" s="92" t="s">
        <v>109</v>
      </c>
      <c r="C10" s="93">
        <v>466.1</v>
      </c>
      <c r="D10" s="93"/>
      <c r="E10" s="94">
        <v>7</v>
      </c>
      <c r="F10" s="92" t="s">
        <v>149</v>
      </c>
      <c r="G10" s="92" t="s">
        <v>188</v>
      </c>
      <c r="H10" s="92" t="s">
        <v>192</v>
      </c>
      <c r="I10" s="92" t="s">
        <v>235</v>
      </c>
      <c r="J10" s="92" t="s">
        <v>236</v>
      </c>
      <c r="K10" s="95" t="s">
        <v>338</v>
      </c>
      <c r="L10" s="95"/>
      <c r="M10" s="95"/>
      <c r="N10" s="96">
        <f>SUM(N11)</f>
        <v>33.03</v>
      </c>
      <c r="O10" s="96">
        <f t="shared" ref="O10:T10" si="4">SUM(O11)</f>
        <v>0</v>
      </c>
      <c r="P10" s="96">
        <f t="shared" si="4"/>
        <v>2.6424000000000003</v>
      </c>
      <c r="Q10" s="96">
        <f t="shared" si="4"/>
        <v>28.405799999999999</v>
      </c>
      <c r="R10" s="96">
        <f t="shared" si="4"/>
        <v>0</v>
      </c>
      <c r="S10" s="96">
        <f t="shared" si="4"/>
        <v>1.9818</v>
      </c>
      <c r="T10" s="96">
        <f t="shared" si="4"/>
        <v>33.03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5"/>
      <c r="AF10" s="100"/>
      <c r="AG10" s="95"/>
      <c r="AH10" s="97"/>
      <c r="AI10" s="99"/>
      <c r="AJ10" s="100"/>
      <c r="AK10" s="95"/>
      <c r="AL10" s="97"/>
      <c r="AM10" s="97"/>
      <c r="AN10" s="97"/>
      <c r="AO10" s="97"/>
      <c r="AP10" s="97"/>
      <c r="AQ10" s="99"/>
      <c r="AR10" s="100"/>
      <c r="AS10" s="97"/>
      <c r="AT10" s="97"/>
      <c r="AU10" s="97"/>
      <c r="AV10" s="97"/>
      <c r="AW10" s="97"/>
      <c r="AX10" s="97"/>
      <c r="AY10" s="97"/>
      <c r="AZ10" s="97"/>
      <c r="BA10" s="99">
        <v>0.03</v>
      </c>
      <c r="BB10" s="96">
        <f>T11</f>
        <v>33.03</v>
      </c>
      <c r="BC10" s="95"/>
      <c r="BD10" s="97"/>
      <c r="BE10" s="95"/>
      <c r="BF10" s="100"/>
      <c r="BG10" s="100"/>
      <c r="BH10" s="97"/>
      <c r="BI10" s="97"/>
      <c r="BJ10" s="97"/>
      <c r="BK10" s="98">
        <f>BB10</f>
        <v>33.03</v>
      </c>
      <c r="BL10" s="101">
        <v>42784</v>
      </c>
      <c r="BM10" s="97"/>
      <c r="BN10" s="97"/>
      <c r="BO10" s="102"/>
      <c r="BP10" s="103"/>
      <c r="BQ10" s="101"/>
      <c r="BR10" s="104"/>
    </row>
    <row r="11" spans="1:70" s="22" customFormat="1" ht="184.5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42" t="s">
        <v>16</v>
      </c>
      <c r="M11" s="42">
        <f>BA10</f>
        <v>0.03</v>
      </c>
      <c r="N11" s="38">
        <f>M11*1101</f>
        <v>33.03</v>
      </c>
      <c r="O11" s="38"/>
      <c r="P11" s="38">
        <f>N11*0.08</f>
        <v>2.6424000000000003</v>
      </c>
      <c r="Q11" s="38">
        <f>N11*0.86</f>
        <v>28.405799999999999</v>
      </c>
      <c r="R11" s="38">
        <v>0</v>
      </c>
      <c r="S11" s="38">
        <f>N11*0.06</f>
        <v>1.9818</v>
      </c>
      <c r="T11" s="38">
        <f>SUM(P11:S11)</f>
        <v>33.03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42"/>
      <c r="AF11" s="43"/>
      <c r="AG11" s="42"/>
      <c r="AH11" s="33"/>
      <c r="AI11" s="125"/>
      <c r="AJ11" s="43"/>
      <c r="AK11" s="42"/>
      <c r="AL11" s="33"/>
      <c r="AM11" s="33"/>
      <c r="AN11" s="33"/>
      <c r="AO11" s="33"/>
      <c r="AP11" s="33"/>
      <c r="AQ11" s="125"/>
      <c r="AR11" s="43"/>
      <c r="AS11" s="33"/>
      <c r="AT11" s="33"/>
      <c r="AU11" s="33"/>
      <c r="AV11" s="33"/>
      <c r="AW11" s="33"/>
      <c r="AX11" s="33"/>
      <c r="AY11" s="33"/>
      <c r="AZ11" s="33"/>
      <c r="BA11" s="125"/>
      <c r="BB11" s="61"/>
      <c r="BC11" s="42"/>
      <c r="BD11" s="33"/>
      <c r="BE11" s="42"/>
      <c r="BF11" s="43"/>
      <c r="BG11" s="43"/>
      <c r="BH11" s="33"/>
      <c r="BI11" s="3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105" customFormat="1" ht="204.75" customHeight="1" x14ac:dyDescent="0.25">
      <c r="A12" s="91" t="s">
        <v>69</v>
      </c>
      <c r="B12" s="92" t="s">
        <v>110</v>
      </c>
      <c r="C12" s="93">
        <v>466.1</v>
      </c>
      <c r="D12" s="93"/>
      <c r="E12" s="94">
        <v>15</v>
      </c>
      <c r="F12" s="92" t="s">
        <v>150</v>
      </c>
      <c r="G12" s="92" t="s">
        <v>188</v>
      </c>
      <c r="H12" s="92" t="s">
        <v>193</v>
      </c>
      <c r="I12" s="92" t="s">
        <v>237</v>
      </c>
      <c r="J12" s="92" t="s">
        <v>238</v>
      </c>
      <c r="K12" s="95" t="s">
        <v>313</v>
      </c>
      <c r="L12" s="95"/>
      <c r="M12" s="95"/>
      <c r="N12" s="96">
        <f>SUM(N13:N14)</f>
        <v>47.58</v>
      </c>
      <c r="O12" s="96">
        <f t="shared" ref="O12:T12" si="5">SUM(O13:O14)</f>
        <v>0</v>
      </c>
      <c r="P12" s="96">
        <f t="shared" si="5"/>
        <v>3.7831999999999999</v>
      </c>
      <c r="Q12" s="96">
        <f t="shared" si="5"/>
        <v>38.4544</v>
      </c>
      <c r="R12" s="96">
        <f t="shared" si="5"/>
        <v>2.7</v>
      </c>
      <c r="S12" s="96">
        <f t="shared" si="5"/>
        <v>2.6423999999999999</v>
      </c>
      <c r="T12" s="96">
        <f t="shared" si="5"/>
        <v>47.580000000000005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5" t="s">
        <v>57</v>
      </c>
      <c r="AZ12" s="95">
        <f>T13</f>
        <v>3.54</v>
      </c>
      <c r="BA12" s="99">
        <v>0.04</v>
      </c>
      <c r="BB12" s="96">
        <f>T14</f>
        <v>44.040000000000006</v>
      </c>
      <c r="BC12" s="96"/>
      <c r="BD12" s="97"/>
      <c r="BE12" s="95"/>
      <c r="BF12" s="100"/>
      <c r="BG12" s="100"/>
      <c r="BH12" s="97"/>
      <c r="BI12" s="97"/>
      <c r="BJ12" s="97"/>
      <c r="BK12" s="98">
        <f>AZ12+BB12</f>
        <v>47.580000000000005</v>
      </c>
      <c r="BL12" s="101">
        <v>42778</v>
      </c>
      <c r="BM12" s="97"/>
      <c r="BN12" s="97"/>
      <c r="BO12" s="102"/>
      <c r="BP12" s="103"/>
      <c r="BQ12" s="101"/>
      <c r="BR12" s="104"/>
    </row>
    <row r="13" spans="1:70" s="22" customFormat="1" ht="132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15</v>
      </c>
      <c r="M13" s="42" t="str">
        <f>AY12</f>
        <v>Монтаж АВ-0,4 кВ (до 63 А)</v>
      </c>
      <c r="N13" s="42">
        <f>T13</f>
        <v>3.54</v>
      </c>
      <c r="O13" s="42"/>
      <c r="P13" s="42">
        <v>0.26</v>
      </c>
      <c r="Q13" s="42">
        <v>0.57999999999999996</v>
      </c>
      <c r="R13" s="42">
        <v>2.7</v>
      </c>
      <c r="S13" s="42">
        <v>0</v>
      </c>
      <c r="T13" s="42">
        <f>SUM(P13:S13)</f>
        <v>3.54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20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BA12</f>
        <v>0.04</v>
      </c>
      <c r="N14" s="38">
        <f>M14*1101</f>
        <v>44.04</v>
      </c>
      <c r="O14" s="38"/>
      <c r="P14" s="38">
        <f>N14*0.08</f>
        <v>3.5232000000000001</v>
      </c>
      <c r="Q14" s="38">
        <f>N14*0.86</f>
        <v>37.874400000000001</v>
      </c>
      <c r="R14" s="38">
        <v>0</v>
      </c>
      <c r="S14" s="38">
        <f>N14*0.06</f>
        <v>2.6423999999999999</v>
      </c>
      <c r="T14" s="38">
        <f>SUM(P14:S14)</f>
        <v>44.040000000000006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62"/>
      <c r="BB14" s="62"/>
      <c r="BC14" s="33"/>
      <c r="BD14" s="33"/>
      <c r="BE14" s="42"/>
      <c r="BF14" s="43"/>
      <c r="BG14" s="43"/>
      <c r="BH14" s="33"/>
      <c r="BI14" s="3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105" customFormat="1" ht="219.75" customHeight="1" x14ac:dyDescent="0.25">
      <c r="A15" s="91" t="s">
        <v>71</v>
      </c>
      <c r="B15" s="92" t="s">
        <v>112</v>
      </c>
      <c r="C15" s="93">
        <v>466.1</v>
      </c>
      <c r="D15" s="93"/>
      <c r="E15" s="94">
        <v>15</v>
      </c>
      <c r="F15" s="92" t="s">
        <v>152</v>
      </c>
      <c r="G15" s="92" t="s">
        <v>41</v>
      </c>
      <c r="H15" s="92" t="s">
        <v>195</v>
      </c>
      <c r="I15" s="92" t="s">
        <v>241</v>
      </c>
      <c r="J15" s="92" t="s">
        <v>242</v>
      </c>
      <c r="K15" s="95" t="s">
        <v>59</v>
      </c>
      <c r="L15" s="95"/>
      <c r="M15" s="95"/>
      <c r="N15" s="100"/>
      <c r="O15" s="100"/>
      <c r="P15" s="100"/>
      <c r="Q15" s="100"/>
      <c r="R15" s="100"/>
      <c r="S15" s="100"/>
      <c r="T15" s="100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8"/>
      <c r="BB15" s="98"/>
      <c r="BC15" s="97"/>
      <c r="BD15" s="97"/>
      <c r="BE15" s="95"/>
      <c r="BF15" s="100"/>
      <c r="BG15" s="100"/>
      <c r="BH15" s="97"/>
      <c r="BI15" s="97"/>
      <c r="BJ15" s="97"/>
      <c r="BK15" s="98"/>
      <c r="BL15" s="101">
        <v>42976</v>
      </c>
      <c r="BM15" s="97" t="s">
        <v>345</v>
      </c>
      <c r="BN15" s="97"/>
      <c r="BO15" s="102"/>
      <c r="BP15" s="103"/>
      <c r="BQ15" s="101"/>
      <c r="BR15" s="104"/>
    </row>
    <row r="16" spans="1:70" s="105" customFormat="1" ht="182.25" customHeight="1" x14ac:dyDescent="0.25">
      <c r="A16" s="91" t="s">
        <v>72</v>
      </c>
      <c r="B16" s="92" t="s">
        <v>113</v>
      </c>
      <c r="C16" s="93">
        <v>466.1</v>
      </c>
      <c r="D16" s="93"/>
      <c r="E16" s="94">
        <v>5</v>
      </c>
      <c r="F16" s="92" t="s">
        <v>153</v>
      </c>
      <c r="G16" s="92" t="s">
        <v>188</v>
      </c>
      <c r="H16" s="92" t="s">
        <v>196</v>
      </c>
      <c r="I16" s="92" t="s">
        <v>243</v>
      </c>
      <c r="J16" s="92" t="s">
        <v>244</v>
      </c>
      <c r="K16" s="147" t="s">
        <v>302</v>
      </c>
      <c r="L16" s="147"/>
      <c r="M16" s="147"/>
      <c r="N16" s="97">
        <f>SUM(N17)</f>
        <v>38.535000000000004</v>
      </c>
      <c r="O16" s="97">
        <f t="shared" ref="O16:T16" si="6">SUM(O17)</f>
        <v>0</v>
      </c>
      <c r="P16" s="97">
        <f t="shared" si="6"/>
        <v>3.0828000000000002</v>
      </c>
      <c r="Q16" s="97">
        <f t="shared" si="6"/>
        <v>33.140100000000004</v>
      </c>
      <c r="R16" s="97">
        <f t="shared" si="6"/>
        <v>0</v>
      </c>
      <c r="S16" s="97">
        <f t="shared" si="6"/>
        <v>2.3121</v>
      </c>
      <c r="T16" s="97">
        <f t="shared" si="6"/>
        <v>38.535000000000004</v>
      </c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8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148">
        <v>3.5000000000000003E-2</v>
      </c>
      <c r="BB16" s="97">
        <f>T17</f>
        <v>38.535000000000004</v>
      </c>
      <c r="BC16" s="147"/>
      <c r="BD16" s="97"/>
      <c r="BE16" s="95"/>
      <c r="BF16" s="100"/>
      <c r="BG16" s="100"/>
      <c r="BH16" s="97"/>
      <c r="BI16" s="97"/>
      <c r="BJ16" s="97"/>
      <c r="BK16" s="98">
        <f>BB16</f>
        <v>38.535000000000004</v>
      </c>
      <c r="BL16" s="101">
        <v>42794</v>
      </c>
      <c r="BM16" s="97"/>
      <c r="BN16" s="97"/>
      <c r="BO16" s="102"/>
      <c r="BP16" s="103"/>
      <c r="BQ16" s="101"/>
      <c r="BR16" s="104"/>
    </row>
    <row r="17" spans="1:70" s="22" customFormat="1" ht="182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6"/>
      <c r="L17" s="6" t="s">
        <v>16</v>
      </c>
      <c r="M17" s="6">
        <f>BA16</f>
        <v>3.5000000000000003E-2</v>
      </c>
      <c r="N17" s="33">
        <f>M17*1101</f>
        <v>38.535000000000004</v>
      </c>
      <c r="O17" s="33"/>
      <c r="P17" s="33">
        <f>N17*0.08</f>
        <v>3.0828000000000002</v>
      </c>
      <c r="Q17" s="33">
        <f>N17*0.86</f>
        <v>33.140100000000004</v>
      </c>
      <c r="R17" s="33">
        <v>0</v>
      </c>
      <c r="S17" s="33">
        <f>N17*0.06</f>
        <v>2.3121</v>
      </c>
      <c r="T17" s="33">
        <f>SUM(P17:S17)</f>
        <v>38.535000000000004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62"/>
      <c r="AJ17" s="33"/>
      <c r="AK17" s="33"/>
      <c r="AL17" s="33"/>
      <c r="AM17" s="33"/>
      <c r="AN17" s="33"/>
      <c r="AO17" s="33"/>
      <c r="AP17" s="33"/>
      <c r="AQ17" s="62"/>
      <c r="AR17" s="33"/>
      <c r="AS17" s="33"/>
      <c r="AT17" s="33"/>
      <c r="AU17" s="33"/>
      <c r="AV17" s="33"/>
      <c r="AW17" s="33"/>
      <c r="AX17" s="33"/>
      <c r="AY17" s="33"/>
      <c r="AZ17" s="33"/>
      <c r="BA17" s="62"/>
      <c r="BB17" s="62"/>
      <c r="BC17" s="33"/>
      <c r="BD17" s="33"/>
      <c r="BE17" s="42"/>
      <c r="BF17" s="43"/>
      <c r="BG17" s="43"/>
      <c r="BH17" s="33"/>
      <c r="BI17" s="3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05" customFormat="1" ht="209.25" customHeight="1" x14ac:dyDescent="0.25">
      <c r="A18" s="91" t="s">
        <v>73</v>
      </c>
      <c r="B18" s="92" t="s">
        <v>114</v>
      </c>
      <c r="C18" s="93">
        <v>466.1</v>
      </c>
      <c r="D18" s="93"/>
      <c r="E18" s="94">
        <v>11</v>
      </c>
      <c r="F18" s="92" t="s">
        <v>154</v>
      </c>
      <c r="G18" s="92" t="s">
        <v>41</v>
      </c>
      <c r="H18" s="92" t="s">
        <v>197</v>
      </c>
      <c r="I18" s="92" t="s">
        <v>245</v>
      </c>
      <c r="J18" s="92" t="s">
        <v>246</v>
      </c>
      <c r="K18" s="147" t="s">
        <v>303</v>
      </c>
      <c r="L18" s="147"/>
      <c r="M18" s="147"/>
      <c r="N18" s="97">
        <f>SUM(N19)</f>
        <v>88.08</v>
      </c>
      <c r="O18" s="97">
        <f t="shared" ref="O18:T18" si="7">SUM(O19)</f>
        <v>0</v>
      </c>
      <c r="P18" s="97">
        <f t="shared" si="7"/>
        <v>7.0464000000000002</v>
      </c>
      <c r="Q18" s="97">
        <f t="shared" si="7"/>
        <v>75.748800000000003</v>
      </c>
      <c r="R18" s="97">
        <f t="shared" si="7"/>
        <v>0</v>
      </c>
      <c r="S18" s="97">
        <f t="shared" si="7"/>
        <v>5.2847999999999997</v>
      </c>
      <c r="T18" s="97">
        <f t="shared" si="7"/>
        <v>88.080000000000013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5"/>
      <c r="AF18" s="100"/>
      <c r="AG18" s="100"/>
      <c r="AH18" s="97"/>
      <c r="AI18" s="99"/>
      <c r="AJ18" s="100"/>
      <c r="AK18" s="100"/>
      <c r="AL18" s="97"/>
      <c r="AM18" s="97"/>
      <c r="AN18" s="97"/>
      <c r="AO18" s="97"/>
      <c r="AP18" s="97"/>
      <c r="AQ18" s="99"/>
      <c r="AR18" s="100"/>
      <c r="AS18" s="97"/>
      <c r="AT18" s="97"/>
      <c r="AU18" s="97"/>
      <c r="AV18" s="97"/>
      <c r="AW18" s="97"/>
      <c r="AX18" s="97"/>
      <c r="AY18" s="97"/>
      <c r="AZ18" s="97"/>
      <c r="BA18" s="148">
        <v>0.08</v>
      </c>
      <c r="BB18" s="97">
        <f>T19</f>
        <v>88.080000000000013</v>
      </c>
      <c r="BC18" s="147"/>
      <c r="BD18" s="97"/>
      <c r="BE18" s="95"/>
      <c r="BF18" s="100"/>
      <c r="BG18" s="100"/>
      <c r="BH18" s="97"/>
      <c r="BI18" s="97"/>
      <c r="BJ18" s="97"/>
      <c r="BK18" s="98">
        <f>BB18</f>
        <v>88.080000000000013</v>
      </c>
      <c r="BL18" s="101">
        <v>42972</v>
      </c>
      <c r="BM18" s="97"/>
      <c r="BN18" s="97"/>
      <c r="BO18" s="102"/>
      <c r="BP18" s="103"/>
      <c r="BQ18" s="101"/>
      <c r="BR18" s="104"/>
    </row>
    <row r="19" spans="1:70" s="22" customFormat="1" ht="209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6"/>
      <c r="L19" s="6" t="s">
        <v>16</v>
      </c>
      <c r="M19" s="6">
        <f>BA18</f>
        <v>0.08</v>
      </c>
      <c r="N19" s="33">
        <f>M19*1101</f>
        <v>88.08</v>
      </c>
      <c r="O19" s="33"/>
      <c r="P19" s="33">
        <f>N19*0.08</f>
        <v>7.0464000000000002</v>
      </c>
      <c r="Q19" s="33">
        <f>N19*0.86</f>
        <v>75.748800000000003</v>
      </c>
      <c r="R19" s="33">
        <v>0</v>
      </c>
      <c r="S19" s="33">
        <f>N19*0.06</f>
        <v>5.2847999999999997</v>
      </c>
      <c r="T19" s="33">
        <f>SUM(P19:S19)</f>
        <v>88.080000000000013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25"/>
      <c r="AJ19" s="43"/>
      <c r="AK19" s="43"/>
      <c r="AL19" s="33"/>
      <c r="AM19" s="33"/>
      <c r="AN19" s="33"/>
      <c r="AO19" s="33"/>
      <c r="AP19" s="33"/>
      <c r="AQ19" s="125"/>
      <c r="AR19" s="43"/>
      <c r="AS19" s="33"/>
      <c r="AT19" s="33"/>
      <c r="AU19" s="33"/>
      <c r="AV19" s="33"/>
      <c r="AW19" s="33"/>
      <c r="AX19" s="33"/>
      <c r="AY19" s="33"/>
      <c r="AZ19" s="33"/>
      <c r="BA19" s="125"/>
      <c r="BB19" s="61"/>
      <c r="BC19" s="43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05" customFormat="1" ht="189" customHeight="1" x14ac:dyDescent="0.25">
      <c r="A20" s="91" t="s">
        <v>74</v>
      </c>
      <c r="B20" s="92" t="s">
        <v>115</v>
      </c>
      <c r="C20" s="93">
        <v>466.1</v>
      </c>
      <c r="D20" s="93"/>
      <c r="E20" s="94">
        <v>15</v>
      </c>
      <c r="F20" s="92" t="s">
        <v>155</v>
      </c>
      <c r="G20" s="92" t="s">
        <v>62</v>
      </c>
      <c r="H20" s="92" t="s">
        <v>198</v>
      </c>
      <c r="I20" s="92" t="s">
        <v>247</v>
      </c>
      <c r="J20" s="92" t="s">
        <v>248</v>
      </c>
      <c r="K20" s="147" t="s">
        <v>304</v>
      </c>
      <c r="L20" s="147"/>
      <c r="M20" s="147"/>
      <c r="N20" s="97">
        <f>SUM(N21)</f>
        <v>66.06</v>
      </c>
      <c r="O20" s="97">
        <f t="shared" ref="O20:T20" si="8">SUM(O21)</f>
        <v>0</v>
      </c>
      <c r="P20" s="97">
        <f t="shared" si="8"/>
        <v>5.2848000000000006</v>
      </c>
      <c r="Q20" s="97">
        <f t="shared" si="8"/>
        <v>56.811599999999999</v>
      </c>
      <c r="R20" s="97">
        <f t="shared" si="8"/>
        <v>0</v>
      </c>
      <c r="S20" s="97">
        <f t="shared" si="8"/>
        <v>3.9636</v>
      </c>
      <c r="T20" s="97">
        <f t="shared" si="8"/>
        <v>66.06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8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148">
        <v>0.06</v>
      </c>
      <c r="BB20" s="97">
        <f>T21</f>
        <v>66.06</v>
      </c>
      <c r="BC20" s="147"/>
      <c r="BD20" s="97"/>
      <c r="BE20" s="95"/>
      <c r="BF20" s="100"/>
      <c r="BG20" s="100"/>
      <c r="BH20" s="97"/>
      <c r="BI20" s="97"/>
      <c r="BJ20" s="97"/>
      <c r="BK20" s="98">
        <f>BB20</f>
        <v>66.06</v>
      </c>
      <c r="BL20" s="101">
        <v>42792</v>
      </c>
      <c r="BM20" s="97"/>
      <c r="BN20" s="97"/>
      <c r="BO20" s="102"/>
      <c r="BP20" s="103"/>
      <c r="BQ20" s="101"/>
      <c r="BR20" s="104"/>
    </row>
    <row r="21" spans="1:70" s="22" customFormat="1" ht="189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6"/>
      <c r="L21" s="6" t="s">
        <v>16</v>
      </c>
      <c r="M21" s="6">
        <f>BA20</f>
        <v>0.06</v>
      </c>
      <c r="N21" s="33">
        <f>M21*1101</f>
        <v>66.06</v>
      </c>
      <c r="O21" s="33"/>
      <c r="P21" s="33">
        <f>N21*0.08</f>
        <v>5.2848000000000006</v>
      </c>
      <c r="Q21" s="33">
        <f>N21*0.86</f>
        <v>56.811599999999999</v>
      </c>
      <c r="R21" s="33">
        <v>0</v>
      </c>
      <c r="S21" s="33">
        <f>N21*0.06</f>
        <v>3.9636</v>
      </c>
      <c r="T21" s="33">
        <f>SUM(P21:S21)</f>
        <v>66.06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2"/>
      <c r="BB21" s="62"/>
      <c r="BC21" s="33"/>
      <c r="BD21" s="33"/>
      <c r="BE21" s="42"/>
      <c r="BF21" s="43"/>
      <c r="BG21" s="43"/>
      <c r="BH21" s="33"/>
      <c r="BI21" s="3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05" customFormat="1" ht="193.5" customHeight="1" x14ac:dyDescent="0.25">
      <c r="A22" s="91" t="s">
        <v>77</v>
      </c>
      <c r="B22" s="92" t="s">
        <v>118</v>
      </c>
      <c r="C22" s="93">
        <v>466.1</v>
      </c>
      <c r="D22" s="93"/>
      <c r="E22" s="94">
        <v>10</v>
      </c>
      <c r="F22" s="92" t="s">
        <v>158</v>
      </c>
      <c r="G22" s="92" t="s">
        <v>42</v>
      </c>
      <c r="H22" s="92" t="s">
        <v>201</v>
      </c>
      <c r="I22" s="92" t="s">
        <v>252</v>
      </c>
      <c r="J22" s="92" t="s">
        <v>253</v>
      </c>
      <c r="K22" s="95" t="s">
        <v>318</v>
      </c>
      <c r="L22" s="95"/>
      <c r="M22" s="95"/>
      <c r="N22" s="96">
        <f>SUM(N23)</f>
        <v>110.10000000000001</v>
      </c>
      <c r="O22" s="96">
        <f t="shared" ref="O22:T22" si="9">SUM(O23)</f>
        <v>0</v>
      </c>
      <c r="P22" s="96">
        <f t="shared" si="9"/>
        <v>8.8080000000000016</v>
      </c>
      <c r="Q22" s="96">
        <f t="shared" si="9"/>
        <v>94.686000000000007</v>
      </c>
      <c r="R22" s="96">
        <f t="shared" si="9"/>
        <v>0</v>
      </c>
      <c r="S22" s="96">
        <f t="shared" si="9"/>
        <v>6.6059999999999999</v>
      </c>
      <c r="T22" s="96">
        <f t="shared" si="9"/>
        <v>110.10000000000001</v>
      </c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9">
        <v>0.1</v>
      </c>
      <c r="BB22" s="96">
        <f>T23</f>
        <v>110.10000000000001</v>
      </c>
      <c r="BC22" s="95"/>
      <c r="BD22" s="97"/>
      <c r="BE22" s="95"/>
      <c r="BF22" s="100"/>
      <c r="BG22" s="100"/>
      <c r="BH22" s="97"/>
      <c r="BI22" s="97"/>
      <c r="BJ22" s="97"/>
      <c r="BK22" s="98">
        <f>BB22</f>
        <v>110.10000000000001</v>
      </c>
      <c r="BL22" s="101">
        <v>42784</v>
      </c>
      <c r="BM22" s="97"/>
      <c r="BN22" s="97"/>
      <c r="BO22" s="102"/>
      <c r="BP22" s="103"/>
      <c r="BQ22" s="101"/>
      <c r="BR22" s="104"/>
    </row>
    <row r="23" spans="1:70" s="22" customFormat="1" ht="193.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6" t="s">
        <v>16</v>
      </c>
      <c r="M23" s="125">
        <f>BA22</f>
        <v>0.1</v>
      </c>
      <c r="N23" s="38">
        <f>M23*1101</f>
        <v>110.10000000000001</v>
      </c>
      <c r="O23" s="38"/>
      <c r="P23" s="38">
        <f>N23*0.08</f>
        <v>8.8080000000000016</v>
      </c>
      <c r="Q23" s="38">
        <f>N23*0.86</f>
        <v>94.686000000000007</v>
      </c>
      <c r="R23" s="38">
        <v>0</v>
      </c>
      <c r="S23" s="38">
        <f>N23*0.06</f>
        <v>6.6059999999999999</v>
      </c>
      <c r="T23" s="38">
        <f>SUM(P23:S23)</f>
        <v>110.10000000000001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2"/>
      <c r="BB23" s="62"/>
      <c r="BC23" s="33"/>
      <c r="BD23" s="33"/>
      <c r="BE23" s="42"/>
      <c r="BF23" s="43"/>
      <c r="BG23" s="43"/>
      <c r="BH23" s="33"/>
      <c r="BI23" s="3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05" customFormat="1" ht="171.75" customHeight="1" x14ac:dyDescent="0.25">
      <c r="A24" s="91" t="s">
        <v>78</v>
      </c>
      <c r="B24" s="92" t="s">
        <v>119</v>
      </c>
      <c r="C24" s="93">
        <v>466.1</v>
      </c>
      <c r="D24" s="93"/>
      <c r="E24" s="94">
        <v>15</v>
      </c>
      <c r="F24" s="92" t="s">
        <v>159</v>
      </c>
      <c r="G24" s="92" t="s">
        <v>42</v>
      </c>
      <c r="H24" s="92" t="s">
        <v>202</v>
      </c>
      <c r="I24" s="92" t="s">
        <v>254</v>
      </c>
      <c r="J24" s="92" t="s">
        <v>255</v>
      </c>
      <c r="K24" s="147" t="s">
        <v>305</v>
      </c>
      <c r="L24" s="147"/>
      <c r="M24" s="147"/>
      <c r="N24" s="97">
        <f>SUM(N25)</f>
        <v>110.10000000000001</v>
      </c>
      <c r="O24" s="97">
        <f t="shared" ref="O24:T24" si="10">SUM(O25)</f>
        <v>0</v>
      </c>
      <c r="P24" s="97">
        <f t="shared" si="10"/>
        <v>8.8080000000000016</v>
      </c>
      <c r="Q24" s="97">
        <f t="shared" si="10"/>
        <v>94.686000000000007</v>
      </c>
      <c r="R24" s="97">
        <f t="shared" si="10"/>
        <v>0</v>
      </c>
      <c r="S24" s="97">
        <f t="shared" si="10"/>
        <v>6.6059999999999999</v>
      </c>
      <c r="T24" s="97">
        <f t="shared" si="10"/>
        <v>110.10000000000001</v>
      </c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5"/>
      <c r="AF24" s="95"/>
      <c r="AG24" s="95"/>
      <c r="AH24" s="97"/>
      <c r="AI24" s="99"/>
      <c r="AJ24" s="95"/>
      <c r="AK24" s="95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148">
        <v>0.1</v>
      </c>
      <c r="BB24" s="97">
        <f>T25</f>
        <v>110.10000000000001</v>
      </c>
      <c r="BC24" s="97"/>
      <c r="BD24" s="95"/>
      <c r="BE24" s="95"/>
      <c r="BF24" s="100"/>
      <c r="BG24" s="100"/>
      <c r="BH24" s="95"/>
      <c r="BI24" s="100"/>
      <c r="BJ24" s="97"/>
      <c r="BK24" s="98">
        <f>BB24</f>
        <v>110.10000000000001</v>
      </c>
      <c r="BL24" s="101">
        <v>42782</v>
      </c>
      <c r="BM24" s="97"/>
      <c r="BN24" s="97"/>
      <c r="BO24" s="102"/>
      <c r="BP24" s="103"/>
      <c r="BQ24" s="101"/>
      <c r="BR24" s="104"/>
    </row>
    <row r="25" spans="1:70" s="22" customFormat="1" ht="171.7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6"/>
      <c r="L25" s="6" t="s">
        <v>16</v>
      </c>
      <c r="M25" s="6">
        <f>BA24</f>
        <v>0.1</v>
      </c>
      <c r="N25" s="33">
        <f>M25*1101</f>
        <v>110.10000000000001</v>
      </c>
      <c r="O25" s="33"/>
      <c r="P25" s="33">
        <f>N25*0.08</f>
        <v>8.8080000000000016</v>
      </c>
      <c r="Q25" s="33">
        <f>N25*0.86</f>
        <v>94.686000000000007</v>
      </c>
      <c r="R25" s="33">
        <v>0</v>
      </c>
      <c r="S25" s="33">
        <f>N25*0.06</f>
        <v>6.6059999999999999</v>
      </c>
      <c r="T25" s="33">
        <f>SUM(P25:S25)</f>
        <v>110.10000000000001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25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25"/>
      <c r="BB25" s="38"/>
      <c r="BC25" s="42"/>
      <c r="BD25" s="42"/>
      <c r="BE25" s="42"/>
      <c r="BF25" s="43"/>
      <c r="BG25" s="43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05" customFormat="1" ht="171.75" customHeight="1" x14ac:dyDescent="0.25">
      <c r="A26" s="91" t="s">
        <v>79</v>
      </c>
      <c r="B26" s="92" t="s">
        <v>120</v>
      </c>
      <c r="C26" s="93">
        <v>466.1</v>
      </c>
      <c r="D26" s="93">
        <v>466.1</v>
      </c>
      <c r="E26" s="94">
        <v>15</v>
      </c>
      <c r="F26" s="92" t="s">
        <v>160</v>
      </c>
      <c r="G26" s="92" t="s">
        <v>45</v>
      </c>
      <c r="H26" s="92" t="s">
        <v>203</v>
      </c>
      <c r="I26" s="106" t="s">
        <v>344</v>
      </c>
      <c r="J26" s="92" t="s">
        <v>256</v>
      </c>
      <c r="K26" s="95"/>
      <c r="L26" s="95"/>
      <c r="M26" s="95"/>
      <c r="N26" s="96">
        <f>SUM(N27)</f>
        <v>23.207000000000001</v>
      </c>
      <c r="O26" s="96">
        <f t="shared" ref="O26:T26" si="11">SUM(O27)</f>
        <v>0</v>
      </c>
      <c r="P26" s="96">
        <f t="shared" si="11"/>
        <v>1.85656</v>
      </c>
      <c r="Q26" s="96">
        <f t="shared" si="11"/>
        <v>21.350440000000003</v>
      </c>
      <c r="R26" s="96">
        <f t="shared" si="11"/>
        <v>0</v>
      </c>
      <c r="S26" s="96">
        <f t="shared" si="11"/>
        <v>0</v>
      </c>
      <c r="T26" s="96">
        <f t="shared" si="11"/>
        <v>23.207000000000001</v>
      </c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5"/>
      <c r="AF26" s="95"/>
      <c r="AG26" s="95"/>
      <c r="AH26" s="97"/>
      <c r="AI26" s="99"/>
      <c r="AJ26" s="95"/>
      <c r="AK26" s="95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9"/>
      <c r="BB26" s="100"/>
      <c r="BC26" s="100"/>
      <c r="BD26" s="95"/>
      <c r="BE26" s="95"/>
      <c r="BF26" s="100"/>
      <c r="BG26" s="100">
        <v>0.1</v>
      </c>
      <c r="BH26" s="96">
        <f>T27</f>
        <v>23.207000000000001</v>
      </c>
      <c r="BI26" s="100"/>
      <c r="BJ26" s="97"/>
      <c r="BK26" s="98">
        <f>BH26</f>
        <v>23.207000000000001</v>
      </c>
      <c r="BL26" s="101">
        <v>42679</v>
      </c>
      <c r="BM26" s="97"/>
      <c r="BN26" s="97"/>
      <c r="BO26" s="102"/>
      <c r="BP26" s="103"/>
      <c r="BQ26" s="101"/>
      <c r="BR26" s="104"/>
    </row>
    <row r="27" spans="1:70" s="122" customFormat="1" ht="151.9" customHeight="1" x14ac:dyDescent="0.25">
      <c r="A27" s="107"/>
      <c r="B27" s="108"/>
      <c r="C27" s="109"/>
      <c r="D27" s="109"/>
      <c r="E27" s="110"/>
      <c r="F27" s="108"/>
      <c r="G27" s="108"/>
      <c r="H27" s="108"/>
      <c r="I27" s="111"/>
      <c r="J27" s="108"/>
      <c r="K27" s="112"/>
      <c r="L27" s="6" t="s">
        <v>56</v>
      </c>
      <c r="M27" s="116">
        <f>BG26</f>
        <v>0.1</v>
      </c>
      <c r="N27" s="113">
        <f>M27*232.07</f>
        <v>23.207000000000001</v>
      </c>
      <c r="O27" s="113"/>
      <c r="P27" s="113">
        <f>N27*0.08</f>
        <v>1.85656</v>
      </c>
      <c r="Q27" s="113">
        <f>N27*0.92</f>
        <v>21.350440000000003</v>
      </c>
      <c r="R27" s="113">
        <v>0</v>
      </c>
      <c r="S27" s="113">
        <v>0</v>
      </c>
      <c r="T27" s="113">
        <f>SUM(P27:S27)</f>
        <v>23.207000000000001</v>
      </c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2"/>
      <c r="AF27" s="112"/>
      <c r="AG27" s="112"/>
      <c r="AH27" s="114"/>
      <c r="AI27" s="126"/>
      <c r="AJ27" s="112"/>
      <c r="AK27" s="112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26"/>
      <c r="BB27" s="116"/>
      <c r="BC27" s="116"/>
      <c r="BD27" s="112"/>
      <c r="BE27" s="112"/>
      <c r="BF27" s="116"/>
      <c r="BG27" s="116"/>
      <c r="BH27" s="112"/>
      <c r="BI27" s="116"/>
      <c r="BJ27" s="114"/>
      <c r="BK27" s="117"/>
      <c r="BL27" s="118"/>
      <c r="BM27" s="114"/>
      <c r="BN27" s="114"/>
      <c r="BO27" s="119"/>
      <c r="BP27" s="120"/>
      <c r="BQ27" s="118"/>
      <c r="BR27" s="121"/>
    </row>
    <row r="28" spans="1:70" s="105" customFormat="1" ht="181.5" customHeight="1" x14ac:dyDescent="0.25">
      <c r="A28" s="91" t="s">
        <v>80</v>
      </c>
      <c r="B28" s="92" t="s">
        <v>121</v>
      </c>
      <c r="C28" s="93">
        <v>466.1</v>
      </c>
      <c r="D28" s="93"/>
      <c r="E28" s="94">
        <v>15</v>
      </c>
      <c r="F28" s="92" t="s">
        <v>161</v>
      </c>
      <c r="G28" s="92" t="s">
        <v>45</v>
      </c>
      <c r="H28" s="92" t="s">
        <v>204</v>
      </c>
      <c r="I28" s="92" t="s">
        <v>257</v>
      </c>
      <c r="J28" s="92" t="s">
        <v>258</v>
      </c>
      <c r="K28" s="95" t="s">
        <v>343</v>
      </c>
      <c r="L28" s="95"/>
      <c r="M28" s="95"/>
      <c r="N28" s="100">
        <f>SUM(N29:N30)</f>
        <v>91.62</v>
      </c>
      <c r="O28" s="100">
        <f t="shared" ref="O28:T28" si="12">SUM(O29:O30)</f>
        <v>0</v>
      </c>
      <c r="P28" s="100">
        <f t="shared" si="12"/>
        <v>7.3064</v>
      </c>
      <c r="Q28" s="100">
        <f t="shared" si="12"/>
        <v>76.328800000000001</v>
      </c>
      <c r="R28" s="100">
        <f t="shared" si="12"/>
        <v>2.7</v>
      </c>
      <c r="S28" s="100">
        <f t="shared" si="12"/>
        <v>5.2847999999999997</v>
      </c>
      <c r="T28" s="100">
        <f t="shared" si="12"/>
        <v>91.620000000000019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5"/>
      <c r="AF28" s="95"/>
      <c r="AG28" s="95"/>
      <c r="AH28" s="97"/>
      <c r="AI28" s="99"/>
      <c r="AJ28" s="95"/>
      <c r="AK28" s="95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5" t="s">
        <v>57</v>
      </c>
      <c r="AZ28" s="95">
        <f>T29</f>
        <v>3.54</v>
      </c>
      <c r="BA28" s="99">
        <v>0.08</v>
      </c>
      <c r="BB28" s="100">
        <f>T30</f>
        <v>88.080000000000013</v>
      </c>
      <c r="BC28" s="100"/>
      <c r="BD28" s="95"/>
      <c r="BE28" s="95"/>
      <c r="BF28" s="100"/>
      <c r="BG28" s="100"/>
      <c r="BH28" s="95"/>
      <c r="BI28" s="100"/>
      <c r="BJ28" s="97"/>
      <c r="BK28" s="98">
        <f>AZ28+BB28</f>
        <v>91.620000000000019</v>
      </c>
      <c r="BL28" s="101">
        <v>42792</v>
      </c>
      <c r="BM28" s="97"/>
      <c r="BN28" s="97"/>
      <c r="BO28" s="102"/>
      <c r="BP28" s="103"/>
      <c r="BQ28" s="101"/>
      <c r="BR28" s="104"/>
    </row>
    <row r="29" spans="1:70" s="22" customFormat="1" ht="141.7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15</v>
      </c>
      <c r="M29" s="42" t="str">
        <f>AY28</f>
        <v>Монтаж АВ-0,4 кВ (до 63 А)</v>
      </c>
      <c r="N29" s="42">
        <f>T29</f>
        <v>3.54</v>
      </c>
      <c r="O29" s="42"/>
      <c r="P29" s="42">
        <v>0.26</v>
      </c>
      <c r="Q29" s="42">
        <v>0.57999999999999996</v>
      </c>
      <c r="R29" s="42">
        <v>2.7</v>
      </c>
      <c r="S29" s="42">
        <v>0</v>
      </c>
      <c r="T29" s="42">
        <f>SUM(P29:S29)</f>
        <v>3.54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25"/>
      <c r="AJ29" s="42"/>
      <c r="AK29" s="4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25"/>
      <c r="BB29" s="38"/>
      <c r="BC29" s="42"/>
      <c r="BD29" s="42"/>
      <c r="BE29" s="42"/>
      <c r="BF29" s="43"/>
      <c r="BG29" s="43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22" customFormat="1" ht="141.7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 t="s">
        <v>16</v>
      </c>
      <c r="M30" s="42">
        <f>BA28</f>
        <v>0.08</v>
      </c>
      <c r="N30" s="43">
        <f>M30*1101</f>
        <v>88.08</v>
      </c>
      <c r="O30" s="43"/>
      <c r="P30" s="43">
        <f>N30*0.08</f>
        <v>7.0464000000000002</v>
      </c>
      <c r="Q30" s="43">
        <f>N30*0.86</f>
        <v>75.748800000000003</v>
      </c>
      <c r="R30" s="43">
        <v>0</v>
      </c>
      <c r="S30" s="43">
        <f>N30*0.06</f>
        <v>5.2847999999999997</v>
      </c>
      <c r="T30" s="43">
        <f t="shared" ref="T30" si="13">SUM(P30:S30)</f>
        <v>88.080000000000013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2"/>
      <c r="AG30" s="42"/>
      <c r="AH30" s="33"/>
      <c r="AI30" s="125"/>
      <c r="AJ30" s="42"/>
      <c r="AK30" s="4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25"/>
      <c r="BB30" s="38"/>
      <c r="BC30" s="42"/>
      <c r="BD30" s="42"/>
      <c r="BE30" s="42"/>
      <c r="BF30" s="43"/>
      <c r="BG30" s="43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105" customFormat="1" ht="171.75" customHeight="1" x14ac:dyDescent="0.25">
      <c r="A31" s="91" t="s">
        <v>81</v>
      </c>
      <c r="B31" s="92" t="s">
        <v>122</v>
      </c>
      <c r="C31" s="93">
        <v>466.1</v>
      </c>
      <c r="D31" s="93"/>
      <c r="E31" s="94">
        <v>15</v>
      </c>
      <c r="F31" s="92" t="s">
        <v>162</v>
      </c>
      <c r="G31" s="92" t="s">
        <v>45</v>
      </c>
      <c r="H31" s="92" t="s">
        <v>205</v>
      </c>
      <c r="I31" s="92" t="s">
        <v>259</v>
      </c>
      <c r="J31" s="92" t="s">
        <v>260</v>
      </c>
      <c r="K31" s="95" t="s">
        <v>343</v>
      </c>
      <c r="L31" s="95"/>
      <c r="M31" s="95"/>
      <c r="N31" s="100">
        <f>SUM(N32)</f>
        <v>66.06</v>
      </c>
      <c r="O31" s="100">
        <f t="shared" ref="O31:T31" si="14">SUM(O32)</f>
        <v>0</v>
      </c>
      <c r="P31" s="100">
        <f t="shared" si="14"/>
        <v>5.2848000000000006</v>
      </c>
      <c r="Q31" s="100">
        <f t="shared" si="14"/>
        <v>56.811599999999999</v>
      </c>
      <c r="R31" s="100">
        <f t="shared" si="14"/>
        <v>0</v>
      </c>
      <c r="S31" s="100">
        <f t="shared" si="14"/>
        <v>3.9636</v>
      </c>
      <c r="T31" s="100">
        <f t="shared" si="14"/>
        <v>66.06</v>
      </c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5"/>
      <c r="AF31" s="95"/>
      <c r="AG31" s="95"/>
      <c r="AH31" s="97"/>
      <c r="AI31" s="99"/>
      <c r="AJ31" s="95"/>
      <c r="AK31" s="95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9">
        <v>0.06</v>
      </c>
      <c r="BB31" s="100">
        <f>T32</f>
        <v>66.06</v>
      </c>
      <c r="BC31" s="100"/>
      <c r="BD31" s="95"/>
      <c r="BE31" s="95"/>
      <c r="BF31" s="100"/>
      <c r="BG31" s="100"/>
      <c r="BH31" s="95"/>
      <c r="BI31" s="100"/>
      <c r="BJ31" s="97"/>
      <c r="BK31" s="98">
        <f>BB31</f>
        <v>66.06</v>
      </c>
      <c r="BL31" s="101">
        <v>43095</v>
      </c>
      <c r="BM31" s="97" t="s">
        <v>347</v>
      </c>
      <c r="BN31" s="97"/>
      <c r="BO31" s="102"/>
      <c r="BP31" s="103"/>
      <c r="BQ31" s="101"/>
      <c r="BR31" s="104"/>
    </row>
    <row r="32" spans="1:70" s="22" customFormat="1" ht="171.7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16</v>
      </c>
      <c r="M32" s="42">
        <f>BA31</f>
        <v>0.06</v>
      </c>
      <c r="N32" s="43">
        <f>M32*1101</f>
        <v>66.06</v>
      </c>
      <c r="O32" s="42"/>
      <c r="P32" s="43">
        <f>N32*0.08</f>
        <v>5.2848000000000006</v>
      </c>
      <c r="Q32" s="43">
        <f>N32*0.86</f>
        <v>56.811599999999999</v>
      </c>
      <c r="R32" s="43">
        <v>0</v>
      </c>
      <c r="S32" s="43">
        <f>N32*0.06</f>
        <v>3.9636</v>
      </c>
      <c r="T32" s="43">
        <f t="shared" ref="T32" si="15">SUM(P32:S32)</f>
        <v>66.06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2"/>
      <c r="AG32" s="42"/>
      <c r="AH32" s="33"/>
      <c r="AI32" s="125"/>
      <c r="AJ32" s="42"/>
      <c r="AK32" s="4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125"/>
      <c r="BB32" s="43"/>
      <c r="BC32" s="43"/>
      <c r="BD32" s="42"/>
      <c r="BE32" s="42"/>
      <c r="BF32" s="43"/>
      <c r="BG32" s="43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105" customFormat="1" ht="197.25" customHeight="1" x14ac:dyDescent="0.25">
      <c r="A33" s="91" t="s">
        <v>86</v>
      </c>
      <c r="B33" s="92" t="s">
        <v>127</v>
      </c>
      <c r="C33" s="93">
        <v>466.1</v>
      </c>
      <c r="D33" s="93">
        <v>466.1</v>
      </c>
      <c r="E33" s="94">
        <v>15</v>
      </c>
      <c r="F33" s="92" t="s">
        <v>167</v>
      </c>
      <c r="G33" s="92" t="s">
        <v>45</v>
      </c>
      <c r="H33" s="92" t="s">
        <v>210</v>
      </c>
      <c r="I33" s="92" t="s">
        <v>267</v>
      </c>
      <c r="J33" s="92" t="s">
        <v>268</v>
      </c>
      <c r="K33" s="95" t="s">
        <v>320</v>
      </c>
      <c r="L33" s="95"/>
      <c r="M33" s="99"/>
      <c r="N33" s="96">
        <f>SUM(N34:N36)</f>
        <v>120.8296</v>
      </c>
      <c r="O33" s="96">
        <f t="shared" ref="O33:T33" si="16">SUM(O34:O36)</f>
        <v>0</v>
      </c>
      <c r="P33" s="96">
        <f t="shared" si="16"/>
        <v>9.6663680000000003</v>
      </c>
      <c r="Q33" s="96">
        <f t="shared" si="16"/>
        <v>108.52083200000001</v>
      </c>
      <c r="R33" s="96">
        <f t="shared" si="16"/>
        <v>0</v>
      </c>
      <c r="S33" s="96">
        <f t="shared" si="16"/>
        <v>2.6423999999999999</v>
      </c>
      <c r="T33" s="96">
        <f t="shared" si="16"/>
        <v>120.8296</v>
      </c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5"/>
      <c r="AF33" s="95"/>
      <c r="AG33" s="95"/>
      <c r="AH33" s="97"/>
      <c r="AI33" s="99"/>
      <c r="AJ33" s="95"/>
      <c r="AK33" s="95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9">
        <v>0.04</v>
      </c>
      <c r="BB33" s="96">
        <f>T34</f>
        <v>44.040000000000006</v>
      </c>
      <c r="BC33" s="96"/>
      <c r="BD33" s="95"/>
      <c r="BE33" s="95">
        <v>0.16</v>
      </c>
      <c r="BF33" s="100">
        <f>T35</f>
        <v>21.092800000000004</v>
      </c>
      <c r="BG33" s="95">
        <v>0.24</v>
      </c>
      <c r="BH33" s="100">
        <f>T36</f>
        <v>55.696800000000003</v>
      </c>
      <c r="BI33" s="100"/>
      <c r="BJ33" s="97"/>
      <c r="BK33" s="98">
        <f>BB33+BF33+BH33</f>
        <v>120.8296</v>
      </c>
      <c r="BL33" s="101">
        <v>42781</v>
      </c>
      <c r="BM33" s="97"/>
      <c r="BN33" s="97"/>
      <c r="BO33" s="102"/>
      <c r="BP33" s="103"/>
      <c r="BQ33" s="101"/>
      <c r="BR33" s="104"/>
    </row>
    <row r="34" spans="1:70" s="22" customFormat="1" ht="13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6" t="s">
        <v>16</v>
      </c>
      <c r="M34" s="125">
        <f>BA33</f>
        <v>0.04</v>
      </c>
      <c r="N34" s="38">
        <f>M34*1101</f>
        <v>44.04</v>
      </c>
      <c r="O34" s="38"/>
      <c r="P34" s="38">
        <f>N34*0.08</f>
        <v>3.5232000000000001</v>
      </c>
      <c r="Q34" s="38">
        <f>N34*0.86</f>
        <v>37.874400000000001</v>
      </c>
      <c r="R34" s="38">
        <v>0</v>
      </c>
      <c r="S34" s="38">
        <f>N34*0.06</f>
        <v>2.6423999999999999</v>
      </c>
      <c r="T34" s="38">
        <f>SUM(P34:S34)</f>
        <v>44.040000000000006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2"/>
      <c r="AG34" s="42"/>
      <c r="AH34" s="33"/>
      <c r="AI34" s="125"/>
      <c r="AJ34" s="42"/>
      <c r="AK34" s="4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125"/>
      <c r="BB34" s="61"/>
      <c r="BC34" s="43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97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 t="s">
        <v>60</v>
      </c>
      <c r="M35" s="125">
        <f>BE33</f>
        <v>0.16</v>
      </c>
      <c r="N35" s="38">
        <f>M35*131.83</f>
        <v>21.092800000000004</v>
      </c>
      <c r="O35" s="42"/>
      <c r="P35" s="43">
        <f>N35*0.08</f>
        <v>1.6874240000000003</v>
      </c>
      <c r="Q35" s="43">
        <f>N35*0.92</f>
        <v>19.405376000000004</v>
      </c>
      <c r="R35" s="43">
        <v>0</v>
      </c>
      <c r="S35" s="43">
        <v>0</v>
      </c>
      <c r="T35" s="43">
        <f>SUM(P35:S35)</f>
        <v>21.092800000000004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2"/>
      <c r="AG35" s="42"/>
      <c r="AH35" s="33"/>
      <c r="AI35" s="125"/>
      <c r="AJ35" s="42"/>
      <c r="AK35" s="4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25"/>
      <c r="BB35" s="61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97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56</v>
      </c>
      <c r="M36" s="125">
        <f>BG33</f>
        <v>0.24</v>
      </c>
      <c r="N36" s="43">
        <f>M36*232.07</f>
        <v>55.696799999999996</v>
      </c>
      <c r="O36" s="42"/>
      <c r="P36" s="43">
        <f>N36*0.08</f>
        <v>4.4557440000000001</v>
      </c>
      <c r="Q36" s="43">
        <f>N36*0.92</f>
        <v>51.241056</v>
      </c>
      <c r="R36" s="43">
        <v>0</v>
      </c>
      <c r="S36" s="43">
        <v>0</v>
      </c>
      <c r="T36" s="43">
        <f>SUM(P36:S36)</f>
        <v>55.696800000000003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2"/>
      <c r="AG36" s="42"/>
      <c r="AH36" s="33"/>
      <c r="AI36" s="125"/>
      <c r="AJ36" s="42"/>
      <c r="AK36" s="4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125"/>
      <c r="BB36" s="61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105" customFormat="1" ht="197.25" customHeight="1" x14ac:dyDescent="0.25">
      <c r="A37" s="91" t="s">
        <v>88</v>
      </c>
      <c r="B37" s="92" t="s">
        <v>129</v>
      </c>
      <c r="C37" s="93">
        <v>466.1</v>
      </c>
      <c r="D37" s="93"/>
      <c r="E37" s="94">
        <v>5</v>
      </c>
      <c r="F37" s="92" t="s">
        <v>169</v>
      </c>
      <c r="G37" s="92" t="s">
        <v>45</v>
      </c>
      <c r="H37" s="92" t="s">
        <v>212</v>
      </c>
      <c r="I37" s="92" t="s">
        <v>271</v>
      </c>
      <c r="J37" s="92" t="s">
        <v>272</v>
      </c>
      <c r="K37" s="95" t="s">
        <v>322</v>
      </c>
      <c r="L37" s="95"/>
      <c r="M37" s="95"/>
      <c r="N37" s="96">
        <f>SUM(N38)</f>
        <v>22.02</v>
      </c>
      <c r="O37" s="96">
        <f t="shared" ref="O37:T37" si="17">SUM(O38)</f>
        <v>0</v>
      </c>
      <c r="P37" s="96">
        <f t="shared" si="17"/>
        <v>1.7616000000000001</v>
      </c>
      <c r="Q37" s="96">
        <f t="shared" si="17"/>
        <v>18.937200000000001</v>
      </c>
      <c r="R37" s="96">
        <f t="shared" si="17"/>
        <v>0</v>
      </c>
      <c r="S37" s="96">
        <f t="shared" si="17"/>
        <v>1.3211999999999999</v>
      </c>
      <c r="T37" s="96">
        <f t="shared" si="17"/>
        <v>22.020000000000003</v>
      </c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5"/>
      <c r="AF37" s="95"/>
      <c r="AG37" s="95"/>
      <c r="AH37" s="97"/>
      <c r="AI37" s="99"/>
      <c r="AJ37" s="95"/>
      <c r="AK37" s="95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9">
        <v>0.02</v>
      </c>
      <c r="BB37" s="96">
        <f>T38</f>
        <v>22.020000000000003</v>
      </c>
      <c r="BC37" s="96"/>
      <c r="BD37" s="95"/>
      <c r="BE37" s="95"/>
      <c r="BF37" s="100"/>
      <c r="BG37" s="95"/>
      <c r="BH37" s="95"/>
      <c r="BI37" s="100"/>
      <c r="BJ37" s="97"/>
      <c r="BK37" s="98">
        <f>BB37</f>
        <v>22.020000000000003</v>
      </c>
      <c r="BL37" s="101">
        <v>42788</v>
      </c>
      <c r="BM37" s="97"/>
      <c r="BN37" s="97"/>
      <c r="BO37" s="102"/>
      <c r="BP37" s="103"/>
      <c r="BQ37" s="101"/>
      <c r="BR37" s="104"/>
    </row>
    <row r="38" spans="1:70" s="22" customFormat="1" ht="197.2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16</v>
      </c>
      <c r="M38" s="125">
        <f>BA37</f>
        <v>0.02</v>
      </c>
      <c r="N38" s="38">
        <f>M38*1101</f>
        <v>22.02</v>
      </c>
      <c r="O38" s="38"/>
      <c r="P38" s="38">
        <f>N38*0.08</f>
        <v>1.7616000000000001</v>
      </c>
      <c r="Q38" s="38">
        <f>N38*0.86</f>
        <v>18.937200000000001</v>
      </c>
      <c r="R38" s="38">
        <v>0</v>
      </c>
      <c r="S38" s="38">
        <f>N38*0.06</f>
        <v>1.3211999999999999</v>
      </c>
      <c r="T38" s="38">
        <f>SUM(P38:S38)</f>
        <v>22.020000000000003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25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25"/>
      <c r="BB38" s="61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05" customFormat="1" ht="209.25" customHeight="1" x14ac:dyDescent="0.25">
      <c r="A39" s="91" t="s">
        <v>94</v>
      </c>
      <c r="B39" s="92" t="s">
        <v>135</v>
      </c>
      <c r="C39" s="93">
        <v>466.1</v>
      </c>
      <c r="D39" s="93"/>
      <c r="E39" s="94">
        <v>15</v>
      </c>
      <c r="F39" s="92" t="s">
        <v>175</v>
      </c>
      <c r="G39" s="92" t="s">
        <v>45</v>
      </c>
      <c r="H39" s="92" t="s">
        <v>218</v>
      </c>
      <c r="I39" s="92" t="s">
        <v>281</v>
      </c>
      <c r="J39" s="92" t="s">
        <v>282</v>
      </c>
      <c r="K39" s="95" t="s">
        <v>329</v>
      </c>
      <c r="L39" s="95"/>
      <c r="M39" s="95"/>
      <c r="N39" s="96">
        <f>SUM(N40)</f>
        <v>33.03</v>
      </c>
      <c r="O39" s="96">
        <f t="shared" ref="O39:T39" si="18">SUM(O40)</f>
        <v>0</v>
      </c>
      <c r="P39" s="96">
        <f t="shared" si="18"/>
        <v>2.6424000000000003</v>
      </c>
      <c r="Q39" s="96">
        <f t="shared" si="18"/>
        <v>28.405799999999999</v>
      </c>
      <c r="R39" s="96">
        <f t="shared" si="18"/>
        <v>0</v>
      </c>
      <c r="S39" s="96">
        <f t="shared" si="18"/>
        <v>1.9818</v>
      </c>
      <c r="T39" s="96">
        <f t="shared" si="18"/>
        <v>33.03</v>
      </c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5"/>
      <c r="AF39" s="95"/>
      <c r="AG39" s="95"/>
      <c r="AH39" s="97"/>
      <c r="AI39" s="99"/>
      <c r="AJ39" s="95"/>
      <c r="AK39" s="95"/>
      <c r="AL39" s="97"/>
      <c r="AM39" s="97"/>
      <c r="AN39" s="97"/>
      <c r="AO39" s="97"/>
      <c r="AP39" s="97"/>
      <c r="AQ39" s="98"/>
      <c r="AR39" s="97"/>
      <c r="AS39" s="97"/>
      <c r="AT39" s="97"/>
      <c r="AU39" s="97"/>
      <c r="AV39" s="97"/>
      <c r="AW39" s="97"/>
      <c r="AX39" s="97"/>
      <c r="AY39" s="97"/>
      <c r="AZ39" s="97"/>
      <c r="BA39" s="99">
        <v>0.03</v>
      </c>
      <c r="BB39" s="96">
        <f>T40</f>
        <v>33.03</v>
      </c>
      <c r="BC39" s="95"/>
      <c r="BD39" s="95"/>
      <c r="BE39" s="95"/>
      <c r="BF39" s="100"/>
      <c r="BG39" s="95"/>
      <c r="BH39" s="95"/>
      <c r="BI39" s="100"/>
      <c r="BJ39" s="97"/>
      <c r="BK39" s="98">
        <f>BB39</f>
        <v>33.03</v>
      </c>
      <c r="BL39" s="101">
        <v>42781</v>
      </c>
      <c r="BM39" s="97"/>
      <c r="BN39" s="97"/>
      <c r="BO39" s="102"/>
      <c r="BP39" s="103"/>
      <c r="BQ39" s="101"/>
      <c r="BR39" s="104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6" t="s">
        <v>16</v>
      </c>
      <c r="M40" s="125">
        <f>BA39</f>
        <v>0.03</v>
      </c>
      <c r="N40" s="38">
        <f>M40*1101</f>
        <v>33.03</v>
      </c>
      <c r="O40" s="38"/>
      <c r="P40" s="38">
        <f>N40*0.08</f>
        <v>2.6424000000000003</v>
      </c>
      <c r="Q40" s="38">
        <f>N40*0.86</f>
        <v>28.405799999999999</v>
      </c>
      <c r="R40" s="38">
        <v>0</v>
      </c>
      <c r="S40" s="38">
        <f>N40*0.06</f>
        <v>1.9818</v>
      </c>
      <c r="T40" s="38">
        <f>SUM(P40:S40)</f>
        <v>33.03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25"/>
      <c r="AJ40" s="42"/>
      <c r="AK40" s="42"/>
      <c r="AL40" s="33"/>
      <c r="AM40" s="33"/>
      <c r="AN40" s="33"/>
      <c r="AO40" s="33"/>
      <c r="AP40" s="33"/>
      <c r="AQ40" s="62"/>
      <c r="AR40" s="33"/>
      <c r="AS40" s="33"/>
      <c r="AT40" s="33"/>
      <c r="AU40" s="33"/>
      <c r="AV40" s="33"/>
      <c r="AW40" s="33"/>
      <c r="AX40" s="33"/>
      <c r="AY40" s="33"/>
      <c r="AZ40" s="33"/>
      <c r="BA40" s="125"/>
      <c r="BB40" s="125"/>
      <c r="BC40" s="42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05" customFormat="1" ht="249.75" customHeight="1" x14ac:dyDescent="0.25">
      <c r="A41" s="91" t="s">
        <v>95</v>
      </c>
      <c r="B41" s="92" t="s">
        <v>136</v>
      </c>
      <c r="C41" s="93">
        <v>466.1</v>
      </c>
      <c r="D41" s="93"/>
      <c r="E41" s="94">
        <v>14.5</v>
      </c>
      <c r="F41" s="92" t="s">
        <v>176</v>
      </c>
      <c r="G41" s="92" t="s">
        <v>45</v>
      </c>
      <c r="H41" s="92" t="s">
        <v>219</v>
      </c>
      <c r="I41" s="92" t="s">
        <v>283</v>
      </c>
      <c r="J41" s="92" t="s">
        <v>284</v>
      </c>
      <c r="K41" s="95"/>
      <c r="L41" s="95"/>
      <c r="M41" s="95"/>
      <c r="N41" s="100"/>
      <c r="O41" s="100"/>
      <c r="P41" s="100"/>
      <c r="Q41" s="100"/>
      <c r="R41" s="100"/>
      <c r="S41" s="100"/>
      <c r="T41" s="100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5"/>
      <c r="AF41" s="95"/>
      <c r="AG41" s="95"/>
      <c r="AH41" s="97"/>
      <c r="AI41" s="99"/>
      <c r="AJ41" s="95"/>
      <c r="AK41" s="95"/>
      <c r="AL41" s="97"/>
      <c r="AM41" s="97"/>
      <c r="AN41" s="97"/>
      <c r="AO41" s="97"/>
      <c r="AP41" s="97"/>
      <c r="AQ41" s="98"/>
      <c r="AR41" s="97"/>
      <c r="AS41" s="97"/>
      <c r="AT41" s="97"/>
      <c r="AU41" s="97"/>
      <c r="AV41" s="97"/>
      <c r="AW41" s="97"/>
      <c r="AX41" s="97"/>
      <c r="AY41" s="97"/>
      <c r="AZ41" s="97"/>
      <c r="BA41" s="99"/>
      <c r="BB41" s="100"/>
      <c r="BC41" s="100"/>
      <c r="BD41" s="95"/>
      <c r="BE41" s="95"/>
      <c r="BF41" s="100"/>
      <c r="BG41" s="95"/>
      <c r="BH41" s="95"/>
      <c r="BI41" s="100"/>
      <c r="BJ41" s="97"/>
      <c r="BK41" s="98"/>
      <c r="BL41" s="101">
        <v>42781</v>
      </c>
      <c r="BM41" s="97" t="s">
        <v>330</v>
      </c>
      <c r="BN41" s="97"/>
      <c r="BO41" s="102"/>
      <c r="BP41" s="103"/>
      <c r="BQ41" s="101"/>
      <c r="BR41" s="104"/>
    </row>
    <row r="42" spans="1:70" s="105" customFormat="1" ht="287.25" customHeight="1" x14ac:dyDescent="0.25">
      <c r="A42" s="91" t="s">
        <v>96</v>
      </c>
      <c r="B42" s="92" t="s">
        <v>137</v>
      </c>
      <c r="C42" s="93">
        <v>466.1</v>
      </c>
      <c r="D42" s="93"/>
      <c r="E42" s="94">
        <v>15</v>
      </c>
      <c r="F42" s="92" t="s">
        <v>177</v>
      </c>
      <c r="G42" s="92" t="s">
        <v>43</v>
      </c>
      <c r="H42" s="92" t="s">
        <v>220</v>
      </c>
      <c r="I42" s="92" t="s">
        <v>285</v>
      </c>
      <c r="J42" s="92" t="s">
        <v>278</v>
      </c>
      <c r="K42" s="95" t="s">
        <v>331</v>
      </c>
      <c r="L42" s="95"/>
      <c r="M42" s="95"/>
      <c r="N42" s="96">
        <f>SUM(N43)</f>
        <v>55.050000000000004</v>
      </c>
      <c r="O42" s="96">
        <f t="shared" ref="O42:T42" si="19">SUM(O43)</f>
        <v>0</v>
      </c>
      <c r="P42" s="96">
        <f t="shared" si="19"/>
        <v>4.4040000000000008</v>
      </c>
      <c r="Q42" s="96">
        <f t="shared" si="19"/>
        <v>47.343000000000004</v>
      </c>
      <c r="R42" s="96">
        <f t="shared" si="19"/>
        <v>0</v>
      </c>
      <c r="S42" s="96">
        <f t="shared" si="19"/>
        <v>3.3029999999999999</v>
      </c>
      <c r="T42" s="96">
        <f t="shared" si="19"/>
        <v>55.050000000000004</v>
      </c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5"/>
      <c r="AF42" s="95"/>
      <c r="AG42" s="95"/>
      <c r="AH42" s="97"/>
      <c r="AI42" s="99"/>
      <c r="AJ42" s="95"/>
      <c r="AK42" s="95"/>
      <c r="AL42" s="97"/>
      <c r="AM42" s="97"/>
      <c r="AN42" s="97"/>
      <c r="AO42" s="97"/>
      <c r="AP42" s="97"/>
      <c r="AQ42" s="98"/>
      <c r="AR42" s="97"/>
      <c r="AS42" s="97"/>
      <c r="AT42" s="97"/>
      <c r="AU42" s="97"/>
      <c r="AV42" s="97"/>
      <c r="AW42" s="97"/>
      <c r="AX42" s="97"/>
      <c r="AY42" s="97"/>
      <c r="AZ42" s="97"/>
      <c r="BA42" s="99">
        <v>0.05</v>
      </c>
      <c r="BB42" s="96">
        <f>T43</f>
        <v>55.050000000000004</v>
      </c>
      <c r="BC42" s="96"/>
      <c r="BD42" s="95"/>
      <c r="BE42" s="95"/>
      <c r="BF42" s="100"/>
      <c r="BG42" s="95"/>
      <c r="BH42" s="95"/>
      <c r="BI42" s="100"/>
      <c r="BJ42" s="97"/>
      <c r="BK42" s="98">
        <f>BB42</f>
        <v>55.050000000000004</v>
      </c>
      <c r="BL42" s="101">
        <v>42781</v>
      </c>
      <c r="BM42" s="97" t="s">
        <v>359</v>
      </c>
      <c r="BN42" s="97"/>
      <c r="BO42" s="102"/>
      <c r="BP42" s="103"/>
      <c r="BQ42" s="101"/>
      <c r="BR42" s="104"/>
    </row>
    <row r="43" spans="1:70" s="22" customFormat="1" ht="152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6" t="s">
        <v>16</v>
      </c>
      <c r="M43" s="125">
        <f>BA42</f>
        <v>0.05</v>
      </c>
      <c r="N43" s="38">
        <f>M43*1101</f>
        <v>55.050000000000004</v>
      </c>
      <c r="O43" s="38"/>
      <c r="P43" s="38">
        <f>N43*0.08</f>
        <v>4.4040000000000008</v>
      </c>
      <c r="Q43" s="38">
        <f>N43*0.86</f>
        <v>47.343000000000004</v>
      </c>
      <c r="R43" s="38">
        <v>0</v>
      </c>
      <c r="S43" s="38">
        <f>N43*0.06</f>
        <v>3.3029999999999999</v>
      </c>
      <c r="T43" s="38">
        <f>SUM(P43:S43)</f>
        <v>55.050000000000004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2"/>
      <c r="AG43" s="42"/>
      <c r="AH43" s="33"/>
      <c r="AI43" s="125"/>
      <c r="AJ43" s="42"/>
      <c r="AK43" s="42"/>
      <c r="AL43" s="33"/>
      <c r="AM43" s="33"/>
      <c r="AN43" s="33"/>
      <c r="AO43" s="33"/>
      <c r="AP43" s="33"/>
      <c r="AQ43" s="62"/>
      <c r="AR43" s="33"/>
      <c r="AS43" s="33"/>
      <c r="AT43" s="33"/>
      <c r="AU43" s="33"/>
      <c r="AV43" s="33"/>
      <c r="AW43" s="33"/>
      <c r="AX43" s="33"/>
      <c r="AY43" s="33"/>
      <c r="AZ43" s="33"/>
      <c r="BA43" s="125"/>
      <c r="BB43" s="125"/>
      <c r="BC43" s="42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05" customFormat="1" ht="192" customHeight="1" x14ac:dyDescent="0.25">
      <c r="A44" s="91" t="s">
        <v>97</v>
      </c>
      <c r="B44" s="92" t="s">
        <v>138</v>
      </c>
      <c r="C44" s="93">
        <v>466.1</v>
      </c>
      <c r="D44" s="93"/>
      <c r="E44" s="94">
        <v>12</v>
      </c>
      <c r="F44" s="92" t="s">
        <v>178</v>
      </c>
      <c r="G44" s="92" t="s">
        <v>45</v>
      </c>
      <c r="H44" s="92" t="s">
        <v>221</v>
      </c>
      <c r="I44" s="92" t="s">
        <v>286</v>
      </c>
      <c r="J44" s="92" t="s">
        <v>55</v>
      </c>
      <c r="K44" s="95"/>
      <c r="L44" s="95"/>
      <c r="M44" s="95"/>
      <c r="N44" s="95">
        <f>SUM(N45)</f>
        <v>3.54</v>
      </c>
      <c r="O44" s="95">
        <f t="shared" ref="O44:T44" si="20">SUM(O45)</f>
        <v>0</v>
      </c>
      <c r="P44" s="95">
        <f t="shared" si="20"/>
        <v>0.26</v>
      </c>
      <c r="Q44" s="95">
        <f t="shared" si="20"/>
        <v>0.57999999999999996</v>
      </c>
      <c r="R44" s="95">
        <f t="shared" si="20"/>
        <v>2.7</v>
      </c>
      <c r="S44" s="95">
        <f t="shared" si="20"/>
        <v>0</v>
      </c>
      <c r="T44" s="95">
        <f t="shared" si="20"/>
        <v>3.54</v>
      </c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5"/>
      <c r="AF44" s="96"/>
      <c r="AG44" s="95"/>
      <c r="AH44" s="97"/>
      <c r="AI44" s="99"/>
      <c r="AJ44" s="96"/>
      <c r="AK44" s="95"/>
      <c r="AL44" s="97"/>
      <c r="AM44" s="97"/>
      <c r="AN44" s="97"/>
      <c r="AO44" s="97"/>
      <c r="AP44" s="97"/>
      <c r="AQ44" s="99"/>
      <c r="AR44" s="96"/>
      <c r="AS44" s="97"/>
      <c r="AT44" s="97"/>
      <c r="AU44" s="97"/>
      <c r="AV44" s="97"/>
      <c r="AW44" s="97"/>
      <c r="AX44" s="97"/>
      <c r="AY44" s="95" t="s">
        <v>57</v>
      </c>
      <c r="AZ44" s="96">
        <f>T45</f>
        <v>3.54</v>
      </c>
      <c r="BA44" s="95"/>
      <c r="BB44" s="96"/>
      <c r="BC44" s="96"/>
      <c r="BD44" s="95"/>
      <c r="BE44" s="95"/>
      <c r="BF44" s="100"/>
      <c r="BG44" s="95"/>
      <c r="BH44" s="95"/>
      <c r="BI44" s="100"/>
      <c r="BJ44" s="97"/>
      <c r="BK44" s="98">
        <f>AZ44</f>
        <v>3.54</v>
      </c>
      <c r="BL44" s="101">
        <v>42781</v>
      </c>
      <c r="BM44" s="97" t="s">
        <v>332</v>
      </c>
      <c r="BN44" s="97"/>
      <c r="BO44" s="102"/>
      <c r="BP44" s="103"/>
      <c r="BQ44" s="101"/>
      <c r="BR44" s="104"/>
    </row>
    <row r="45" spans="1:70" s="22" customFormat="1" ht="129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15</v>
      </c>
      <c r="M45" s="42" t="str">
        <f>AY44</f>
        <v>Монтаж АВ-0,4 кВ (до 63 А)</v>
      </c>
      <c r="N45" s="42">
        <f>T45</f>
        <v>3.54</v>
      </c>
      <c r="O45" s="42"/>
      <c r="P45" s="42">
        <v>0.26</v>
      </c>
      <c r="Q45" s="42">
        <v>0.57999999999999996</v>
      </c>
      <c r="R45" s="42">
        <v>2.7</v>
      </c>
      <c r="S45" s="42">
        <v>0</v>
      </c>
      <c r="T45" s="38">
        <f>SUM(P45:S45)</f>
        <v>3.54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42"/>
      <c r="AF45" s="38"/>
      <c r="AG45" s="42"/>
      <c r="AH45" s="33"/>
      <c r="AI45" s="125"/>
      <c r="AJ45" s="38"/>
      <c r="AK45" s="42"/>
      <c r="AL45" s="33"/>
      <c r="AM45" s="33"/>
      <c r="AN45" s="33"/>
      <c r="AO45" s="33"/>
      <c r="AP45" s="33"/>
      <c r="AQ45" s="125"/>
      <c r="AR45" s="38"/>
      <c r="AS45" s="33"/>
      <c r="AT45" s="33"/>
      <c r="AU45" s="33"/>
      <c r="AV45" s="33"/>
      <c r="AW45" s="33"/>
      <c r="AX45" s="33"/>
      <c r="AY45" s="33"/>
      <c r="AZ45" s="33"/>
      <c r="BA45" s="125"/>
      <c r="BB45" s="38"/>
      <c r="BC45" s="38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05" customFormat="1" ht="192" customHeight="1" x14ac:dyDescent="0.25">
      <c r="A46" s="91" t="s">
        <v>98</v>
      </c>
      <c r="B46" s="92" t="s">
        <v>139</v>
      </c>
      <c r="C46" s="93">
        <v>466.1</v>
      </c>
      <c r="D46" s="93"/>
      <c r="E46" s="94">
        <v>14</v>
      </c>
      <c r="F46" s="92" t="s">
        <v>179</v>
      </c>
      <c r="G46" s="92" t="s">
        <v>48</v>
      </c>
      <c r="H46" s="92" t="s">
        <v>222</v>
      </c>
      <c r="I46" s="92" t="s">
        <v>287</v>
      </c>
      <c r="J46" s="92" t="s">
        <v>288</v>
      </c>
      <c r="K46" s="95" t="s">
        <v>360</v>
      </c>
      <c r="L46" s="95"/>
      <c r="M46" s="95"/>
      <c r="N46" s="95">
        <f>SUM(N47)</f>
        <v>55.050000000000004</v>
      </c>
      <c r="O46" s="95">
        <f t="shared" ref="O46:T46" si="21">SUM(O47)</f>
        <v>0</v>
      </c>
      <c r="P46" s="95">
        <f t="shared" si="21"/>
        <v>4.4040000000000008</v>
      </c>
      <c r="Q46" s="95">
        <f t="shared" si="21"/>
        <v>47.343000000000004</v>
      </c>
      <c r="R46" s="95">
        <f t="shared" si="21"/>
        <v>0</v>
      </c>
      <c r="S46" s="95">
        <f t="shared" si="21"/>
        <v>3.3029999999999999</v>
      </c>
      <c r="T46" s="95">
        <f t="shared" si="21"/>
        <v>55.050000000000004</v>
      </c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5"/>
      <c r="AF46" s="96"/>
      <c r="AG46" s="95"/>
      <c r="AH46" s="97"/>
      <c r="AI46" s="99"/>
      <c r="AJ46" s="96"/>
      <c r="AK46" s="95"/>
      <c r="AL46" s="97"/>
      <c r="AM46" s="97"/>
      <c r="AN46" s="97"/>
      <c r="AO46" s="97"/>
      <c r="AP46" s="97"/>
      <c r="AQ46" s="99"/>
      <c r="AR46" s="96"/>
      <c r="AS46" s="97"/>
      <c r="AT46" s="97"/>
      <c r="AU46" s="97"/>
      <c r="AV46" s="97"/>
      <c r="AW46" s="97"/>
      <c r="AX46" s="97"/>
      <c r="AY46" s="95"/>
      <c r="AZ46" s="96"/>
      <c r="BA46" s="95">
        <v>0.05</v>
      </c>
      <c r="BB46" s="96">
        <f>T47</f>
        <v>55.050000000000004</v>
      </c>
      <c r="BC46" s="96"/>
      <c r="BD46" s="95"/>
      <c r="BE46" s="95"/>
      <c r="BF46" s="100"/>
      <c r="BG46" s="95"/>
      <c r="BH46" s="95"/>
      <c r="BI46" s="100"/>
      <c r="BJ46" s="97"/>
      <c r="BK46" s="98">
        <f>BB46</f>
        <v>55.050000000000004</v>
      </c>
      <c r="BL46" s="101">
        <v>42785</v>
      </c>
      <c r="BM46" s="97"/>
      <c r="BN46" s="97"/>
      <c r="BO46" s="102"/>
      <c r="BP46" s="103"/>
      <c r="BQ46" s="101"/>
      <c r="BR46" s="104"/>
    </row>
    <row r="47" spans="1:70" s="22" customFormat="1" ht="15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6" t="s">
        <v>16</v>
      </c>
      <c r="M47" s="125">
        <f>BA46</f>
        <v>0.05</v>
      </c>
      <c r="N47" s="38">
        <f>M47*1101</f>
        <v>55.050000000000004</v>
      </c>
      <c r="O47" s="38"/>
      <c r="P47" s="38">
        <f>N47*0.08</f>
        <v>4.4040000000000008</v>
      </c>
      <c r="Q47" s="38">
        <f>N47*0.86</f>
        <v>47.343000000000004</v>
      </c>
      <c r="R47" s="38">
        <v>0</v>
      </c>
      <c r="S47" s="38">
        <f>N47*0.06</f>
        <v>3.3029999999999999</v>
      </c>
      <c r="T47" s="38">
        <f>SUM(P47:S47)</f>
        <v>55.050000000000004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3"/>
      <c r="AG47" s="43"/>
      <c r="AH47" s="33"/>
      <c r="AI47" s="125"/>
      <c r="AJ47" s="42"/>
      <c r="AK47" s="42"/>
      <c r="AL47" s="33"/>
      <c r="AM47" s="33"/>
      <c r="AN47" s="33"/>
      <c r="AO47" s="33"/>
      <c r="AP47" s="33"/>
      <c r="AQ47" s="125"/>
      <c r="AR47" s="42"/>
      <c r="AS47" s="33"/>
      <c r="AT47" s="33"/>
      <c r="AU47" s="33"/>
      <c r="AV47" s="33"/>
      <c r="AW47" s="33"/>
      <c r="AX47" s="33"/>
      <c r="AY47" s="33"/>
      <c r="AZ47" s="33"/>
      <c r="BA47" s="125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105" customFormat="1" ht="237" customHeight="1" x14ac:dyDescent="0.25">
      <c r="A48" s="91" t="s">
        <v>103</v>
      </c>
      <c r="B48" s="92" t="s">
        <v>144</v>
      </c>
      <c r="C48" s="93">
        <v>466.1</v>
      </c>
      <c r="D48" s="93">
        <v>466.1</v>
      </c>
      <c r="E48" s="94">
        <v>15</v>
      </c>
      <c r="F48" s="92" t="s">
        <v>184</v>
      </c>
      <c r="G48" s="92" t="s">
        <v>46</v>
      </c>
      <c r="H48" s="92" t="s">
        <v>227</v>
      </c>
      <c r="I48" s="92" t="s">
        <v>297</v>
      </c>
      <c r="J48" s="92" t="s">
        <v>298</v>
      </c>
      <c r="K48" s="95" t="s">
        <v>334</v>
      </c>
      <c r="L48" s="95"/>
      <c r="M48" s="95"/>
      <c r="N48" s="96">
        <f>SUM(N49)</f>
        <v>154.14000000000001</v>
      </c>
      <c r="O48" s="96">
        <f t="shared" ref="O48:T48" si="22">SUM(O49)</f>
        <v>0</v>
      </c>
      <c r="P48" s="96">
        <f t="shared" si="22"/>
        <v>12.331200000000001</v>
      </c>
      <c r="Q48" s="96">
        <f t="shared" si="22"/>
        <v>132.56040000000002</v>
      </c>
      <c r="R48" s="96">
        <f t="shared" si="22"/>
        <v>0</v>
      </c>
      <c r="S48" s="96">
        <f t="shared" si="22"/>
        <v>9.2484000000000002</v>
      </c>
      <c r="T48" s="96">
        <f t="shared" si="22"/>
        <v>154.14000000000001</v>
      </c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9">
        <v>0.14000000000000001</v>
      </c>
      <c r="BB48" s="96">
        <f>T49</f>
        <v>154.14000000000001</v>
      </c>
      <c r="BC48" s="95"/>
      <c r="BD48" s="95"/>
      <c r="BE48" s="95"/>
      <c r="BF48" s="100"/>
      <c r="BG48" s="95"/>
      <c r="BH48" s="96"/>
      <c r="BI48" s="95"/>
      <c r="BJ48" s="97"/>
      <c r="BK48" s="98">
        <f>BB48</f>
        <v>154.14000000000001</v>
      </c>
      <c r="BL48" s="101">
        <v>42776</v>
      </c>
      <c r="BM48" s="97"/>
      <c r="BN48" s="97"/>
      <c r="BO48" s="102"/>
      <c r="BP48" s="103"/>
      <c r="BQ48" s="101"/>
      <c r="BR48" s="104"/>
    </row>
    <row r="49" spans="1:70" s="22" customFormat="1" ht="139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42">
        <f>BA48</f>
        <v>0.14000000000000001</v>
      </c>
      <c r="N49" s="38">
        <f>M49*1101</f>
        <v>154.14000000000001</v>
      </c>
      <c r="O49" s="38"/>
      <c r="P49" s="38">
        <f>N49*0.08</f>
        <v>12.331200000000001</v>
      </c>
      <c r="Q49" s="38">
        <f>N49*0.86</f>
        <v>132.56040000000002</v>
      </c>
      <c r="R49" s="38">
        <v>0</v>
      </c>
      <c r="S49" s="38">
        <f>N49*0.06</f>
        <v>9.2484000000000002</v>
      </c>
      <c r="T49" s="38">
        <f>SUM(P49:S49)</f>
        <v>154.14000000000001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25"/>
      <c r="BB49" s="43"/>
      <c r="BC49" s="43"/>
      <c r="BD49" s="42"/>
      <c r="BE49" s="42"/>
      <c r="BF49" s="43"/>
      <c r="BG49" s="42"/>
      <c r="BH49" s="38"/>
      <c r="BI49" s="42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139" customFormat="1" ht="155.25" customHeight="1" x14ac:dyDescent="0.25">
      <c r="A50" s="128"/>
      <c r="B50" s="129"/>
      <c r="C50" s="130"/>
      <c r="D50" s="130"/>
      <c r="E50" s="131"/>
      <c r="F50" s="129"/>
      <c r="G50" s="129"/>
      <c r="H50" s="129"/>
      <c r="I50" s="129"/>
      <c r="J50" s="129"/>
      <c r="K50" s="132"/>
      <c r="L50" s="132" t="s">
        <v>364</v>
      </c>
      <c r="M50" s="132"/>
      <c r="N50" s="133">
        <f>N3+N5+N8+N10+N12+N16+N18+N20+N22+N24+N26+N28+N31+N33+N37+N39+N42+N44+N46+N48</f>
        <v>1304.4337</v>
      </c>
      <c r="O50" s="133">
        <f t="shared" ref="O50:BK50" si="23">O3+O5+O8+O10+O12+O16+O18+O20+O22+O24+O26+O28+O31+O33+O37+O39+O42+O44+O46+O48</f>
        <v>0</v>
      </c>
      <c r="P50" s="133">
        <f t="shared" si="23"/>
        <v>104.285096</v>
      </c>
      <c r="Q50" s="133">
        <f t="shared" si="23"/>
        <v>1123.3462040000002</v>
      </c>
      <c r="R50" s="133">
        <f t="shared" si="23"/>
        <v>8.1000000000000014</v>
      </c>
      <c r="S50" s="133">
        <f t="shared" si="23"/>
        <v>68.702399999999997</v>
      </c>
      <c r="T50" s="133">
        <f t="shared" si="23"/>
        <v>1304.4337</v>
      </c>
      <c r="U50" s="133">
        <f t="shared" si="23"/>
        <v>0</v>
      </c>
      <c r="V50" s="133">
        <f t="shared" si="23"/>
        <v>0</v>
      </c>
      <c r="W50" s="133">
        <f t="shared" si="23"/>
        <v>0</v>
      </c>
      <c r="X50" s="133">
        <f t="shared" si="23"/>
        <v>0</v>
      </c>
      <c r="Y50" s="133">
        <f t="shared" si="23"/>
        <v>0</v>
      </c>
      <c r="Z50" s="133">
        <f t="shared" si="23"/>
        <v>0</v>
      </c>
      <c r="AA50" s="133">
        <f t="shared" si="23"/>
        <v>0</v>
      </c>
      <c r="AB50" s="133">
        <f t="shared" si="23"/>
        <v>0</v>
      </c>
      <c r="AC50" s="133">
        <f t="shared" si="23"/>
        <v>0</v>
      </c>
      <c r="AD50" s="133">
        <f t="shared" si="23"/>
        <v>0</v>
      </c>
      <c r="AE50" s="133"/>
      <c r="AF50" s="133">
        <f t="shared" si="23"/>
        <v>0</v>
      </c>
      <c r="AG50" s="133">
        <f t="shared" si="23"/>
        <v>0</v>
      </c>
      <c r="AH50" s="133">
        <f t="shared" si="23"/>
        <v>0</v>
      </c>
      <c r="AI50" s="133"/>
      <c r="AJ50" s="133">
        <f t="shared" si="23"/>
        <v>0</v>
      </c>
      <c r="AK50" s="133"/>
      <c r="AL50" s="133">
        <f t="shared" si="23"/>
        <v>0</v>
      </c>
      <c r="AM50" s="133"/>
      <c r="AN50" s="133">
        <f t="shared" si="23"/>
        <v>0</v>
      </c>
      <c r="AO50" s="133">
        <f t="shared" si="23"/>
        <v>0</v>
      </c>
      <c r="AP50" s="133">
        <f t="shared" si="23"/>
        <v>0</v>
      </c>
      <c r="AQ50" s="133"/>
      <c r="AR50" s="133">
        <f t="shared" si="23"/>
        <v>0</v>
      </c>
      <c r="AS50" s="133">
        <f t="shared" si="23"/>
        <v>0</v>
      </c>
      <c r="AT50" s="133">
        <f t="shared" si="23"/>
        <v>0</v>
      </c>
      <c r="AU50" s="133">
        <f t="shared" si="23"/>
        <v>0</v>
      </c>
      <c r="AV50" s="133">
        <f t="shared" si="23"/>
        <v>0</v>
      </c>
      <c r="AW50" s="133">
        <f t="shared" si="23"/>
        <v>0</v>
      </c>
      <c r="AX50" s="133">
        <f t="shared" si="23"/>
        <v>0</v>
      </c>
      <c r="AY50" s="133"/>
      <c r="AZ50" s="133">
        <f t="shared" si="23"/>
        <v>10.620000000000001</v>
      </c>
      <c r="BA50" s="133"/>
      <c r="BB50" s="133">
        <f t="shared" si="23"/>
        <v>1145.04</v>
      </c>
      <c r="BC50" s="133"/>
      <c r="BD50" s="133">
        <f t="shared" si="23"/>
        <v>0</v>
      </c>
      <c r="BE50" s="133"/>
      <c r="BF50" s="133">
        <f t="shared" si="23"/>
        <v>69.86990000000003</v>
      </c>
      <c r="BG50" s="133"/>
      <c r="BH50" s="133">
        <f t="shared" si="23"/>
        <v>78.903800000000004</v>
      </c>
      <c r="BI50" s="133">
        <f t="shared" si="23"/>
        <v>0</v>
      </c>
      <c r="BJ50" s="133">
        <f t="shared" si="23"/>
        <v>0</v>
      </c>
      <c r="BK50" s="133">
        <f t="shared" si="23"/>
        <v>1304.4337</v>
      </c>
      <c r="BL50" s="134"/>
      <c r="BM50" s="135"/>
      <c r="BN50" s="135"/>
      <c r="BO50" s="136"/>
      <c r="BP50" s="137"/>
      <c r="BQ50" s="134"/>
      <c r="BR50" s="138"/>
    </row>
    <row r="51" spans="1:70" s="22" customFormat="1" ht="25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2"/>
      <c r="O51" s="42"/>
      <c r="P51" s="38"/>
      <c r="Q51" s="38"/>
      <c r="R51" s="38"/>
      <c r="S51" s="38"/>
      <c r="T51" s="42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38"/>
      <c r="BA51" s="125"/>
      <c r="BB51" s="38"/>
      <c r="BC51" s="38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62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2"/>
      <c r="O52" s="42"/>
      <c r="P52" s="42"/>
      <c r="Q52" s="42"/>
      <c r="R52" s="42"/>
      <c r="S52" s="42"/>
      <c r="T52" s="38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25"/>
      <c r="BB52" s="43"/>
      <c r="BC52" s="43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62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25"/>
      <c r="BB53" s="43"/>
      <c r="BC53" s="43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29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3"/>
      <c r="AH54" s="33"/>
      <c r="AI54" s="125"/>
      <c r="AJ54" s="43"/>
      <c r="AK54" s="4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25"/>
      <c r="BB54" s="43"/>
      <c r="BC54" s="43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42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2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25"/>
      <c r="BB55" s="43"/>
      <c r="BC55" s="43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42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25"/>
      <c r="BB56" s="43"/>
      <c r="BC56" s="43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87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3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42"/>
      <c r="AN57" s="43"/>
      <c r="AO57" s="42"/>
      <c r="AP57" s="33"/>
      <c r="AQ57" s="33"/>
      <c r="AR57" s="33"/>
      <c r="AS57" s="33"/>
      <c r="AT57" s="33"/>
      <c r="AU57" s="33"/>
      <c r="AV57" s="33"/>
      <c r="AW57" s="33"/>
      <c r="AX57" s="33"/>
      <c r="AY57" s="42"/>
      <c r="AZ57" s="43"/>
      <c r="BA57" s="42"/>
      <c r="BB57" s="43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87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42"/>
      <c r="N58" s="43"/>
      <c r="O58" s="43"/>
      <c r="P58" s="43"/>
      <c r="Q58" s="43"/>
      <c r="R58" s="43"/>
      <c r="S58" s="43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42"/>
      <c r="AZ58" s="42"/>
      <c r="BA58" s="125"/>
      <c r="BB58" s="61"/>
      <c r="BC58" s="42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87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42"/>
      <c r="O59" s="42"/>
      <c r="P59" s="42"/>
      <c r="Q59" s="42"/>
      <c r="R59" s="42"/>
      <c r="S59" s="42"/>
      <c r="T59" s="4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42"/>
      <c r="AZ59" s="42"/>
      <c r="BA59" s="125"/>
      <c r="BB59" s="61"/>
      <c r="BC59" s="42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87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2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25"/>
      <c r="BB60" s="43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87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125"/>
      <c r="N61" s="23"/>
      <c r="O61" s="23"/>
      <c r="P61" s="23"/>
      <c r="Q61" s="23"/>
      <c r="R61" s="23"/>
      <c r="S61" s="23"/>
      <c r="T61" s="2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25"/>
      <c r="BB61" s="125"/>
      <c r="BC61" s="42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349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25"/>
      <c r="BB62" s="125"/>
      <c r="BC62" s="42"/>
      <c r="BD62" s="42"/>
      <c r="BE62" s="42"/>
      <c r="BF62" s="43"/>
      <c r="BG62" s="43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6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3"/>
      <c r="P63" s="43"/>
      <c r="Q63" s="43"/>
      <c r="R63" s="43"/>
      <c r="S63" s="43"/>
      <c r="T63" s="4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62"/>
      <c r="AJ63" s="33"/>
      <c r="AK63" s="33"/>
      <c r="AL63" s="33"/>
      <c r="AM63" s="33"/>
      <c r="AN63" s="33"/>
      <c r="AO63" s="33"/>
      <c r="AP63" s="33"/>
      <c r="AQ63" s="62"/>
      <c r="AR63" s="33"/>
      <c r="AS63" s="33"/>
      <c r="AT63" s="33"/>
      <c r="AU63" s="33"/>
      <c r="AV63" s="33"/>
      <c r="AW63" s="33"/>
      <c r="AX63" s="33"/>
      <c r="AY63" s="33"/>
      <c r="AZ63" s="33"/>
      <c r="BA63" s="125"/>
      <c r="BB63" s="125"/>
      <c r="BC63" s="42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409.6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3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2"/>
      <c r="AH64" s="33"/>
      <c r="AI64" s="125"/>
      <c r="AJ64" s="43"/>
      <c r="AK64" s="42"/>
      <c r="AL64" s="43"/>
      <c r="AM64" s="42"/>
      <c r="AN64" s="33"/>
      <c r="AO64" s="33"/>
      <c r="AP64" s="33"/>
      <c r="AQ64" s="125"/>
      <c r="AR64" s="43"/>
      <c r="AS64" s="33"/>
      <c r="AT64" s="33"/>
      <c r="AU64" s="33"/>
      <c r="AV64" s="33"/>
      <c r="AW64" s="33"/>
      <c r="AX64" s="33"/>
      <c r="AY64" s="33"/>
      <c r="AZ64" s="33"/>
      <c r="BA64" s="125"/>
      <c r="BB64" s="43"/>
      <c r="BC64" s="42"/>
      <c r="BD64" s="43"/>
      <c r="BE64" s="42"/>
      <c r="BF64" s="43"/>
      <c r="BG64" s="42"/>
      <c r="BH64" s="43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3"/>
      <c r="O65" s="42"/>
      <c r="P65" s="43"/>
      <c r="Q65" s="43"/>
      <c r="R65" s="43"/>
      <c r="S65" s="43"/>
      <c r="T65" s="4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3"/>
      <c r="AG65" s="42"/>
      <c r="AH65" s="33"/>
      <c r="AI65" s="125"/>
      <c r="AJ65" s="42"/>
      <c r="AK65" s="42"/>
      <c r="AL65" s="33"/>
      <c r="AM65" s="33"/>
      <c r="AN65" s="33"/>
      <c r="AO65" s="33"/>
      <c r="AP65" s="33"/>
      <c r="AQ65" s="125"/>
      <c r="AR65" s="42"/>
      <c r="AS65" s="33"/>
      <c r="AT65" s="33"/>
      <c r="AU65" s="33"/>
      <c r="AV65" s="33"/>
      <c r="AW65" s="33"/>
      <c r="AX65" s="33"/>
      <c r="AY65" s="33"/>
      <c r="AZ65" s="33"/>
      <c r="BA65" s="125"/>
      <c r="BB65" s="43"/>
      <c r="BC65" s="42"/>
      <c r="BD65" s="43"/>
      <c r="BE65" s="42"/>
      <c r="BF65" s="43"/>
      <c r="BG65" s="42"/>
      <c r="BH65" s="43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3"/>
      <c r="AG66" s="42"/>
      <c r="AH66" s="33"/>
      <c r="AI66" s="125"/>
      <c r="AJ66" s="42"/>
      <c r="AK66" s="42"/>
      <c r="AL66" s="33"/>
      <c r="AM66" s="33"/>
      <c r="AN66" s="33"/>
      <c r="AO66" s="33"/>
      <c r="AP66" s="33"/>
      <c r="AQ66" s="125"/>
      <c r="AR66" s="42"/>
      <c r="AS66" s="33"/>
      <c r="AT66" s="33"/>
      <c r="AU66" s="33"/>
      <c r="AV66" s="33"/>
      <c r="AW66" s="33"/>
      <c r="AX66" s="33"/>
      <c r="AY66" s="33"/>
      <c r="AZ66" s="33"/>
      <c r="BA66" s="125"/>
      <c r="BB66" s="43"/>
      <c r="BC66" s="42"/>
      <c r="BD66" s="43"/>
      <c r="BE66" s="42"/>
      <c r="BF66" s="43"/>
      <c r="BG66" s="42"/>
      <c r="BH66" s="43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2"/>
      <c r="O67" s="42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3"/>
      <c r="AG67" s="42"/>
      <c r="AH67" s="33"/>
      <c r="AI67" s="125"/>
      <c r="AJ67" s="42"/>
      <c r="AK67" s="42"/>
      <c r="AL67" s="33"/>
      <c r="AM67" s="33"/>
      <c r="AN67" s="33"/>
      <c r="AO67" s="33"/>
      <c r="AP67" s="33"/>
      <c r="AQ67" s="125"/>
      <c r="AR67" s="42"/>
      <c r="AS67" s="33"/>
      <c r="AT67" s="33"/>
      <c r="AU67" s="33"/>
      <c r="AV67" s="33"/>
      <c r="AW67" s="33"/>
      <c r="AX67" s="33"/>
      <c r="AY67" s="33"/>
      <c r="AZ67" s="33"/>
      <c r="BA67" s="125"/>
      <c r="BB67" s="43"/>
      <c r="BC67" s="42"/>
      <c r="BD67" s="43"/>
      <c r="BE67" s="42"/>
      <c r="BF67" s="43"/>
      <c r="BG67" s="42"/>
      <c r="BH67" s="43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34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2"/>
      <c r="P68" s="42"/>
      <c r="Q68" s="42"/>
      <c r="R68" s="42"/>
      <c r="S68" s="42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3"/>
      <c r="AG68" s="42"/>
      <c r="AH68" s="33"/>
      <c r="AI68" s="125"/>
      <c r="AJ68" s="42"/>
      <c r="AK68" s="42"/>
      <c r="AL68" s="33"/>
      <c r="AM68" s="33"/>
      <c r="AN68" s="33"/>
      <c r="AO68" s="33"/>
      <c r="AP68" s="33"/>
      <c r="AQ68" s="125"/>
      <c r="AR68" s="42"/>
      <c r="AS68" s="33"/>
      <c r="AT68" s="33"/>
      <c r="AU68" s="33"/>
      <c r="AV68" s="33"/>
      <c r="AW68" s="33"/>
      <c r="AX68" s="33"/>
      <c r="AY68" s="33"/>
      <c r="AZ68" s="33"/>
      <c r="BA68" s="125"/>
      <c r="BB68" s="43"/>
      <c r="BC68" s="42"/>
      <c r="BD68" s="43"/>
      <c r="BE68" s="42"/>
      <c r="BF68" s="43"/>
      <c r="BG68" s="42"/>
      <c r="BH68" s="43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3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2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3"/>
      <c r="AG69" s="42"/>
      <c r="AH69" s="33"/>
      <c r="AI69" s="125"/>
      <c r="AJ69" s="42"/>
      <c r="AK69" s="42"/>
      <c r="AL69" s="33"/>
      <c r="AM69" s="33"/>
      <c r="AN69" s="33"/>
      <c r="AO69" s="33"/>
      <c r="AP69" s="33"/>
      <c r="AQ69" s="125"/>
      <c r="AR69" s="42"/>
      <c r="AS69" s="33"/>
      <c r="AT69" s="33"/>
      <c r="AU69" s="33"/>
      <c r="AV69" s="33"/>
      <c r="AW69" s="33"/>
      <c r="AX69" s="33"/>
      <c r="AY69" s="33"/>
      <c r="AZ69" s="33"/>
      <c r="BA69" s="125"/>
      <c r="BB69" s="43"/>
      <c r="BC69" s="42"/>
      <c r="BD69" s="43"/>
      <c r="BE69" s="42"/>
      <c r="BF69" s="43"/>
      <c r="BG69" s="42"/>
      <c r="BH69" s="43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409.6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3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42"/>
      <c r="AF70" s="43"/>
      <c r="AG70" s="43"/>
      <c r="AH70" s="33"/>
      <c r="AI70" s="125"/>
      <c r="AJ70" s="43"/>
      <c r="AK70" s="43"/>
      <c r="AL70" s="33"/>
      <c r="AM70" s="33"/>
      <c r="AN70" s="33"/>
      <c r="AO70" s="33"/>
      <c r="AP70" s="33"/>
      <c r="AQ70" s="125"/>
      <c r="AR70" s="43"/>
      <c r="AS70" s="33"/>
      <c r="AT70" s="33"/>
      <c r="AU70" s="33"/>
      <c r="AV70" s="33"/>
      <c r="AW70" s="33"/>
      <c r="AX70" s="33"/>
      <c r="AY70" s="33"/>
      <c r="AZ70" s="33"/>
      <c r="BA70" s="125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3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25"/>
      <c r="BB71" s="125"/>
      <c r="BC71" s="42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34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25"/>
      <c r="BB72" s="125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34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2"/>
      <c r="P73" s="42"/>
      <c r="Q73" s="42"/>
      <c r="R73" s="42"/>
      <c r="S73" s="42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25"/>
      <c r="BB73" s="125"/>
      <c r="BC73" s="42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4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25"/>
      <c r="BB74" s="125"/>
      <c r="BC74" s="42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40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42"/>
      <c r="AH75" s="43"/>
      <c r="AI75" s="42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25"/>
      <c r="BB75" s="43"/>
      <c r="BC75" s="43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25"/>
      <c r="BB76" s="125"/>
      <c r="BC76" s="42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3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25"/>
      <c r="BB77" s="125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409.6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3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25"/>
      <c r="BB78" s="43"/>
      <c r="BC78" s="43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69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3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25"/>
      <c r="BB79" s="125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16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25"/>
      <c r="BB80" s="125"/>
      <c r="BC80" s="42"/>
      <c r="BD80" s="42"/>
      <c r="BE80" s="42"/>
      <c r="BF80" s="43"/>
      <c r="BG80" s="42"/>
      <c r="BH80" s="43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6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2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25"/>
      <c r="BB81" s="125"/>
      <c r="BC81" s="42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40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25"/>
      <c r="BB82" s="43"/>
      <c r="BC82" s="43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5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3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25"/>
      <c r="BB83" s="125"/>
      <c r="BC83" s="42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86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25"/>
      <c r="BB84" s="125"/>
      <c r="BC84" s="42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77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25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77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3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25"/>
      <c r="BB86" s="61"/>
      <c r="BC86" s="43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4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3"/>
      <c r="P87" s="43"/>
      <c r="Q87" s="43"/>
      <c r="R87" s="43"/>
      <c r="S87" s="43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65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44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2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25"/>
      <c r="BB88" s="61"/>
      <c r="BC88" s="43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31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3"/>
      <c r="O89" s="43"/>
      <c r="P89" s="43"/>
      <c r="Q89" s="43"/>
      <c r="R89" s="43"/>
      <c r="S89" s="43"/>
      <c r="T89" s="4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25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31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2"/>
      <c r="Q90" s="38"/>
      <c r="R90" s="42"/>
      <c r="S90" s="38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42"/>
      <c r="AN90" s="42"/>
      <c r="AO90" s="42"/>
      <c r="AP90" s="33"/>
      <c r="AQ90" s="33"/>
      <c r="AR90" s="33"/>
      <c r="AS90" s="33"/>
      <c r="AT90" s="33"/>
      <c r="AU90" s="33"/>
      <c r="AV90" s="33"/>
      <c r="AW90" s="33"/>
      <c r="AX90" s="33"/>
      <c r="AY90" s="42"/>
      <c r="AZ90" s="42"/>
      <c r="BA90" s="42"/>
      <c r="BB90" s="125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59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2"/>
      <c r="O91" s="42"/>
      <c r="P91" s="42"/>
      <c r="Q91" s="38"/>
      <c r="R91" s="42"/>
      <c r="S91" s="38"/>
      <c r="T91" s="42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25"/>
      <c r="BB91" s="125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59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25"/>
      <c r="BB92" s="125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408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2"/>
      <c r="AG93" s="42"/>
      <c r="AH93" s="33"/>
      <c r="AI93" s="125"/>
      <c r="AJ93" s="38"/>
      <c r="AK93" s="42"/>
      <c r="AL93" s="38"/>
      <c r="AM93" s="42"/>
      <c r="AN93" s="33"/>
      <c r="AO93" s="33"/>
      <c r="AP93" s="33"/>
      <c r="AQ93" s="125"/>
      <c r="AR93" s="38"/>
      <c r="AS93" s="33"/>
      <c r="AT93" s="33"/>
      <c r="AU93" s="33"/>
      <c r="AV93" s="33"/>
      <c r="AW93" s="33"/>
      <c r="AX93" s="33"/>
      <c r="AY93" s="33"/>
      <c r="AZ93" s="33"/>
      <c r="BA93" s="125"/>
      <c r="BB93" s="38"/>
      <c r="BC93" s="42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38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2"/>
      <c r="O94" s="42"/>
      <c r="P94" s="38"/>
      <c r="Q94" s="38"/>
      <c r="R94" s="38"/>
      <c r="S94" s="38"/>
      <c r="T94" s="42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25"/>
      <c r="BB94" s="125"/>
      <c r="BC94" s="42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3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25"/>
      <c r="BB95" s="125"/>
      <c r="BC95" s="42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125"/>
      <c r="BB96" s="125"/>
      <c r="BC96" s="42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25"/>
      <c r="BB97" s="125"/>
      <c r="BC97" s="42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25"/>
      <c r="BB98" s="125"/>
      <c r="BC98" s="42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82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42"/>
      <c r="AF99" s="38"/>
      <c r="AG99" s="42"/>
      <c r="AH99" s="33"/>
      <c r="AI99" s="125"/>
      <c r="AJ99" s="38"/>
      <c r="AK99" s="38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42"/>
      <c r="BB99" s="43"/>
      <c r="BC99" s="43"/>
      <c r="BD99" s="42"/>
      <c r="BE99" s="42"/>
      <c r="BF99" s="38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3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25"/>
      <c r="BB100" s="43"/>
      <c r="BC100" s="43"/>
      <c r="BD100" s="42"/>
      <c r="BE100" s="42"/>
      <c r="BF100" s="43"/>
      <c r="BG100" s="42"/>
      <c r="BH100" s="43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2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25"/>
      <c r="BB101" s="43"/>
      <c r="BC101" s="43"/>
      <c r="BD101" s="42"/>
      <c r="BE101" s="42"/>
      <c r="BF101" s="43"/>
      <c r="BG101" s="42"/>
      <c r="BH101" s="43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124"/>
      <c r="M102" s="42"/>
      <c r="N102" s="42"/>
      <c r="O102" s="42"/>
      <c r="P102" s="42"/>
      <c r="Q102" s="42"/>
      <c r="R102" s="42"/>
      <c r="S102" s="42"/>
      <c r="T102" s="42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25"/>
      <c r="BB102" s="43"/>
      <c r="BC102" s="43"/>
      <c r="BD102" s="42"/>
      <c r="BE102" s="42"/>
      <c r="BF102" s="43"/>
      <c r="BG102" s="42"/>
      <c r="BH102" s="43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38"/>
      <c r="P103" s="38"/>
      <c r="Q103" s="38"/>
      <c r="R103" s="38"/>
      <c r="S103" s="38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25"/>
      <c r="BB103" s="43"/>
      <c r="BC103" s="43"/>
      <c r="BD103" s="42"/>
      <c r="BE103" s="42"/>
      <c r="BF103" s="43"/>
      <c r="BG103" s="42"/>
      <c r="BH103" s="43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84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38"/>
      <c r="O104" s="38"/>
      <c r="P104" s="38"/>
      <c r="Q104" s="38"/>
      <c r="R104" s="38"/>
      <c r="S104" s="38"/>
      <c r="T104" s="38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25"/>
      <c r="BB104" s="38"/>
      <c r="BC104" s="38"/>
      <c r="BD104" s="42"/>
      <c r="BE104" s="42"/>
      <c r="BF104" s="43"/>
      <c r="BG104" s="42"/>
      <c r="BH104" s="43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84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38"/>
      <c r="O105" s="38"/>
      <c r="P105" s="38"/>
      <c r="Q105" s="38"/>
      <c r="R105" s="38"/>
      <c r="S105" s="38"/>
      <c r="T105" s="38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25"/>
      <c r="BB105" s="43"/>
      <c r="BC105" s="43"/>
      <c r="BD105" s="42"/>
      <c r="BE105" s="42"/>
      <c r="BF105" s="43"/>
      <c r="BG105" s="42"/>
      <c r="BH105" s="43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9.6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3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25"/>
      <c r="BB106" s="43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04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25"/>
      <c r="BB107" s="42"/>
      <c r="BC107" s="42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0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62"/>
      <c r="AR108" s="33"/>
      <c r="AS108" s="62"/>
      <c r="AT108" s="33"/>
      <c r="AU108" s="33"/>
      <c r="AV108" s="33"/>
      <c r="AW108" s="33"/>
      <c r="AX108" s="33"/>
      <c r="AY108" s="33"/>
      <c r="AZ108" s="33"/>
      <c r="BA108" s="125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409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38"/>
      <c r="O109" s="38"/>
      <c r="P109" s="38"/>
      <c r="Q109" s="38"/>
      <c r="R109" s="38"/>
      <c r="S109" s="38"/>
      <c r="T109" s="38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38"/>
      <c r="AG109" s="38"/>
      <c r="AH109" s="33"/>
      <c r="AI109" s="125"/>
      <c r="AJ109" s="38"/>
      <c r="AK109" s="42"/>
      <c r="AL109" s="38"/>
      <c r="AM109" s="38"/>
      <c r="AN109" s="33"/>
      <c r="AO109" s="33"/>
      <c r="AP109" s="33"/>
      <c r="AQ109" s="125"/>
      <c r="AR109" s="38"/>
      <c r="AS109" s="62"/>
      <c r="AT109" s="33"/>
      <c r="AU109" s="33"/>
      <c r="AV109" s="33"/>
      <c r="AW109" s="33"/>
      <c r="AX109" s="33"/>
      <c r="AY109" s="33"/>
      <c r="AZ109" s="33"/>
      <c r="BA109" s="125"/>
      <c r="BB109" s="38"/>
      <c r="BC109" s="38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38"/>
      <c r="O110" s="38"/>
      <c r="P110" s="38"/>
      <c r="Q110" s="38"/>
      <c r="R110" s="38"/>
      <c r="S110" s="38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62"/>
      <c r="AR110" s="33"/>
      <c r="AS110" s="62"/>
      <c r="AT110" s="33"/>
      <c r="AU110" s="33"/>
      <c r="AV110" s="33"/>
      <c r="AW110" s="33"/>
      <c r="AX110" s="33"/>
      <c r="AY110" s="33"/>
      <c r="AZ110" s="33"/>
      <c r="BA110" s="125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52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62"/>
      <c r="AR111" s="33"/>
      <c r="AS111" s="62"/>
      <c r="AT111" s="33"/>
      <c r="AU111" s="33"/>
      <c r="AV111" s="33"/>
      <c r="AW111" s="33"/>
      <c r="AX111" s="33"/>
      <c r="AY111" s="33"/>
      <c r="AZ111" s="33"/>
      <c r="BA111" s="125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52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62"/>
      <c r="AR112" s="33"/>
      <c r="AS112" s="62"/>
      <c r="AT112" s="33"/>
      <c r="AU112" s="33"/>
      <c r="AV112" s="33"/>
      <c r="AW112" s="33"/>
      <c r="AX112" s="33"/>
      <c r="AY112" s="33"/>
      <c r="AZ112" s="33"/>
      <c r="BA112" s="125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52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62"/>
      <c r="AR113" s="33"/>
      <c r="AS113" s="62"/>
      <c r="AT113" s="33"/>
      <c r="AU113" s="33"/>
      <c r="AV113" s="33"/>
      <c r="AW113" s="33"/>
      <c r="AX113" s="33"/>
      <c r="AY113" s="33"/>
      <c r="AZ113" s="33"/>
      <c r="BA113" s="125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52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38"/>
      <c r="P114" s="38"/>
      <c r="Q114" s="38"/>
      <c r="R114" s="38"/>
      <c r="S114" s="38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62"/>
      <c r="AR114" s="33"/>
      <c r="AS114" s="62"/>
      <c r="AT114" s="33"/>
      <c r="AU114" s="33"/>
      <c r="AV114" s="33"/>
      <c r="AW114" s="33"/>
      <c r="AX114" s="33"/>
      <c r="AY114" s="33"/>
      <c r="AZ114" s="33"/>
      <c r="BA114" s="125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9.6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38"/>
      <c r="AG115" s="38"/>
      <c r="AH115" s="33"/>
      <c r="AI115" s="125"/>
      <c r="AJ115" s="38"/>
      <c r="AK115" s="38"/>
      <c r="AL115" s="33"/>
      <c r="AM115" s="33"/>
      <c r="AN115" s="33"/>
      <c r="AO115" s="33"/>
      <c r="AP115" s="33"/>
      <c r="AQ115" s="125"/>
      <c r="AR115" s="38"/>
      <c r="AS115" s="125"/>
      <c r="AT115" s="43"/>
      <c r="AU115" s="33"/>
      <c r="AV115" s="33"/>
      <c r="AW115" s="33"/>
      <c r="AX115" s="33"/>
      <c r="AY115" s="33"/>
      <c r="AZ115" s="33"/>
      <c r="BA115" s="125"/>
      <c r="BB115" s="38"/>
      <c r="BC115" s="38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52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38"/>
      <c r="O116" s="38"/>
      <c r="P116" s="38"/>
      <c r="Q116" s="38"/>
      <c r="R116" s="38"/>
      <c r="S116" s="38"/>
      <c r="T116" s="3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42"/>
      <c r="AF116" s="43"/>
      <c r="AG116" s="42"/>
      <c r="AH116" s="33"/>
      <c r="AI116" s="125"/>
      <c r="AJ116" s="43"/>
      <c r="AK116" s="42"/>
      <c r="AL116" s="33"/>
      <c r="AM116" s="33"/>
      <c r="AN116" s="33"/>
      <c r="AO116" s="33"/>
      <c r="AP116" s="33"/>
      <c r="AQ116" s="125"/>
      <c r="AR116" s="43"/>
      <c r="AS116" s="125"/>
      <c r="AT116" s="43"/>
      <c r="AU116" s="33"/>
      <c r="AV116" s="33"/>
      <c r="AW116" s="33"/>
      <c r="AX116" s="33"/>
      <c r="AY116" s="33"/>
      <c r="AZ116" s="33"/>
      <c r="BA116" s="125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2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38"/>
      <c r="O117" s="38"/>
      <c r="P117" s="38"/>
      <c r="Q117" s="38"/>
      <c r="R117" s="38"/>
      <c r="S117" s="38"/>
      <c r="T117" s="3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42"/>
      <c r="AF117" s="43"/>
      <c r="AG117" s="42"/>
      <c r="AH117" s="33"/>
      <c r="AI117" s="125"/>
      <c r="AJ117" s="43"/>
      <c r="AK117" s="42"/>
      <c r="AL117" s="33"/>
      <c r="AM117" s="33"/>
      <c r="AN117" s="33"/>
      <c r="AO117" s="33"/>
      <c r="AP117" s="33"/>
      <c r="AQ117" s="125"/>
      <c r="AR117" s="43"/>
      <c r="AS117" s="125"/>
      <c r="AT117" s="43"/>
      <c r="AU117" s="33"/>
      <c r="AV117" s="33"/>
      <c r="AW117" s="33"/>
      <c r="AX117" s="33"/>
      <c r="AY117" s="33"/>
      <c r="AZ117" s="33"/>
      <c r="BA117" s="125"/>
      <c r="BB117" s="43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152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38"/>
      <c r="O118" s="38"/>
      <c r="P118" s="38"/>
      <c r="Q118" s="38"/>
      <c r="R118" s="38"/>
      <c r="S118" s="38"/>
      <c r="T118" s="38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42"/>
      <c r="AF118" s="43"/>
      <c r="AG118" s="42"/>
      <c r="AH118" s="33"/>
      <c r="AI118" s="125"/>
      <c r="AJ118" s="43"/>
      <c r="AK118" s="42"/>
      <c r="AL118" s="33"/>
      <c r="AM118" s="33"/>
      <c r="AN118" s="33"/>
      <c r="AO118" s="33"/>
      <c r="AP118" s="33"/>
      <c r="AQ118" s="125"/>
      <c r="AR118" s="43"/>
      <c r="AS118" s="125"/>
      <c r="AT118" s="43"/>
      <c r="AU118" s="33"/>
      <c r="AV118" s="33"/>
      <c r="AW118" s="33"/>
      <c r="AX118" s="33"/>
      <c r="AY118" s="33"/>
      <c r="AZ118" s="33"/>
      <c r="BA118" s="125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152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38"/>
      <c r="O119" s="38"/>
      <c r="P119" s="38"/>
      <c r="Q119" s="38"/>
      <c r="R119" s="38"/>
      <c r="S119" s="38"/>
      <c r="T119" s="38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43"/>
      <c r="AG119" s="42"/>
      <c r="AH119" s="33"/>
      <c r="AI119" s="125"/>
      <c r="AJ119" s="43"/>
      <c r="AK119" s="42"/>
      <c r="AL119" s="33"/>
      <c r="AM119" s="33"/>
      <c r="AN119" s="33"/>
      <c r="AO119" s="33"/>
      <c r="AP119" s="33"/>
      <c r="AQ119" s="125"/>
      <c r="AR119" s="43"/>
      <c r="AS119" s="125"/>
      <c r="AT119" s="43"/>
      <c r="AU119" s="33"/>
      <c r="AV119" s="33"/>
      <c r="AW119" s="33"/>
      <c r="AX119" s="33"/>
      <c r="AY119" s="33"/>
      <c r="AZ119" s="33"/>
      <c r="BA119" s="125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34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42"/>
      <c r="AF120" s="43"/>
      <c r="AG120" s="43"/>
      <c r="AH120" s="33"/>
      <c r="AI120" s="125"/>
      <c r="AJ120" s="42"/>
      <c r="AK120" s="42"/>
      <c r="AL120" s="33"/>
      <c r="AM120" s="33"/>
      <c r="AN120" s="33"/>
      <c r="AO120" s="33"/>
      <c r="AP120" s="33"/>
      <c r="AQ120" s="125"/>
      <c r="AR120" s="43"/>
      <c r="AS120" s="125"/>
      <c r="AT120" s="42"/>
      <c r="AU120" s="33"/>
      <c r="AV120" s="33"/>
      <c r="AW120" s="33"/>
      <c r="AX120" s="33"/>
      <c r="AY120" s="33"/>
      <c r="AZ120" s="33"/>
      <c r="BA120" s="125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37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20"/>
      <c r="O121" s="20"/>
      <c r="P121" s="23"/>
      <c r="Q121" s="23"/>
      <c r="R121" s="20"/>
      <c r="S121" s="23"/>
      <c r="T121" s="2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25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409.6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42"/>
      <c r="AZ122" s="42"/>
      <c r="BA122" s="125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25"/>
      <c r="BB123" s="38"/>
      <c r="BC123" s="38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80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25"/>
      <c r="BB124" s="61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80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25"/>
      <c r="BB125" s="38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80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125"/>
      <c r="BB126" s="61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409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25"/>
      <c r="BB127" s="38"/>
      <c r="BC127" s="38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44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25"/>
      <c r="BB128" s="61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336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25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42"/>
      <c r="AZ130" s="42"/>
      <c r="BA130" s="42"/>
      <c r="BB130" s="61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25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29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38"/>
      <c r="O132" s="38"/>
      <c r="P132" s="38"/>
      <c r="Q132" s="38"/>
      <c r="R132" s="38"/>
      <c r="S132" s="38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25"/>
      <c r="BB132" s="38"/>
      <c r="BC132" s="38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52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33"/>
      <c r="AT133" s="33"/>
      <c r="AU133" s="33"/>
      <c r="AV133" s="33"/>
      <c r="AW133" s="33"/>
      <c r="AX133" s="33"/>
      <c r="AY133" s="33"/>
      <c r="AZ133" s="33"/>
      <c r="BA133" s="125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249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43"/>
      <c r="AG134" s="43"/>
      <c r="AH134" s="33"/>
      <c r="AI134" s="125"/>
      <c r="AJ134" s="43"/>
      <c r="AK134" s="42"/>
      <c r="AL134" s="33"/>
      <c r="AM134" s="33"/>
      <c r="AN134" s="33"/>
      <c r="AO134" s="33"/>
      <c r="AP134" s="33"/>
      <c r="AQ134" s="125"/>
      <c r="AR134" s="43"/>
      <c r="AS134" s="33"/>
      <c r="AT134" s="33"/>
      <c r="AU134" s="33"/>
      <c r="AV134" s="33"/>
      <c r="AW134" s="33"/>
      <c r="AX134" s="33"/>
      <c r="AY134" s="33"/>
      <c r="AZ134" s="33"/>
      <c r="BA134" s="125"/>
      <c r="BB134" s="38"/>
      <c r="BC134" s="38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49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42"/>
      <c r="AF135" s="43"/>
      <c r="AG135" s="43"/>
      <c r="AH135" s="33"/>
      <c r="AI135" s="125"/>
      <c r="AJ135" s="43"/>
      <c r="AK135" s="42"/>
      <c r="AL135" s="33"/>
      <c r="AM135" s="33"/>
      <c r="AN135" s="33"/>
      <c r="AO135" s="33"/>
      <c r="AP135" s="33"/>
      <c r="AQ135" s="125"/>
      <c r="AR135" s="43"/>
      <c r="AS135" s="33"/>
      <c r="AT135" s="33"/>
      <c r="AU135" s="33"/>
      <c r="AV135" s="33"/>
      <c r="AW135" s="33"/>
      <c r="AX135" s="33"/>
      <c r="AY135" s="33"/>
      <c r="AZ135" s="33"/>
      <c r="BA135" s="125"/>
      <c r="BB135" s="61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34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25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25"/>
      <c r="BB137" s="61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40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125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52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25"/>
      <c r="BB139" s="61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25"/>
      <c r="BB140" s="38"/>
      <c r="BC140" s="38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44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38"/>
      <c r="O141" s="38"/>
      <c r="P141" s="38"/>
      <c r="Q141" s="38"/>
      <c r="R141" s="38"/>
      <c r="S141" s="38"/>
      <c r="T141" s="3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25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1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25"/>
      <c r="BB142" s="38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125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01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42"/>
      <c r="AZ144" s="42"/>
      <c r="BA144" s="125"/>
      <c r="BB144" s="38"/>
      <c r="BC144" s="38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125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25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59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125"/>
      <c r="BB147" s="38"/>
      <c r="BC147" s="38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125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409.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25"/>
      <c r="BB149" s="38"/>
      <c r="BC149" s="38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25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3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25"/>
      <c r="BB151" s="38"/>
      <c r="BC151" s="38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25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59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42"/>
      <c r="AZ153" s="42"/>
      <c r="BA153" s="125"/>
      <c r="BB153" s="38"/>
      <c r="BC153" s="38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25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25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249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3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25"/>
      <c r="BB156" s="43"/>
      <c r="BC156" s="43"/>
      <c r="BD156" s="42"/>
      <c r="BE156" s="42"/>
      <c r="BF156" s="43"/>
      <c r="BG156" s="42"/>
      <c r="BH156" s="43"/>
      <c r="BI156" s="42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7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42"/>
      <c r="AN157" s="43"/>
      <c r="AO157" s="42"/>
      <c r="AP157" s="33"/>
      <c r="AQ157" s="33"/>
      <c r="AR157" s="33"/>
      <c r="AS157" s="33"/>
      <c r="AT157" s="33"/>
      <c r="AU157" s="33"/>
      <c r="AV157" s="33"/>
      <c r="AW157" s="33"/>
      <c r="AX157" s="33"/>
      <c r="AY157" s="42"/>
      <c r="AZ157" s="38"/>
      <c r="BA157" s="125"/>
      <c r="BB157" s="38"/>
      <c r="BC157" s="38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125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125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59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125"/>
      <c r="AR160" s="42"/>
      <c r="AS160" s="33"/>
      <c r="AT160" s="33"/>
      <c r="AU160" s="33"/>
      <c r="AV160" s="33"/>
      <c r="AW160" s="33"/>
      <c r="AX160" s="33"/>
      <c r="AY160" s="33"/>
      <c r="AZ160" s="33"/>
      <c r="BA160" s="125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59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198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125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59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199"/>
      <c r="M162" s="42"/>
      <c r="N162" s="42"/>
      <c r="O162" s="42"/>
      <c r="P162" s="42"/>
      <c r="Q162" s="42"/>
      <c r="R162" s="42"/>
      <c r="S162" s="42"/>
      <c r="T162" s="4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25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409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125"/>
      <c r="BB163" s="38"/>
      <c r="BC163" s="38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56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25"/>
      <c r="BB164" s="61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409.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25"/>
      <c r="BB165" s="38"/>
      <c r="BC165" s="38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152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25"/>
      <c r="BB166" s="61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9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25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09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33"/>
      <c r="AT168" s="33"/>
      <c r="AU168" s="33"/>
      <c r="AV168" s="33"/>
      <c r="AW168" s="33"/>
      <c r="AX168" s="33"/>
      <c r="AY168" s="33"/>
      <c r="AZ168" s="33"/>
      <c r="BA168" s="125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89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25"/>
      <c r="AJ169" s="42"/>
      <c r="AK169" s="42"/>
      <c r="AL169" s="33"/>
      <c r="AM169" s="33"/>
      <c r="AN169" s="33"/>
      <c r="AO169" s="33"/>
      <c r="AP169" s="33"/>
      <c r="AQ169" s="125"/>
      <c r="AR169" s="43"/>
      <c r="AS169" s="33"/>
      <c r="AT169" s="33"/>
      <c r="AU169" s="33"/>
      <c r="AV169" s="33"/>
      <c r="AW169" s="33"/>
      <c r="AX169" s="33"/>
      <c r="AY169" s="33"/>
      <c r="AZ169" s="33"/>
      <c r="BA169" s="125"/>
      <c r="BB169" s="38"/>
      <c r="BC169" s="38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89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3"/>
      <c r="AG170" s="43"/>
      <c r="AH170" s="33"/>
      <c r="AI170" s="125"/>
      <c r="AJ170" s="42"/>
      <c r="AK170" s="42"/>
      <c r="AL170" s="33"/>
      <c r="AM170" s="33"/>
      <c r="AN170" s="33"/>
      <c r="AO170" s="33"/>
      <c r="AP170" s="33"/>
      <c r="AQ170" s="125"/>
      <c r="AR170" s="43"/>
      <c r="AS170" s="33"/>
      <c r="AT170" s="33"/>
      <c r="AU170" s="33"/>
      <c r="AV170" s="33"/>
      <c r="AW170" s="33"/>
      <c r="AX170" s="33"/>
      <c r="AY170" s="33"/>
      <c r="AZ170" s="33"/>
      <c r="BA170" s="125"/>
      <c r="BB170" s="43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0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25"/>
      <c r="BB171" s="38"/>
      <c r="BC171" s="38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47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125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52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25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2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25"/>
      <c r="N174" s="20"/>
      <c r="O174" s="20"/>
      <c r="P174" s="20"/>
      <c r="Q174" s="20"/>
      <c r="R174" s="20"/>
      <c r="S174" s="20"/>
      <c r="T174" s="2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25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92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25"/>
      <c r="N175" s="20"/>
      <c r="O175" s="20"/>
      <c r="P175" s="20"/>
      <c r="Q175" s="20"/>
      <c r="R175" s="20"/>
      <c r="S175" s="20"/>
      <c r="T175" s="2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25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409.6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38"/>
      <c r="AG176" s="38"/>
      <c r="AH176" s="33"/>
      <c r="AI176" s="125"/>
      <c r="AJ176" s="38"/>
      <c r="AK176" s="38"/>
      <c r="AL176" s="33"/>
      <c r="AM176" s="33"/>
      <c r="AN176" s="33"/>
      <c r="AO176" s="33"/>
      <c r="AP176" s="33"/>
      <c r="AQ176" s="125"/>
      <c r="AR176" s="38"/>
      <c r="AS176" s="33"/>
      <c r="AT176" s="33"/>
      <c r="AU176" s="33"/>
      <c r="AV176" s="33"/>
      <c r="AW176" s="33"/>
      <c r="AX176" s="33"/>
      <c r="AY176" s="33"/>
      <c r="AZ176" s="33"/>
      <c r="BA176" s="125"/>
      <c r="BB176" s="38"/>
      <c r="BC176" s="38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25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9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25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25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92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25"/>
      <c r="BB180" s="61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25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25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125"/>
      <c r="N183" s="20"/>
      <c r="O183" s="20"/>
      <c r="P183" s="20"/>
      <c r="Q183" s="20"/>
      <c r="R183" s="20"/>
      <c r="S183" s="20"/>
      <c r="T183" s="2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25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25"/>
      <c r="BB184" s="38"/>
      <c r="BC184" s="42"/>
      <c r="BD184" s="42"/>
      <c r="BE184" s="42"/>
      <c r="BF184" s="43"/>
      <c r="BG184" s="42"/>
      <c r="BH184" s="38"/>
      <c r="BI184" s="38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9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25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42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125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40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38"/>
      <c r="AG187" s="38"/>
      <c r="AH187" s="33"/>
      <c r="AI187" s="125"/>
      <c r="AJ187" s="38"/>
      <c r="AK187" s="42"/>
      <c r="AL187" s="33"/>
      <c r="AM187" s="33"/>
      <c r="AN187" s="33"/>
      <c r="AO187" s="33"/>
      <c r="AP187" s="33"/>
      <c r="AQ187" s="125"/>
      <c r="AR187" s="38"/>
      <c r="AS187" s="33"/>
      <c r="AT187" s="33"/>
      <c r="AU187" s="33"/>
      <c r="AV187" s="33"/>
      <c r="AW187" s="33"/>
      <c r="AX187" s="33"/>
      <c r="AY187" s="33"/>
      <c r="AZ187" s="33"/>
      <c r="BA187" s="125"/>
      <c r="BB187" s="38"/>
      <c r="BC187" s="38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25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92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25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25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9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25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9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125"/>
      <c r="N192" s="20"/>
      <c r="O192" s="20"/>
      <c r="P192" s="20"/>
      <c r="Q192" s="20"/>
      <c r="R192" s="20"/>
      <c r="S192" s="20"/>
      <c r="T192" s="2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25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125"/>
      <c r="N193" s="20"/>
      <c r="O193" s="20"/>
      <c r="P193" s="20"/>
      <c r="Q193" s="20"/>
      <c r="R193" s="20"/>
      <c r="S193" s="20"/>
      <c r="T193" s="2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25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125"/>
      <c r="AJ194" s="38"/>
      <c r="AK194" s="42"/>
      <c r="AL194" s="33"/>
      <c r="AM194" s="33"/>
      <c r="AN194" s="33"/>
      <c r="AO194" s="33"/>
      <c r="AP194" s="33"/>
      <c r="AQ194" s="125"/>
      <c r="AR194" s="38"/>
      <c r="AS194" s="33"/>
      <c r="AT194" s="33"/>
      <c r="AU194" s="33"/>
      <c r="AV194" s="33"/>
      <c r="AW194" s="33"/>
      <c r="AX194" s="33"/>
      <c r="AY194" s="33"/>
      <c r="AZ194" s="33"/>
      <c r="BA194" s="125"/>
      <c r="BB194" s="38"/>
      <c r="BC194" s="38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25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2"/>
      <c r="O196" s="42"/>
      <c r="P196" s="42"/>
      <c r="Q196" s="42"/>
      <c r="R196" s="42"/>
      <c r="S196" s="42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125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2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125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92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25"/>
      <c r="N198" s="20"/>
      <c r="O198" s="20"/>
      <c r="P198" s="20"/>
      <c r="Q198" s="20"/>
      <c r="R198" s="20"/>
      <c r="S198" s="20"/>
      <c r="T198" s="2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125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25"/>
      <c r="N199" s="20"/>
      <c r="O199" s="20"/>
      <c r="P199" s="20"/>
      <c r="Q199" s="20"/>
      <c r="R199" s="20"/>
      <c r="S199" s="20"/>
      <c r="T199" s="2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25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9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125"/>
      <c r="N200" s="20"/>
      <c r="O200" s="20"/>
      <c r="P200" s="20"/>
      <c r="Q200" s="20"/>
      <c r="R200" s="20"/>
      <c r="S200" s="20"/>
      <c r="T200" s="2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25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3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25"/>
      <c r="BB201" s="43"/>
      <c r="BC201" s="43"/>
      <c r="BD201" s="42"/>
      <c r="BE201" s="42"/>
      <c r="BF201" s="43"/>
      <c r="BG201" s="42"/>
      <c r="BH201" s="43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62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25"/>
      <c r="BB202" s="43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1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2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25"/>
      <c r="BB203" s="43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21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43"/>
      <c r="O204" s="43"/>
      <c r="P204" s="43"/>
      <c r="Q204" s="43"/>
      <c r="R204" s="43"/>
      <c r="S204" s="43"/>
      <c r="T204" s="4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125"/>
      <c r="BB204" s="43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3"/>
      <c r="O205" s="43"/>
      <c r="P205" s="43"/>
      <c r="Q205" s="43"/>
      <c r="R205" s="43"/>
      <c r="S205" s="43"/>
      <c r="T205" s="4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3"/>
      <c r="AG205" s="42"/>
      <c r="AH205" s="33"/>
      <c r="AI205" s="125"/>
      <c r="AJ205" s="43"/>
      <c r="AK205" s="42"/>
      <c r="AL205" s="33"/>
      <c r="AM205" s="33"/>
      <c r="AN205" s="33"/>
      <c r="AO205" s="33"/>
      <c r="AP205" s="33"/>
      <c r="AQ205" s="125"/>
      <c r="AR205" s="43"/>
      <c r="AS205" s="33"/>
      <c r="AT205" s="33"/>
      <c r="AU205" s="33"/>
      <c r="AV205" s="33"/>
      <c r="AW205" s="33"/>
      <c r="AX205" s="33"/>
      <c r="AY205" s="33"/>
      <c r="AZ205" s="33"/>
      <c r="BA205" s="125"/>
      <c r="BB205" s="43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26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3"/>
      <c r="O206" s="43"/>
      <c r="P206" s="43"/>
      <c r="Q206" s="43"/>
      <c r="R206" s="43"/>
      <c r="S206" s="43"/>
      <c r="T206" s="4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25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26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3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25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26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64"/>
      <c r="L208" s="64"/>
      <c r="M208" s="64"/>
      <c r="N208" s="69"/>
      <c r="O208" s="64"/>
      <c r="P208" s="64"/>
      <c r="Q208" s="64"/>
      <c r="R208" s="64"/>
      <c r="S208" s="64"/>
      <c r="T208" s="69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25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26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3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25"/>
      <c r="BB209" s="61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39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3"/>
      <c r="O210" s="43"/>
      <c r="P210" s="43"/>
      <c r="Q210" s="43"/>
      <c r="R210" s="43"/>
      <c r="S210" s="43"/>
      <c r="T210" s="4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25"/>
      <c r="BB210" s="43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3"/>
      <c r="Q211" s="43"/>
      <c r="R211" s="43"/>
      <c r="S211" s="43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33"/>
      <c r="AT211" s="33"/>
      <c r="AU211" s="33"/>
      <c r="AV211" s="33"/>
      <c r="AW211" s="33"/>
      <c r="AX211" s="33"/>
      <c r="AY211" s="33"/>
      <c r="AZ211" s="33"/>
      <c r="BA211" s="125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1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125"/>
      <c r="AJ212" s="42"/>
      <c r="AK212" s="42"/>
      <c r="AL212" s="33"/>
      <c r="AM212" s="33"/>
      <c r="AN212" s="33"/>
      <c r="AO212" s="33"/>
      <c r="AP212" s="33"/>
      <c r="AQ212" s="125"/>
      <c r="AR212" s="43"/>
      <c r="AS212" s="33"/>
      <c r="AT212" s="33"/>
      <c r="AU212" s="33"/>
      <c r="AV212" s="33"/>
      <c r="AW212" s="33"/>
      <c r="AX212" s="33"/>
      <c r="AY212" s="33"/>
      <c r="AZ212" s="33"/>
      <c r="BA212" s="125"/>
      <c r="BB212" s="43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409.6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38"/>
      <c r="O213" s="38"/>
      <c r="P213" s="38"/>
      <c r="Q213" s="38"/>
      <c r="R213" s="38"/>
      <c r="S213" s="38"/>
      <c r="T213" s="38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38"/>
      <c r="AG213" s="38"/>
      <c r="AH213" s="33"/>
      <c r="AI213" s="125"/>
      <c r="AJ213" s="38"/>
      <c r="AK213" s="38"/>
      <c r="AL213" s="33"/>
      <c r="AM213" s="33"/>
      <c r="AN213" s="33"/>
      <c r="AO213" s="33"/>
      <c r="AP213" s="33"/>
      <c r="AQ213" s="125"/>
      <c r="AR213" s="38"/>
      <c r="AS213" s="33"/>
      <c r="AT213" s="33"/>
      <c r="AU213" s="33"/>
      <c r="AV213" s="33"/>
      <c r="AW213" s="33"/>
      <c r="AX213" s="33"/>
      <c r="AY213" s="33"/>
      <c r="AZ213" s="33"/>
      <c r="BA213" s="125"/>
      <c r="BB213" s="38"/>
      <c r="BC213" s="38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6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8"/>
      <c r="O214" s="38"/>
      <c r="P214" s="38"/>
      <c r="Q214" s="38"/>
      <c r="R214" s="38"/>
      <c r="S214" s="38"/>
      <c r="T214" s="3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25"/>
      <c r="BB214" s="43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51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125"/>
      <c r="BB215" s="61"/>
      <c r="BC215" s="43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36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25"/>
      <c r="BB216" s="43"/>
      <c r="BC216" s="43"/>
      <c r="BD216" s="42"/>
      <c r="BE216" s="42"/>
      <c r="BF216" s="43"/>
      <c r="BG216" s="42"/>
      <c r="BH216" s="43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25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211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3"/>
      <c r="O218" s="42"/>
      <c r="P218" s="43"/>
      <c r="Q218" s="43"/>
      <c r="R218" s="43"/>
      <c r="S218" s="43"/>
      <c r="T218" s="4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25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1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125"/>
      <c r="N219" s="23"/>
      <c r="O219" s="20"/>
      <c r="P219" s="23"/>
      <c r="Q219" s="23"/>
      <c r="R219" s="23"/>
      <c r="S219" s="23"/>
      <c r="T219" s="2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25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89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3"/>
      <c r="O220" s="43"/>
      <c r="P220" s="43"/>
      <c r="Q220" s="43"/>
      <c r="R220" s="43"/>
      <c r="S220" s="43"/>
      <c r="T220" s="4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42"/>
      <c r="AZ220" s="42"/>
      <c r="BA220" s="125"/>
      <c r="BB220" s="43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94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125"/>
      <c r="AR221" s="42"/>
      <c r="AS221" s="33"/>
      <c r="AT221" s="33"/>
      <c r="AU221" s="33"/>
      <c r="AV221" s="33"/>
      <c r="AW221" s="33"/>
      <c r="AX221" s="33"/>
      <c r="AY221" s="33"/>
      <c r="AZ221" s="33"/>
      <c r="BA221" s="125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94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3"/>
      <c r="O222" s="43"/>
      <c r="P222" s="43"/>
      <c r="Q222" s="43"/>
      <c r="R222" s="43"/>
      <c r="S222" s="43"/>
      <c r="T222" s="4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125"/>
      <c r="AR222" s="42"/>
      <c r="AS222" s="33"/>
      <c r="AT222" s="33"/>
      <c r="AU222" s="33"/>
      <c r="AV222" s="33"/>
      <c r="AW222" s="33"/>
      <c r="AX222" s="33"/>
      <c r="AY222" s="33"/>
      <c r="AZ222" s="33"/>
      <c r="BA222" s="125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64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25"/>
      <c r="BB223" s="61"/>
      <c r="BC223" s="43"/>
      <c r="BD223" s="42"/>
      <c r="BE223" s="42"/>
      <c r="BF223" s="43"/>
      <c r="BG223" s="42"/>
      <c r="BH223" s="38"/>
      <c r="BI223" s="42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94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125"/>
      <c r="AR224" s="42"/>
      <c r="AS224" s="33"/>
      <c r="AT224" s="33"/>
      <c r="AU224" s="33"/>
      <c r="AV224" s="33"/>
      <c r="AW224" s="33"/>
      <c r="AX224" s="33"/>
      <c r="AY224" s="33"/>
      <c r="AZ224" s="33"/>
      <c r="BA224" s="125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94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25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31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42"/>
      <c r="AZ226" s="42"/>
      <c r="BA226" s="42"/>
      <c r="BB226" s="61"/>
      <c r="BC226" s="43"/>
      <c r="BD226" s="42"/>
      <c r="BE226" s="42"/>
      <c r="BF226" s="52"/>
      <c r="BG226" s="42"/>
      <c r="BH226" s="52"/>
      <c r="BI226" s="42"/>
      <c r="BJ226" s="42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31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25"/>
      <c r="BB227" s="61"/>
      <c r="BC227" s="43"/>
      <c r="BD227" s="42"/>
      <c r="BE227" s="42"/>
      <c r="BF227" s="52"/>
      <c r="BG227" s="42"/>
      <c r="BH227" s="52"/>
      <c r="BI227" s="42"/>
      <c r="BJ227" s="42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42"/>
      <c r="AZ228" s="42"/>
      <c r="BA228" s="125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8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3"/>
      <c r="O229" s="43"/>
      <c r="P229" s="43"/>
      <c r="Q229" s="43"/>
      <c r="R229" s="43"/>
      <c r="S229" s="43"/>
      <c r="T229" s="4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42"/>
      <c r="AZ229" s="42"/>
      <c r="BA229" s="125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77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3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42"/>
      <c r="AZ230" s="42"/>
      <c r="BA230" s="125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77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25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77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25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67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3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42"/>
      <c r="BA233" s="125"/>
      <c r="BB233" s="43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6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25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67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25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42"/>
      <c r="AF236" s="42"/>
      <c r="AG236" s="42"/>
      <c r="AH236" s="33"/>
      <c r="AI236" s="125"/>
      <c r="AJ236" s="42"/>
      <c r="AK236" s="42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125"/>
      <c r="BB236" s="43"/>
      <c r="BC236" s="42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238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62"/>
      <c r="AD237" s="33"/>
      <c r="AE237" s="42"/>
      <c r="AF237" s="42"/>
      <c r="AG237" s="42"/>
      <c r="AH237" s="33"/>
      <c r="AI237" s="125"/>
      <c r="AJ237" s="42"/>
      <c r="AK237" s="42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25"/>
      <c r="BB237" s="43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53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2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62"/>
      <c r="AD238" s="33"/>
      <c r="AE238" s="42"/>
      <c r="AF238" s="42"/>
      <c r="AG238" s="42"/>
      <c r="AH238" s="33"/>
      <c r="AI238" s="125"/>
      <c r="AJ238" s="42"/>
      <c r="AK238" s="42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125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408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125"/>
      <c r="N239" s="42"/>
      <c r="O239" s="42"/>
      <c r="P239" s="42"/>
      <c r="Q239" s="42"/>
      <c r="R239" s="42"/>
      <c r="S239" s="42"/>
      <c r="T239" s="42"/>
      <c r="U239" s="33"/>
      <c r="V239" s="33"/>
      <c r="W239" s="33"/>
      <c r="X239" s="33"/>
      <c r="Y239" s="33"/>
      <c r="Z239" s="33"/>
      <c r="AA239" s="33"/>
      <c r="AB239" s="33"/>
      <c r="AC239" s="62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25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8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125"/>
      <c r="N240" s="23"/>
      <c r="O240" s="20"/>
      <c r="P240" s="23"/>
      <c r="Q240" s="23"/>
      <c r="R240" s="23"/>
      <c r="S240" s="23"/>
      <c r="T240" s="23"/>
      <c r="U240" s="33"/>
      <c r="V240" s="33"/>
      <c r="W240" s="33"/>
      <c r="X240" s="33"/>
      <c r="Y240" s="33"/>
      <c r="Z240" s="33"/>
      <c r="AA240" s="33"/>
      <c r="AB240" s="33"/>
      <c r="AC240" s="125"/>
      <c r="AD240" s="43"/>
      <c r="AE240" s="42"/>
      <c r="AF240" s="33"/>
      <c r="AG240" s="33"/>
      <c r="AH240" s="33"/>
      <c r="AI240" s="125"/>
      <c r="AJ240" s="42"/>
      <c r="AK240" s="42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25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408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3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42"/>
      <c r="AZ241" s="42"/>
      <c r="BA241" s="125"/>
      <c r="BB241" s="43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59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25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59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125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41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25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408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125"/>
      <c r="AD245" s="43"/>
      <c r="AE245" s="43"/>
      <c r="AF245" s="33"/>
      <c r="AG245" s="33"/>
      <c r="AH245" s="33"/>
      <c r="AI245" s="125"/>
      <c r="AJ245" s="42"/>
      <c r="AK245" s="42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25"/>
      <c r="BB245" s="43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63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25"/>
      <c r="N246" s="23"/>
      <c r="O246" s="20"/>
      <c r="P246" s="23"/>
      <c r="Q246" s="23"/>
      <c r="R246" s="23"/>
      <c r="S246" s="23"/>
      <c r="T246" s="23"/>
      <c r="U246" s="33"/>
      <c r="V246" s="33"/>
      <c r="W246" s="33"/>
      <c r="X246" s="33"/>
      <c r="Y246" s="33"/>
      <c r="Z246" s="33"/>
      <c r="AA246" s="33"/>
      <c r="AB246" s="33"/>
      <c r="AC246" s="125"/>
      <c r="AD246" s="43"/>
      <c r="AE246" s="43"/>
      <c r="AF246" s="33"/>
      <c r="AG246" s="33"/>
      <c r="AH246" s="33"/>
      <c r="AI246" s="125"/>
      <c r="AJ246" s="42"/>
      <c r="AK246" s="42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25"/>
      <c r="BB246" s="42"/>
      <c r="BC246" s="42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409.6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3"/>
      <c r="AH247" s="33"/>
      <c r="AI247" s="125"/>
      <c r="AJ247" s="43"/>
      <c r="AK247" s="43"/>
      <c r="AL247" s="33"/>
      <c r="AM247" s="33"/>
      <c r="AN247" s="33"/>
      <c r="AO247" s="33"/>
      <c r="AP247" s="33"/>
      <c r="AQ247" s="125"/>
      <c r="AR247" s="43"/>
      <c r="AS247" s="33"/>
      <c r="AT247" s="33"/>
      <c r="AU247" s="33"/>
      <c r="AV247" s="33"/>
      <c r="AW247" s="33"/>
      <c r="AX247" s="33"/>
      <c r="AY247" s="33"/>
      <c r="AZ247" s="33"/>
      <c r="BA247" s="125"/>
      <c r="BB247" s="42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3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25"/>
      <c r="BB248" s="42"/>
      <c r="BC248" s="42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3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3"/>
      <c r="P249" s="43"/>
      <c r="Q249" s="43"/>
      <c r="R249" s="43"/>
      <c r="S249" s="43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25"/>
      <c r="BB249" s="42"/>
      <c r="BC249" s="42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125"/>
      <c r="BB250" s="42"/>
      <c r="BC250" s="42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125"/>
      <c r="BB251" s="42"/>
      <c r="BC251" s="42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5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25"/>
      <c r="BB252" s="43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219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25"/>
      <c r="BB253" s="42"/>
      <c r="BC253" s="42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3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3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25"/>
      <c r="BB254" s="43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49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2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25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5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25"/>
      <c r="BB256" s="43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7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125"/>
      <c r="BB257" s="42"/>
      <c r="BC257" s="42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25"/>
      <c r="BB258" s="43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6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62"/>
      <c r="AJ259" s="33"/>
      <c r="AK259" s="33"/>
      <c r="AL259" s="33"/>
      <c r="AM259" s="33"/>
      <c r="AN259" s="33"/>
      <c r="AO259" s="33"/>
      <c r="AP259" s="33"/>
      <c r="AQ259" s="62"/>
      <c r="AR259" s="33"/>
      <c r="AS259" s="62"/>
      <c r="AT259" s="33"/>
      <c r="AU259" s="33"/>
      <c r="AV259" s="33"/>
      <c r="AW259" s="33"/>
      <c r="AX259" s="33"/>
      <c r="AY259" s="33"/>
      <c r="AZ259" s="33"/>
      <c r="BA259" s="125"/>
      <c r="BB259" s="61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34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62"/>
      <c r="AJ260" s="33"/>
      <c r="AK260" s="33"/>
      <c r="AL260" s="33"/>
      <c r="AM260" s="33"/>
      <c r="AN260" s="33"/>
      <c r="AO260" s="33"/>
      <c r="AP260" s="33"/>
      <c r="AQ260" s="62"/>
      <c r="AR260" s="33"/>
      <c r="AS260" s="62"/>
      <c r="AT260" s="33"/>
      <c r="AU260" s="33"/>
      <c r="AV260" s="33"/>
      <c r="AW260" s="33"/>
      <c r="AX260" s="33"/>
      <c r="AY260" s="33"/>
      <c r="AZ260" s="33"/>
      <c r="BA260" s="125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82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62"/>
      <c r="AJ261" s="33"/>
      <c r="AK261" s="33"/>
      <c r="AL261" s="33"/>
      <c r="AM261" s="33"/>
      <c r="AN261" s="33"/>
      <c r="AO261" s="33"/>
      <c r="AP261" s="33"/>
      <c r="AQ261" s="62"/>
      <c r="AR261" s="33"/>
      <c r="AS261" s="62"/>
      <c r="AT261" s="33"/>
      <c r="AU261" s="33"/>
      <c r="AV261" s="33"/>
      <c r="AW261" s="33"/>
      <c r="AX261" s="33"/>
      <c r="AY261" s="33"/>
      <c r="AZ261" s="33"/>
      <c r="BA261" s="125"/>
      <c r="BB261" s="125"/>
      <c r="BC261" s="42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57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62"/>
      <c r="AJ262" s="33"/>
      <c r="AK262" s="33"/>
      <c r="AL262" s="33"/>
      <c r="AM262" s="33"/>
      <c r="AN262" s="33"/>
      <c r="AO262" s="33"/>
      <c r="AP262" s="33"/>
      <c r="AQ262" s="62"/>
      <c r="AR262" s="33"/>
      <c r="AS262" s="62"/>
      <c r="AT262" s="33"/>
      <c r="AU262" s="33"/>
      <c r="AV262" s="33"/>
      <c r="AW262" s="33"/>
      <c r="AX262" s="33"/>
      <c r="AY262" s="42"/>
      <c r="AZ262" s="42"/>
      <c r="BA262" s="125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4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62"/>
      <c r="AJ263" s="33"/>
      <c r="AK263" s="33"/>
      <c r="AL263" s="33"/>
      <c r="AM263" s="33"/>
      <c r="AN263" s="33"/>
      <c r="AO263" s="33"/>
      <c r="AP263" s="33"/>
      <c r="AQ263" s="62"/>
      <c r="AR263" s="33"/>
      <c r="AS263" s="62"/>
      <c r="AT263" s="33"/>
      <c r="AU263" s="33"/>
      <c r="AV263" s="33"/>
      <c r="AW263" s="33"/>
      <c r="AX263" s="33"/>
      <c r="AY263" s="42"/>
      <c r="AZ263" s="42"/>
      <c r="BA263" s="125"/>
      <c r="BB263" s="125"/>
      <c r="BC263" s="42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2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62"/>
      <c r="AJ264" s="33"/>
      <c r="AK264" s="33"/>
      <c r="AL264" s="33"/>
      <c r="AM264" s="33"/>
      <c r="AN264" s="33"/>
      <c r="AO264" s="33"/>
      <c r="AP264" s="33"/>
      <c r="AQ264" s="62"/>
      <c r="AR264" s="33"/>
      <c r="AS264" s="62"/>
      <c r="AT264" s="33"/>
      <c r="AU264" s="33"/>
      <c r="AV264" s="33"/>
      <c r="AW264" s="33"/>
      <c r="AX264" s="33"/>
      <c r="AY264" s="33"/>
      <c r="AZ264" s="33"/>
      <c r="BA264" s="125"/>
      <c r="BB264" s="43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62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2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62"/>
      <c r="AJ265" s="33"/>
      <c r="AK265" s="33"/>
      <c r="AL265" s="33"/>
      <c r="AM265" s="33"/>
      <c r="AN265" s="33"/>
      <c r="AO265" s="33"/>
      <c r="AP265" s="33"/>
      <c r="AQ265" s="62"/>
      <c r="AR265" s="33"/>
      <c r="AS265" s="62"/>
      <c r="AT265" s="33"/>
      <c r="AU265" s="33"/>
      <c r="AV265" s="33"/>
      <c r="AW265" s="33"/>
      <c r="AX265" s="33"/>
      <c r="AY265" s="33"/>
      <c r="AZ265" s="33"/>
      <c r="BA265" s="125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5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62"/>
      <c r="AJ266" s="33"/>
      <c r="AK266" s="33"/>
      <c r="AL266" s="33"/>
      <c r="AM266" s="33"/>
      <c r="AN266" s="33"/>
      <c r="AO266" s="33"/>
      <c r="AP266" s="33"/>
      <c r="AQ266" s="62"/>
      <c r="AR266" s="33"/>
      <c r="AS266" s="62"/>
      <c r="AT266" s="33"/>
      <c r="AU266" s="33"/>
      <c r="AV266" s="33"/>
      <c r="AW266" s="33"/>
      <c r="AX266" s="33"/>
      <c r="AY266" s="33"/>
      <c r="AZ266" s="33"/>
      <c r="BA266" s="125"/>
      <c r="BB266" s="43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66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62"/>
      <c r="AJ267" s="33"/>
      <c r="AK267" s="33"/>
      <c r="AL267" s="33"/>
      <c r="AM267" s="33"/>
      <c r="AN267" s="33"/>
      <c r="AO267" s="33"/>
      <c r="AP267" s="33"/>
      <c r="AQ267" s="62"/>
      <c r="AR267" s="33"/>
      <c r="AS267" s="62"/>
      <c r="AT267" s="33"/>
      <c r="AU267" s="33"/>
      <c r="AV267" s="33"/>
      <c r="AW267" s="33"/>
      <c r="AX267" s="33"/>
      <c r="AY267" s="33"/>
      <c r="AZ267" s="33"/>
      <c r="BA267" s="125"/>
      <c r="BB267" s="61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81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2"/>
      <c r="P268" s="43"/>
      <c r="Q268" s="43"/>
      <c r="R268" s="42"/>
      <c r="S268" s="42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62"/>
      <c r="AR268" s="33"/>
      <c r="AS268" s="62"/>
      <c r="AT268" s="33"/>
      <c r="AU268" s="33"/>
      <c r="AV268" s="33"/>
      <c r="AW268" s="33"/>
      <c r="AX268" s="33"/>
      <c r="AY268" s="33"/>
      <c r="AZ268" s="33"/>
      <c r="BA268" s="125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71" customFormat="1" ht="197.25" customHeight="1" x14ac:dyDescent="0.25">
      <c r="A269" s="17"/>
      <c r="B269" s="18"/>
      <c r="C269" s="19"/>
      <c r="D269" s="19"/>
      <c r="E269" s="66"/>
      <c r="F269" s="18"/>
      <c r="G269" s="18"/>
      <c r="H269" s="18"/>
      <c r="I269" s="18"/>
      <c r="J269" s="18"/>
      <c r="K269" s="64"/>
      <c r="L269" s="64"/>
      <c r="M269" s="64"/>
      <c r="N269" s="67"/>
      <c r="O269" s="67"/>
      <c r="P269" s="67"/>
      <c r="Q269" s="67"/>
      <c r="R269" s="67"/>
      <c r="S269" s="67"/>
      <c r="T269" s="67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  <c r="AM269" s="68"/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  <c r="BA269" s="65"/>
      <c r="BB269" s="65"/>
      <c r="BC269" s="64"/>
      <c r="BD269" s="64"/>
      <c r="BE269" s="64"/>
      <c r="BF269" s="69"/>
      <c r="BG269" s="64"/>
      <c r="BH269" s="64"/>
      <c r="BI269" s="69"/>
      <c r="BJ269" s="68"/>
      <c r="BK269" s="68"/>
      <c r="BL269" s="17"/>
      <c r="BM269" s="68"/>
      <c r="BN269" s="68"/>
      <c r="BO269" s="35"/>
      <c r="BP269" s="28"/>
      <c r="BQ269" s="17"/>
      <c r="BR269" s="70"/>
    </row>
    <row r="270" spans="1:70" s="22" customFormat="1" ht="136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2"/>
      <c r="O270" s="42"/>
      <c r="P270" s="43"/>
      <c r="Q270" s="43"/>
      <c r="R270" s="43"/>
      <c r="S270" s="43"/>
      <c r="T270" s="4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125"/>
      <c r="BB270" s="125"/>
      <c r="BC270" s="42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43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3"/>
      <c r="Q271" s="43"/>
      <c r="R271" s="43"/>
      <c r="S271" s="43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125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43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3"/>
      <c r="Q272" s="43"/>
      <c r="R272" s="43"/>
      <c r="S272" s="43"/>
      <c r="T272" s="42"/>
      <c r="U272" s="33"/>
      <c r="V272" s="33"/>
      <c r="W272" s="33"/>
      <c r="X272" s="33"/>
      <c r="Y272" s="33"/>
      <c r="Z272" s="33"/>
      <c r="AA272" s="33"/>
      <c r="AB272" s="33"/>
      <c r="AC272" s="62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62"/>
      <c r="AR272" s="33"/>
      <c r="AS272" s="62"/>
      <c r="AT272" s="33"/>
      <c r="AU272" s="33"/>
      <c r="AV272" s="33"/>
      <c r="AW272" s="33"/>
      <c r="AX272" s="33"/>
      <c r="AY272" s="33"/>
      <c r="AZ272" s="33"/>
      <c r="BA272" s="125"/>
      <c r="BB272" s="125"/>
      <c r="BC272" s="42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7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125"/>
      <c r="N273" s="32"/>
      <c r="O273" s="31"/>
      <c r="P273" s="32"/>
      <c r="Q273" s="32"/>
      <c r="R273" s="32"/>
      <c r="S273" s="32"/>
      <c r="T273" s="32"/>
      <c r="U273" s="33"/>
      <c r="V273" s="33"/>
      <c r="W273" s="33"/>
      <c r="X273" s="33"/>
      <c r="Y273" s="33"/>
      <c r="Z273" s="33"/>
      <c r="AA273" s="33"/>
      <c r="AB273" s="33"/>
      <c r="AC273" s="62"/>
      <c r="AD273" s="33"/>
      <c r="AE273" s="42"/>
      <c r="AF273" s="52"/>
      <c r="AG273" s="52"/>
      <c r="AH273" s="33"/>
      <c r="AI273" s="125"/>
      <c r="AJ273" s="52"/>
      <c r="AK273" s="52"/>
      <c r="AL273" s="33"/>
      <c r="AM273" s="33"/>
      <c r="AN273" s="33"/>
      <c r="AO273" s="33"/>
      <c r="AP273" s="33"/>
      <c r="AQ273" s="125"/>
      <c r="AR273" s="52"/>
      <c r="AS273" s="125"/>
      <c r="AT273" s="52"/>
      <c r="AU273" s="33"/>
      <c r="AV273" s="33"/>
      <c r="AW273" s="33"/>
      <c r="AX273" s="33"/>
      <c r="AY273" s="42"/>
      <c r="AZ273" s="43"/>
      <c r="BA273" s="125"/>
      <c r="BB273" s="52"/>
      <c r="BC273" s="52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64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125"/>
      <c r="BB274" s="125"/>
      <c r="BC274" s="42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49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125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46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62"/>
      <c r="AR276" s="33"/>
      <c r="AS276" s="62"/>
      <c r="AT276" s="33"/>
      <c r="AU276" s="33"/>
      <c r="AV276" s="33"/>
      <c r="AW276" s="33"/>
      <c r="AX276" s="33"/>
      <c r="AY276" s="42"/>
      <c r="AZ276" s="52"/>
      <c r="BA276" s="52"/>
      <c r="BB276" s="52"/>
      <c r="BC276" s="52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92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42"/>
      <c r="AD277" s="43"/>
      <c r="AE277" s="43"/>
      <c r="AF277" s="52"/>
      <c r="AG277" s="52"/>
      <c r="AH277" s="33"/>
      <c r="AI277" s="125"/>
      <c r="AJ277" s="43"/>
      <c r="AK277" s="43"/>
      <c r="AL277" s="33"/>
      <c r="AM277" s="33"/>
      <c r="AN277" s="33"/>
      <c r="AO277" s="33"/>
      <c r="AP277" s="33"/>
      <c r="AQ277" s="125"/>
      <c r="AR277" s="43"/>
      <c r="AS277" s="125"/>
      <c r="AT277" s="43"/>
      <c r="AU277" s="33"/>
      <c r="AV277" s="33"/>
      <c r="AW277" s="33"/>
      <c r="AX277" s="33"/>
      <c r="AY277" s="42"/>
      <c r="AZ277" s="43"/>
      <c r="BA277" s="125"/>
      <c r="BB277" s="43"/>
      <c r="BC277" s="43"/>
      <c r="BD277" s="3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23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2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62"/>
      <c r="AD278" s="33"/>
      <c r="AE278" s="42"/>
      <c r="AF278" s="52"/>
      <c r="AG278" s="52"/>
      <c r="AH278" s="33"/>
      <c r="AI278" s="125"/>
      <c r="AJ278" s="52"/>
      <c r="AK278" s="52"/>
      <c r="AL278" s="33"/>
      <c r="AM278" s="33"/>
      <c r="AN278" s="33"/>
      <c r="AO278" s="33"/>
      <c r="AP278" s="33"/>
      <c r="AQ278" s="125"/>
      <c r="AR278" s="52"/>
      <c r="AS278" s="125"/>
      <c r="AT278" s="52"/>
      <c r="AU278" s="33"/>
      <c r="AV278" s="33"/>
      <c r="AW278" s="33"/>
      <c r="AX278" s="33"/>
      <c r="AY278" s="42"/>
      <c r="AZ278" s="43"/>
      <c r="BA278" s="125"/>
      <c r="BB278" s="43"/>
      <c r="BC278" s="43"/>
      <c r="BD278" s="33"/>
      <c r="BE278" s="33"/>
      <c r="BF278" s="33"/>
      <c r="BG278" s="33"/>
      <c r="BH278" s="33"/>
      <c r="BI278" s="3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223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125"/>
      <c r="N279" s="23"/>
      <c r="O279" s="20"/>
      <c r="P279" s="23"/>
      <c r="Q279" s="23"/>
      <c r="R279" s="23"/>
      <c r="S279" s="23"/>
      <c r="T279" s="23"/>
      <c r="U279" s="33"/>
      <c r="V279" s="33"/>
      <c r="W279" s="33"/>
      <c r="X279" s="33"/>
      <c r="Y279" s="33"/>
      <c r="Z279" s="33"/>
      <c r="AA279" s="33"/>
      <c r="AB279" s="33"/>
      <c r="AC279" s="62"/>
      <c r="AD279" s="33"/>
      <c r="AE279" s="42"/>
      <c r="AF279" s="52"/>
      <c r="AG279" s="52"/>
      <c r="AH279" s="33"/>
      <c r="AI279" s="125"/>
      <c r="AJ279" s="52"/>
      <c r="AK279" s="52"/>
      <c r="AL279" s="33"/>
      <c r="AM279" s="33"/>
      <c r="AN279" s="33"/>
      <c r="AO279" s="33"/>
      <c r="AP279" s="33"/>
      <c r="AQ279" s="125"/>
      <c r="AR279" s="52"/>
      <c r="AS279" s="125"/>
      <c r="AT279" s="52"/>
      <c r="AU279" s="33"/>
      <c r="AV279" s="33"/>
      <c r="AW279" s="33"/>
      <c r="AX279" s="33"/>
      <c r="AY279" s="42"/>
      <c r="AZ279" s="43"/>
      <c r="BA279" s="125"/>
      <c r="BB279" s="52"/>
      <c r="BC279" s="52"/>
      <c r="BD279" s="33"/>
      <c r="BE279" s="33"/>
      <c r="BF279" s="33"/>
      <c r="BG279" s="33"/>
      <c r="BH279" s="33"/>
      <c r="BI279" s="3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408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62"/>
      <c r="AD280" s="33"/>
      <c r="AE280" s="42"/>
      <c r="AF280" s="52"/>
      <c r="AG280" s="52"/>
      <c r="AH280" s="33"/>
      <c r="AI280" s="125"/>
      <c r="AJ280" s="52"/>
      <c r="AK280" s="52"/>
      <c r="AL280" s="33"/>
      <c r="AM280" s="33"/>
      <c r="AN280" s="33"/>
      <c r="AO280" s="33"/>
      <c r="AP280" s="33"/>
      <c r="AQ280" s="125"/>
      <c r="AR280" s="52"/>
      <c r="AS280" s="125"/>
      <c r="AT280" s="52"/>
      <c r="AU280" s="33"/>
      <c r="AV280" s="33"/>
      <c r="AW280" s="33"/>
      <c r="AX280" s="33"/>
      <c r="AY280" s="42"/>
      <c r="AZ280" s="43"/>
      <c r="BA280" s="125"/>
      <c r="BB280" s="43"/>
      <c r="BC280" s="43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8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62"/>
      <c r="AD281" s="33"/>
      <c r="AE281" s="42"/>
      <c r="AF281" s="52"/>
      <c r="AG281" s="52"/>
      <c r="AH281" s="33"/>
      <c r="AI281" s="125"/>
      <c r="AJ281" s="52"/>
      <c r="AK281" s="52"/>
      <c r="AL281" s="33"/>
      <c r="AM281" s="33"/>
      <c r="AN281" s="33"/>
      <c r="AO281" s="33"/>
      <c r="AP281" s="33"/>
      <c r="AQ281" s="125"/>
      <c r="AR281" s="52"/>
      <c r="AS281" s="125"/>
      <c r="AT281" s="52"/>
      <c r="AU281" s="33"/>
      <c r="AV281" s="33"/>
      <c r="AW281" s="33"/>
      <c r="AX281" s="33"/>
      <c r="AY281" s="42"/>
      <c r="AZ281" s="43"/>
      <c r="BA281" s="125"/>
      <c r="BB281" s="52"/>
      <c r="BC281" s="52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125"/>
      <c r="N282" s="32"/>
      <c r="O282" s="31"/>
      <c r="P282" s="32"/>
      <c r="Q282" s="32"/>
      <c r="R282" s="32"/>
      <c r="S282" s="32"/>
      <c r="T282" s="32"/>
      <c r="U282" s="33"/>
      <c r="V282" s="33"/>
      <c r="W282" s="33"/>
      <c r="X282" s="33"/>
      <c r="Y282" s="33"/>
      <c r="Z282" s="33"/>
      <c r="AA282" s="33"/>
      <c r="AB282" s="33"/>
      <c r="AC282" s="62"/>
      <c r="AD282" s="33"/>
      <c r="AE282" s="42"/>
      <c r="AF282" s="52"/>
      <c r="AG282" s="52"/>
      <c r="AH282" s="33"/>
      <c r="AI282" s="125"/>
      <c r="AJ282" s="52"/>
      <c r="AK282" s="52"/>
      <c r="AL282" s="33"/>
      <c r="AM282" s="33"/>
      <c r="AN282" s="33"/>
      <c r="AO282" s="33"/>
      <c r="AP282" s="33"/>
      <c r="AQ282" s="125"/>
      <c r="AR282" s="52"/>
      <c r="AS282" s="125"/>
      <c r="AT282" s="52"/>
      <c r="AU282" s="33"/>
      <c r="AV282" s="33"/>
      <c r="AW282" s="33"/>
      <c r="AX282" s="33"/>
      <c r="AY282" s="42"/>
      <c r="AZ282" s="43"/>
      <c r="BA282" s="125"/>
      <c r="BB282" s="52"/>
      <c r="BC282" s="52"/>
      <c r="BD282" s="33"/>
      <c r="BE282" s="33"/>
      <c r="BF282" s="33"/>
      <c r="BG282" s="33"/>
      <c r="BH282" s="33"/>
      <c r="BI282" s="3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16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125"/>
      <c r="N283" s="32"/>
      <c r="O283" s="31"/>
      <c r="P283" s="32"/>
      <c r="Q283" s="32"/>
      <c r="R283" s="32"/>
      <c r="S283" s="32"/>
      <c r="T283" s="32"/>
      <c r="U283" s="33"/>
      <c r="V283" s="33"/>
      <c r="W283" s="33"/>
      <c r="X283" s="33"/>
      <c r="Y283" s="33"/>
      <c r="Z283" s="33"/>
      <c r="AA283" s="33"/>
      <c r="AB283" s="33"/>
      <c r="AC283" s="62"/>
      <c r="AD283" s="33"/>
      <c r="AE283" s="42"/>
      <c r="AF283" s="52"/>
      <c r="AG283" s="52"/>
      <c r="AH283" s="33"/>
      <c r="AI283" s="125"/>
      <c r="AJ283" s="52"/>
      <c r="AK283" s="52"/>
      <c r="AL283" s="33"/>
      <c r="AM283" s="33"/>
      <c r="AN283" s="33"/>
      <c r="AO283" s="33"/>
      <c r="AP283" s="33"/>
      <c r="AQ283" s="125"/>
      <c r="AR283" s="52"/>
      <c r="AS283" s="125"/>
      <c r="AT283" s="52"/>
      <c r="AU283" s="33"/>
      <c r="AV283" s="33"/>
      <c r="AW283" s="33"/>
      <c r="AX283" s="33"/>
      <c r="AY283" s="42"/>
      <c r="AZ283" s="43"/>
      <c r="BA283" s="125"/>
      <c r="BB283" s="52"/>
      <c r="BC283" s="52"/>
      <c r="BD283" s="33"/>
      <c r="BE283" s="33"/>
      <c r="BF283" s="33"/>
      <c r="BG283" s="33"/>
      <c r="BH283" s="33"/>
      <c r="BI283" s="3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2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125"/>
      <c r="AD284" s="52"/>
      <c r="AE284" s="52"/>
      <c r="AF284" s="33"/>
      <c r="AG284" s="33"/>
      <c r="AH284" s="33"/>
      <c r="AI284" s="125"/>
      <c r="AJ284" s="52"/>
      <c r="AK284" s="52"/>
      <c r="AL284" s="33"/>
      <c r="AM284" s="33"/>
      <c r="AN284" s="33"/>
      <c r="AO284" s="33"/>
      <c r="AP284" s="33"/>
      <c r="AQ284" s="125"/>
      <c r="AR284" s="52"/>
      <c r="AS284" s="125"/>
      <c r="AT284" s="52"/>
      <c r="AU284" s="33"/>
      <c r="AV284" s="33"/>
      <c r="AW284" s="33"/>
      <c r="AX284" s="33"/>
      <c r="AY284" s="42"/>
      <c r="AZ284" s="43"/>
      <c r="BA284" s="125"/>
      <c r="BB284" s="43"/>
      <c r="BC284" s="43"/>
      <c r="BD284" s="33"/>
      <c r="BE284" s="33"/>
      <c r="BF284" s="33"/>
      <c r="BG284" s="33"/>
      <c r="BH284" s="33"/>
      <c r="BI284" s="3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47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125"/>
      <c r="N285" s="23"/>
      <c r="O285" s="23"/>
      <c r="P285" s="23"/>
      <c r="Q285" s="23"/>
      <c r="R285" s="23"/>
      <c r="S285" s="23"/>
      <c r="T285" s="23"/>
      <c r="U285" s="33"/>
      <c r="V285" s="33"/>
      <c r="W285" s="33"/>
      <c r="X285" s="33"/>
      <c r="Y285" s="33"/>
      <c r="Z285" s="33"/>
      <c r="AA285" s="33"/>
      <c r="AB285" s="33"/>
      <c r="AC285" s="125"/>
      <c r="AD285" s="52"/>
      <c r="AE285" s="52"/>
      <c r="AF285" s="33"/>
      <c r="AG285" s="33"/>
      <c r="AH285" s="33"/>
      <c r="AI285" s="125"/>
      <c r="AJ285" s="52"/>
      <c r="AK285" s="52"/>
      <c r="AL285" s="33"/>
      <c r="AM285" s="33"/>
      <c r="AN285" s="33"/>
      <c r="AO285" s="33"/>
      <c r="AP285" s="33"/>
      <c r="AQ285" s="125"/>
      <c r="AR285" s="52"/>
      <c r="AS285" s="125"/>
      <c r="AT285" s="52"/>
      <c r="AU285" s="33"/>
      <c r="AV285" s="33"/>
      <c r="AW285" s="33"/>
      <c r="AX285" s="33"/>
      <c r="AY285" s="42"/>
      <c r="AZ285" s="43"/>
      <c r="BA285" s="125"/>
      <c r="BB285" s="52"/>
      <c r="BC285" s="52"/>
      <c r="BD285" s="33"/>
      <c r="BE285" s="33"/>
      <c r="BF285" s="33"/>
      <c r="BG285" s="33"/>
      <c r="BH285" s="33"/>
      <c r="BI285" s="3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24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125"/>
      <c r="AD286" s="51"/>
      <c r="AE286" s="51"/>
      <c r="AF286" s="33"/>
      <c r="AG286" s="33"/>
      <c r="AH286" s="33"/>
      <c r="AI286" s="125"/>
      <c r="AJ286" s="51"/>
      <c r="AK286" s="51"/>
      <c r="AL286" s="33"/>
      <c r="AM286" s="33"/>
      <c r="AN286" s="33"/>
      <c r="AO286" s="33"/>
      <c r="AP286" s="33"/>
      <c r="AQ286" s="125"/>
      <c r="AR286" s="52"/>
      <c r="AS286" s="125"/>
      <c r="AT286" s="43"/>
      <c r="AU286" s="33"/>
      <c r="AV286" s="33"/>
      <c r="AW286" s="33"/>
      <c r="AX286" s="33"/>
      <c r="AY286" s="42"/>
      <c r="AZ286" s="43"/>
      <c r="BA286" s="125"/>
      <c r="BB286" s="43"/>
      <c r="BC286" s="43"/>
      <c r="BD286" s="33"/>
      <c r="BE286" s="42"/>
      <c r="BF286" s="43"/>
      <c r="BG286" s="42"/>
      <c r="BH286" s="33"/>
      <c r="BI286" s="3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244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2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125"/>
      <c r="AD287" s="51"/>
      <c r="AE287" s="51"/>
      <c r="AF287" s="33"/>
      <c r="AG287" s="33"/>
      <c r="AH287" s="33"/>
      <c r="AI287" s="125"/>
      <c r="AJ287" s="51"/>
      <c r="AK287" s="51"/>
      <c r="AL287" s="33"/>
      <c r="AM287" s="33"/>
      <c r="AN287" s="33"/>
      <c r="AO287" s="33"/>
      <c r="AP287" s="33"/>
      <c r="AQ287" s="125"/>
      <c r="AR287" s="52"/>
      <c r="AS287" s="125"/>
      <c r="AT287" s="43"/>
      <c r="AU287" s="33"/>
      <c r="AV287" s="33"/>
      <c r="AW287" s="33"/>
      <c r="AX287" s="33"/>
      <c r="AY287" s="42"/>
      <c r="AZ287" s="43"/>
      <c r="BA287" s="125"/>
      <c r="BB287" s="43"/>
      <c r="BC287" s="43"/>
      <c r="BD287" s="33"/>
      <c r="BE287" s="33"/>
      <c r="BF287" s="33"/>
      <c r="BG287" s="33"/>
      <c r="BH287" s="33"/>
      <c r="BI287" s="3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4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33"/>
      <c r="V288" s="33"/>
      <c r="W288" s="33"/>
      <c r="X288" s="33"/>
      <c r="Y288" s="33"/>
      <c r="Z288" s="33"/>
      <c r="AA288" s="33"/>
      <c r="AB288" s="33"/>
      <c r="AC288" s="125"/>
      <c r="AD288" s="51"/>
      <c r="AE288" s="51"/>
      <c r="AF288" s="33"/>
      <c r="AG288" s="33"/>
      <c r="AH288" s="33"/>
      <c r="AI288" s="125"/>
      <c r="AJ288" s="51"/>
      <c r="AK288" s="51"/>
      <c r="AL288" s="33"/>
      <c r="AM288" s="33"/>
      <c r="AN288" s="33"/>
      <c r="AO288" s="33"/>
      <c r="AP288" s="33"/>
      <c r="AQ288" s="125"/>
      <c r="AR288" s="52"/>
      <c r="AS288" s="125"/>
      <c r="AT288" s="43"/>
      <c r="AU288" s="33"/>
      <c r="AV288" s="33"/>
      <c r="AW288" s="33"/>
      <c r="AX288" s="33"/>
      <c r="AY288" s="42"/>
      <c r="AZ288" s="43"/>
      <c r="BA288" s="125"/>
      <c r="BB288" s="43"/>
      <c r="BC288" s="43"/>
      <c r="BD288" s="33"/>
      <c r="BE288" s="42"/>
      <c r="BF288" s="43"/>
      <c r="BG288" s="43"/>
      <c r="BH288" s="33"/>
      <c r="BI288" s="3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4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23"/>
      <c r="O289" s="20"/>
      <c r="P289" s="23"/>
      <c r="Q289" s="23"/>
      <c r="R289" s="23"/>
      <c r="S289" s="23"/>
      <c r="T289" s="23"/>
      <c r="U289" s="33"/>
      <c r="V289" s="33"/>
      <c r="W289" s="33"/>
      <c r="X289" s="33"/>
      <c r="Y289" s="33"/>
      <c r="Z289" s="33"/>
      <c r="AA289" s="33"/>
      <c r="AB289" s="33"/>
      <c r="AC289" s="125"/>
      <c r="AD289" s="51"/>
      <c r="AE289" s="51"/>
      <c r="AF289" s="33"/>
      <c r="AG289" s="33"/>
      <c r="AH289" s="33"/>
      <c r="AI289" s="125"/>
      <c r="AJ289" s="51"/>
      <c r="AK289" s="51"/>
      <c r="AL289" s="33"/>
      <c r="AM289" s="33"/>
      <c r="AN289" s="33"/>
      <c r="AO289" s="33"/>
      <c r="AP289" s="33"/>
      <c r="AQ289" s="125"/>
      <c r="AR289" s="52"/>
      <c r="AS289" s="125"/>
      <c r="AT289" s="43"/>
      <c r="AU289" s="33"/>
      <c r="AV289" s="33"/>
      <c r="AW289" s="33"/>
      <c r="AX289" s="33"/>
      <c r="AY289" s="42"/>
      <c r="AZ289" s="43"/>
      <c r="BA289" s="125"/>
      <c r="BB289" s="43"/>
      <c r="BC289" s="43"/>
      <c r="BD289" s="3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2"/>
      <c r="P290" s="42"/>
      <c r="Q290" s="42"/>
      <c r="R290" s="42"/>
      <c r="S290" s="42"/>
      <c r="T290" s="43"/>
      <c r="U290" s="33"/>
      <c r="V290" s="33"/>
      <c r="W290" s="33"/>
      <c r="X290" s="33"/>
      <c r="Y290" s="33"/>
      <c r="Z290" s="33"/>
      <c r="AA290" s="33"/>
      <c r="AB290" s="33"/>
      <c r="AC290" s="125"/>
      <c r="AD290" s="51"/>
      <c r="AE290" s="51"/>
      <c r="AF290" s="33"/>
      <c r="AG290" s="33"/>
      <c r="AH290" s="33"/>
      <c r="AI290" s="125"/>
      <c r="AJ290" s="51"/>
      <c r="AK290" s="51"/>
      <c r="AL290" s="33"/>
      <c r="AM290" s="33"/>
      <c r="AN290" s="33"/>
      <c r="AO290" s="33"/>
      <c r="AP290" s="33"/>
      <c r="AQ290" s="125"/>
      <c r="AR290" s="52"/>
      <c r="AS290" s="125"/>
      <c r="AT290" s="43"/>
      <c r="AU290" s="33"/>
      <c r="AV290" s="33"/>
      <c r="AW290" s="33"/>
      <c r="AX290" s="33"/>
      <c r="AY290" s="42"/>
      <c r="AZ290" s="43"/>
      <c r="BA290" s="125"/>
      <c r="BB290" s="43"/>
      <c r="BC290" s="42"/>
      <c r="BD290" s="3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246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2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125"/>
      <c r="AD291" s="51"/>
      <c r="AE291" s="51"/>
      <c r="AF291" s="33"/>
      <c r="AG291" s="33"/>
      <c r="AH291" s="33"/>
      <c r="AI291" s="125"/>
      <c r="AJ291" s="51"/>
      <c r="AK291" s="51"/>
      <c r="AL291" s="33"/>
      <c r="AM291" s="33"/>
      <c r="AN291" s="33"/>
      <c r="AO291" s="33"/>
      <c r="AP291" s="33"/>
      <c r="AQ291" s="125"/>
      <c r="AR291" s="52"/>
      <c r="AS291" s="125"/>
      <c r="AT291" s="43"/>
      <c r="AU291" s="33"/>
      <c r="AV291" s="33"/>
      <c r="AW291" s="33"/>
      <c r="AX291" s="33"/>
      <c r="AY291" s="42"/>
      <c r="AZ291" s="43"/>
      <c r="BA291" s="125"/>
      <c r="BB291" s="43"/>
      <c r="BC291" s="42"/>
      <c r="BD291" s="33"/>
      <c r="BE291" s="42"/>
      <c r="BF291" s="43"/>
      <c r="BG291" s="4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58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23"/>
      <c r="O292" s="20"/>
      <c r="P292" s="23"/>
      <c r="Q292" s="23"/>
      <c r="R292" s="23"/>
      <c r="S292" s="23"/>
      <c r="T292" s="23"/>
      <c r="U292" s="33"/>
      <c r="V292" s="33"/>
      <c r="W292" s="33"/>
      <c r="X292" s="33"/>
      <c r="Y292" s="33"/>
      <c r="Z292" s="33"/>
      <c r="AA292" s="33"/>
      <c r="AB292" s="33"/>
      <c r="AC292" s="125"/>
      <c r="AD292" s="51"/>
      <c r="AE292" s="42"/>
      <c r="AF292" s="33"/>
      <c r="AG292" s="33"/>
      <c r="AH292" s="33"/>
      <c r="AI292" s="125"/>
      <c r="AJ292" s="51"/>
      <c r="AK292" s="42"/>
      <c r="AL292" s="33"/>
      <c r="AM292" s="33"/>
      <c r="AN292" s="33"/>
      <c r="AO292" s="33"/>
      <c r="AP292" s="33"/>
      <c r="AQ292" s="125"/>
      <c r="AR292" s="43"/>
      <c r="AS292" s="125"/>
      <c r="AT292" s="43"/>
      <c r="AU292" s="33"/>
      <c r="AV292" s="33"/>
      <c r="AW292" s="33"/>
      <c r="AX292" s="33"/>
      <c r="AY292" s="42"/>
      <c r="AZ292" s="43"/>
      <c r="BA292" s="125"/>
      <c r="BB292" s="43"/>
      <c r="BC292" s="42"/>
      <c r="BD292" s="33"/>
      <c r="BE292" s="33"/>
      <c r="BF292" s="33"/>
      <c r="BG292" s="33"/>
      <c r="BH292" s="33"/>
      <c r="BI292" s="3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01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125"/>
      <c r="N293" s="29"/>
      <c r="O293" s="29"/>
      <c r="P293" s="29"/>
      <c r="Q293" s="29"/>
      <c r="R293" s="29"/>
      <c r="S293" s="29"/>
      <c r="T293" s="29"/>
      <c r="U293" s="33"/>
      <c r="V293" s="33"/>
      <c r="W293" s="33"/>
      <c r="X293" s="33"/>
      <c r="Y293" s="33"/>
      <c r="Z293" s="33"/>
      <c r="AA293" s="33"/>
      <c r="AB293" s="33"/>
      <c r="AC293" s="125"/>
      <c r="AD293" s="51"/>
      <c r="AE293" s="42"/>
      <c r="AF293" s="33"/>
      <c r="AG293" s="33"/>
      <c r="AH293" s="33"/>
      <c r="AI293" s="125"/>
      <c r="AJ293" s="51"/>
      <c r="AK293" s="42"/>
      <c r="AL293" s="33"/>
      <c r="AM293" s="33"/>
      <c r="AN293" s="33"/>
      <c r="AO293" s="33"/>
      <c r="AP293" s="33"/>
      <c r="AQ293" s="125"/>
      <c r="AR293" s="43"/>
      <c r="AS293" s="125"/>
      <c r="AT293" s="43"/>
      <c r="AU293" s="33"/>
      <c r="AV293" s="33"/>
      <c r="AW293" s="33"/>
      <c r="AX293" s="33"/>
      <c r="AY293" s="42"/>
      <c r="AZ293" s="43"/>
      <c r="BA293" s="125"/>
      <c r="BB293" s="43"/>
      <c r="BC293" s="42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91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125"/>
      <c r="AD294" s="51"/>
      <c r="AE294" s="42"/>
      <c r="AF294" s="33"/>
      <c r="AG294" s="33"/>
      <c r="AH294" s="33"/>
      <c r="AI294" s="125"/>
      <c r="AJ294" s="51"/>
      <c r="AK294" s="42"/>
      <c r="AL294" s="33"/>
      <c r="AM294" s="33"/>
      <c r="AN294" s="33"/>
      <c r="AO294" s="33"/>
      <c r="AP294" s="33"/>
      <c r="AQ294" s="125"/>
      <c r="AR294" s="43"/>
      <c r="AS294" s="125"/>
      <c r="AT294" s="43"/>
      <c r="AU294" s="33"/>
      <c r="AV294" s="33"/>
      <c r="AW294" s="33"/>
      <c r="AX294" s="33"/>
      <c r="AY294" s="42"/>
      <c r="AZ294" s="43"/>
      <c r="BA294" s="125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1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125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125"/>
      <c r="AD295" s="51"/>
      <c r="AE295" s="42"/>
      <c r="AF295" s="33"/>
      <c r="AG295" s="33"/>
      <c r="AH295" s="33"/>
      <c r="AI295" s="125"/>
      <c r="AJ295" s="51"/>
      <c r="AK295" s="42"/>
      <c r="AL295" s="33"/>
      <c r="AM295" s="33"/>
      <c r="AN295" s="33"/>
      <c r="AO295" s="33"/>
      <c r="AP295" s="33"/>
      <c r="AQ295" s="125"/>
      <c r="AR295" s="43"/>
      <c r="AS295" s="125"/>
      <c r="AT295" s="43"/>
      <c r="AU295" s="33"/>
      <c r="AV295" s="33"/>
      <c r="AW295" s="33"/>
      <c r="AX295" s="33"/>
      <c r="AY295" s="42"/>
      <c r="AZ295" s="43"/>
      <c r="BA295" s="125"/>
      <c r="BB295" s="43"/>
      <c r="BC295" s="42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4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125"/>
      <c r="N296" s="23"/>
      <c r="O296" s="23"/>
      <c r="P296" s="23"/>
      <c r="Q296" s="23"/>
      <c r="R296" s="23"/>
      <c r="S296" s="23"/>
      <c r="T296" s="2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62"/>
      <c r="AR296" s="33"/>
      <c r="AS296" s="62"/>
      <c r="AT296" s="33"/>
      <c r="AU296" s="33"/>
      <c r="AV296" s="33"/>
      <c r="AW296" s="33"/>
      <c r="AX296" s="33"/>
      <c r="AY296" s="42"/>
      <c r="AZ296" s="43"/>
      <c r="BA296" s="125"/>
      <c r="BB296" s="43"/>
      <c r="BC296" s="42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71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25"/>
      <c r="N297" s="28"/>
      <c r="O297" s="18"/>
      <c r="P297" s="28"/>
      <c r="Q297" s="28"/>
      <c r="R297" s="28"/>
      <c r="S297" s="28"/>
      <c r="T297" s="2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62"/>
      <c r="AR297" s="33"/>
      <c r="AS297" s="62"/>
      <c r="AT297" s="33"/>
      <c r="AU297" s="33"/>
      <c r="AV297" s="33"/>
      <c r="AW297" s="33"/>
      <c r="AX297" s="33"/>
      <c r="AY297" s="42"/>
      <c r="AZ297" s="43"/>
      <c r="BA297" s="125"/>
      <c r="BB297" s="43"/>
      <c r="BC297" s="4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261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125"/>
      <c r="N298" s="28"/>
      <c r="O298" s="18"/>
      <c r="P298" s="28"/>
      <c r="Q298" s="28"/>
      <c r="R298" s="28"/>
      <c r="S298" s="28"/>
      <c r="T298" s="2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62"/>
      <c r="AJ298" s="33"/>
      <c r="AK298" s="33"/>
      <c r="AL298" s="33"/>
      <c r="AM298" s="33"/>
      <c r="AN298" s="33"/>
      <c r="AO298" s="33"/>
      <c r="AP298" s="33"/>
      <c r="AQ298" s="62"/>
      <c r="AR298" s="33"/>
      <c r="AS298" s="62"/>
      <c r="AT298" s="33"/>
      <c r="AU298" s="33"/>
      <c r="AV298" s="33"/>
      <c r="AW298" s="33"/>
      <c r="AX298" s="33"/>
      <c r="AY298" s="42"/>
      <c r="AZ298" s="43"/>
      <c r="BA298" s="125"/>
      <c r="BB298" s="43"/>
      <c r="BC298" s="42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04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42"/>
      <c r="AZ299" s="43"/>
      <c r="BA299" s="125"/>
      <c r="BB299" s="42"/>
      <c r="BC299" s="4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204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25"/>
      <c r="N300" s="20"/>
      <c r="O300" s="20"/>
      <c r="P300" s="20"/>
      <c r="Q300" s="20"/>
      <c r="R300" s="20"/>
      <c r="S300" s="20"/>
      <c r="T300" s="2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42"/>
      <c r="AZ300" s="43"/>
      <c r="BA300" s="125"/>
      <c r="BB300" s="43"/>
      <c r="BC300" s="4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04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125"/>
      <c r="N301" s="28"/>
      <c r="O301" s="18"/>
      <c r="P301" s="28"/>
      <c r="Q301" s="28"/>
      <c r="R301" s="28"/>
      <c r="S301" s="28"/>
      <c r="T301" s="28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62"/>
      <c r="AJ301" s="33"/>
      <c r="AK301" s="33"/>
      <c r="AL301" s="33"/>
      <c r="AM301" s="33"/>
      <c r="AN301" s="33"/>
      <c r="AO301" s="33"/>
      <c r="AP301" s="33"/>
      <c r="AQ301" s="62"/>
      <c r="AR301" s="33"/>
      <c r="AS301" s="62"/>
      <c r="AT301" s="33"/>
      <c r="AU301" s="33"/>
      <c r="AV301" s="33"/>
      <c r="AW301" s="33"/>
      <c r="AX301" s="33"/>
      <c r="AY301" s="42"/>
      <c r="AZ301" s="43"/>
      <c r="BA301" s="125"/>
      <c r="BB301" s="43"/>
      <c r="BC301" s="4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83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62"/>
      <c r="AJ302" s="33"/>
      <c r="AK302" s="33"/>
      <c r="AL302" s="33"/>
      <c r="AM302" s="33"/>
      <c r="AN302" s="33"/>
      <c r="AO302" s="33"/>
      <c r="AP302" s="33"/>
      <c r="AQ302" s="62"/>
      <c r="AR302" s="33"/>
      <c r="AS302" s="62"/>
      <c r="AT302" s="33"/>
      <c r="AU302" s="33"/>
      <c r="AV302" s="33"/>
      <c r="AW302" s="33"/>
      <c r="AX302" s="33"/>
      <c r="AY302" s="42"/>
      <c r="AZ302" s="43"/>
      <c r="BA302" s="125"/>
      <c r="BB302" s="43"/>
      <c r="BC302" s="42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2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42"/>
      <c r="AF303" s="43"/>
      <c r="AG303" s="43"/>
      <c r="AH303" s="33"/>
      <c r="AI303" s="125"/>
      <c r="AJ303" s="43"/>
      <c r="AK303" s="43"/>
      <c r="AL303" s="33"/>
      <c r="AM303" s="33"/>
      <c r="AN303" s="33"/>
      <c r="AO303" s="33"/>
      <c r="AP303" s="33"/>
      <c r="AQ303" s="125"/>
      <c r="AR303" s="43"/>
      <c r="AS303" s="125"/>
      <c r="AT303" s="43"/>
      <c r="AU303" s="33"/>
      <c r="AV303" s="33"/>
      <c r="AW303" s="33"/>
      <c r="AX303" s="33"/>
      <c r="AY303" s="42"/>
      <c r="AZ303" s="43"/>
      <c r="BA303" s="125"/>
      <c r="BB303" s="43"/>
      <c r="BC303" s="43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14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62"/>
      <c r="AJ304" s="33"/>
      <c r="AK304" s="33"/>
      <c r="AL304" s="33"/>
      <c r="AM304" s="33"/>
      <c r="AN304" s="33"/>
      <c r="AO304" s="33"/>
      <c r="AP304" s="33"/>
      <c r="AQ304" s="62"/>
      <c r="AR304" s="33"/>
      <c r="AS304" s="62"/>
      <c r="AT304" s="33"/>
      <c r="AU304" s="33"/>
      <c r="AV304" s="33"/>
      <c r="AW304" s="33"/>
      <c r="AX304" s="33"/>
      <c r="AY304" s="42"/>
      <c r="AZ304" s="43"/>
      <c r="BA304" s="125"/>
      <c r="BB304" s="43"/>
      <c r="BC304" s="42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14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125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62"/>
      <c r="AJ305" s="33"/>
      <c r="AK305" s="33"/>
      <c r="AL305" s="33"/>
      <c r="AM305" s="33"/>
      <c r="AN305" s="33"/>
      <c r="AO305" s="33"/>
      <c r="AP305" s="33"/>
      <c r="AQ305" s="62"/>
      <c r="AR305" s="33"/>
      <c r="AS305" s="62"/>
      <c r="AT305" s="33"/>
      <c r="AU305" s="33"/>
      <c r="AV305" s="33"/>
      <c r="AW305" s="33"/>
      <c r="AX305" s="33"/>
      <c r="AY305" s="42"/>
      <c r="AZ305" s="43"/>
      <c r="BA305" s="125"/>
      <c r="BB305" s="43"/>
      <c r="BC305" s="42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14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125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42"/>
      <c r="AZ306" s="43"/>
      <c r="BA306" s="125"/>
      <c r="BB306" s="43"/>
      <c r="BC306" s="42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14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25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42"/>
      <c r="AZ307" s="43"/>
      <c r="BA307" s="125"/>
      <c r="BB307" s="43"/>
      <c r="BC307" s="4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14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125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62"/>
      <c r="AJ308" s="33"/>
      <c r="AK308" s="33"/>
      <c r="AL308" s="33"/>
      <c r="AM308" s="33"/>
      <c r="AN308" s="33"/>
      <c r="AO308" s="33"/>
      <c r="AP308" s="33"/>
      <c r="AQ308" s="62"/>
      <c r="AR308" s="33"/>
      <c r="AS308" s="62"/>
      <c r="AT308" s="33"/>
      <c r="AU308" s="33"/>
      <c r="AV308" s="33"/>
      <c r="AW308" s="33"/>
      <c r="AX308" s="33"/>
      <c r="AY308" s="42"/>
      <c r="AZ308" s="43"/>
      <c r="BA308" s="125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04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62"/>
      <c r="AJ309" s="33"/>
      <c r="AK309" s="33"/>
      <c r="AL309" s="33"/>
      <c r="AM309" s="33"/>
      <c r="AN309" s="33"/>
      <c r="AO309" s="33"/>
      <c r="AP309" s="33"/>
      <c r="AQ309" s="62"/>
      <c r="AR309" s="33"/>
      <c r="AS309" s="62"/>
      <c r="AT309" s="33"/>
      <c r="AU309" s="33"/>
      <c r="AV309" s="33"/>
      <c r="AW309" s="33"/>
      <c r="AX309" s="33"/>
      <c r="AY309" s="42"/>
      <c r="AZ309" s="43"/>
      <c r="BA309" s="125"/>
      <c r="BB309" s="43"/>
      <c r="BC309" s="4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04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25"/>
      <c r="N310" s="28"/>
      <c r="O310" s="18"/>
      <c r="P310" s="28"/>
      <c r="Q310" s="28"/>
      <c r="R310" s="28"/>
      <c r="S310" s="28"/>
      <c r="T310" s="28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62"/>
      <c r="AJ310" s="33"/>
      <c r="AK310" s="33"/>
      <c r="AL310" s="33"/>
      <c r="AM310" s="33"/>
      <c r="AN310" s="33"/>
      <c r="AO310" s="33"/>
      <c r="AP310" s="33"/>
      <c r="AQ310" s="62"/>
      <c r="AR310" s="33"/>
      <c r="AS310" s="62"/>
      <c r="AT310" s="33"/>
      <c r="AU310" s="33"/>
      <c r="AV310" s="33"/>
      <c r="AW310" s="33"/>
      <c r="AX310" s="33"/>
      <c r="AY310" s="42"/>
      <c r="AZ310" s="43"/>
      <c r="BA310" s="125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1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42"/>
      <c r="AH311" s="51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42"/>
      <c r="AZ311" s="51"/>
      <c r="BA311" s="125"/>
      <c r="BB311" s="51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58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51"/>
      <c r="O312" s="51"/>
      <c r="P312" s="51"/>
      <c r="Q312" s="51"/>
      <c r="R312" s="51"/>
      <c r="S312" s="51"/>
      <c r="T312" s="5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62"/>
      <c r="AJ312" s="33"/>
      <c r="AK312" s="33"/>
      <c r="AL312" s="33"/>
      <c r="AM312" s="33"/>
      <c r="AN312" s="33"/>
      <c r="AO312" s="33"/>
      <c r="AP312" s="33"/>
      <c r="AQ312" s="62"/>
      <c r="AR312" s="33"/>
      <c r="AS312" s="62"/>
      <c r="AT312" s="33"/>
      <c r="AU312" s="33"/>
      <c r="AV312" s="33"/>
      <c r="AW312" s="33"/>
      <c r="AX312" s="33"/>
      <c r="AY312" s="42"/>
      <c r="AZ312" s="43"/>
      <c r="BA312" s="125"/>
      <c r="BB312" s="43"/>
      <c r="BC312" s="4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1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51"/>
      <c r="O313" s="51"/>
      <c r="P313" s="51"/>
      <c r="Q313" s="51"/>
      <c r="R313" s="51"/>
      <c r="S313" s="51"/>
      <c r="T313" s="5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62"/>
      <c r="AJ313" s="33"/>
      <c r="AK313" s="33"/>
      <c r="AL313" s="33"/>
      <c r="AM313" s="33"/>
      <c r="AN313" s="33"/>
      <c r="AO313" s="33"/>
      <c r="AP313" s="33"/>
      <c r="AQ313" s="62"/>
      <c r="AR313" s="33"/>
      <c r="AS313" s="62"/>
      <c r="AT313" s="33"/>
      <c r="AU313" s="33"/>
      <c r="AV313" s="33"/>
      <c r="AW313" s="33"/>
      <c r="AX313" s="33"/>
      <c r="AY313" s="42"/>
      <c r="AZ313" s="43"/>
      <c r="BA313" s="125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56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2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42"/>
      <c r="AF314" s="43"/>
      <c r="AG314" s="43"/>
      <c r="AH314" s="33"/>
      <c r="AI314" s="125"/>
      <c r="AJ314" s="43"/>
      <c r="AK314" s="43"/>
      <c r="AL314" s="33"/>
      <c r="AM314" s="33"/>
      <c r="AN314" s="33"/>
      <c r="AO314" s="33"/>
      <c r="AP314" s="33"/>
      <c r="AQ314" s="125"/>
      <c r="AR314" s="52"/>
      <c r="AS314" s="125"/>
      <c r="AT314" s="43"/>
      <c r="AU314" s="33"/>
      <c r="AV314" s="33"/>
      <c r="AW314" s="33"/>
      <c r="AX314" s="33"/>
      <c r="AY314" s="42"/>
      <c r="AZ314" s="43"/>
      <c r="BA314" s="125"/>
      <c r="BB314" s="43"/>
      <c r="BC314" s="43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53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4"/>
      <c r="O315" s="34"/>
      <c r="P315" s="34"/>
      <c r="Q315" s="34"/>
      <c r="R315" s="34"/>
      <c r="S315" s="34"/>
      <c r="T315" s="34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125"/>
      <c r="AJ315" s="43"/>
      <c r="AK315" s="43"/>
      <c r="AL315" s="33"/>
      <c r="AM315" s="33"/>
      <c r="AN315" s="33"/>
      <c r="AO315" s="33"/>
      <c r="AP315" s="33"/>
      <c r="AQ315" s="125"/>
      <c r="AR315" s="52"/>
      <c r="AS315" s="125"/>
      <c r="AT315" s="43"/>
      <c r="AU315" s="33"/>
      <c r="AV315" s="33"/>
      <c r="AW315" s="33"/>
      <c r="AX315" s="33"/>
      <c r="AY315" s="42"/>
      <c r="AZ315" s="43"/>
      <c r="BA315" s="125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64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125"/>
      <c r="N316" s="32"/>
      <c r="O316" s="31"/>
      <c r="P316" s="32"/>
      <c r="Q316" s="32"/>
      <c r="R316" s="32"/>
      <c r="S316" s="32"/>
      <c r="T316" s="32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125"/>
      <c r="AJ316" s="43"/>
      <c r="AK316" s="43"/>
      <c r="AL316" s="33"/>
      <c r="AM316" s="33"/>
      <c r="AN316" s="33"/>
      <c r="AO316" s="33"/>
      <c r="AP316" s="33"/>
      <c r="AQ316" s="125"/>
      <c r="AR316" s="52"/>
      <c r="AS316" s="125"/>
      <c r="AT316" s="43"/>
      <c r="AU316" s="33"/>
      <c r="AV316" s="33"/>
      <c r="AW316" s="33"/>
      <c r="AX316" s="33"/>
      <c r="AY316" s="42"/>
      <c r="AZ316" s="43"/>
      <c r="BA316" s="125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389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52"/>
      <c r="O317" s="52"/>
      <c r="P317" s="52"/>
      <c r="Q317" s="52"/>
      <c r="R317" s="52"/>
      <c r="S317" s="52"/>
      <c r="T317" s="5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42"/>
      <c r="AF317" s="52"/>
      <c r="AG317" s="52"/>
      <c r="AH317" s="33"/>
      <c r="AI317" s="125"/>
      <c r="AJ317" s="52"/>
      <c r="AK317" s="52"/>
      <c r="AL317" s="33"/>
      <c r="AM317" s="33"/>
      <c r="AN317" s="33"/>
      <c r="AO317" s="33"/>
      <c r="AP317" s="33"/>
      <c r="AQ317" s="125"/>
      <c r="AR317" s="52"/>
      <c r="AS317" s="125"/>
      <c r="AT317" s="52"/>
      <c r="AU317" s="33"/>
      <c r="AV317" s="33"/>
      <c r="AW317" s="33"/>
      <c r="AX317" s="33"/>
      <c r="AY317" s="42"/>
      <c r="AZ317" s="43"/>
      <c r="BA317" s="125"/>
      <c r="BB317" s="52"/>
      <c r="BC317" s="5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21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52"/>
      <c r="O318" s="52"/>
      <c r="P318" s="52"/>
      <c r="Q318" s="52"/>
      <c r="R318" s="52"/>
      <c r="S318" s="52"/>
      <c r="T318" s="52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42"/>
      <c r="AF318" s="43"/>
      <c r="AG318" s="43"/>
      <c r="AH318" s="33"/>
      <c r="AI318" s="125"/>
      <c r="AJ318" s="43"/>
      <c r="AK318" s="43"/>
      <c r="AL318" s="33"/>
      <c r="AM318" s="33"/>
      <c r="AN318" s="33"/>
      <c r="AO318" s="33"/>
      <c r="AP318" s="33"/>
      <c r="AQ318" s="125"/>
      <c r="AR318" s="43"/>
      <c r="AS318" s="125"/>
      <c r="AT318" s="43"/>
      <c r="AU318" s="33"/>
      <c r="AV318" s="33"/>
      <c r="AW318" s="33"/>
      <c r="AX318" s="33"/>
      <c r="AY318" s="42"/>
      <c r="AZ318" s="43"/>
      <c r="BA318" s="125"/>
      <c r="BB318" s="43"/>
      <c r="BC318" s="43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121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52"/>
      <c r="O319" s="52"/>
      <c r="P319" s="52"/>
      <c r="Q319" s="52"/>
      <c r="R319" s="52"/>
      <c r="S319" s="52"/>
      <c r="T319" s="52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42"/>
      <c r="AF319" s="43"/>
      <c r="AG319" s="43"/>
      <c r="AH319" s="33"/>
      <c r="AI319" s="125"/>
      <c r="AJ319" s="43"/>
      <c r="AK319" s="43"/>
      <c r="AL319" s="33"/>
      <c r="AM319" s="33"/>
      <c r="AN319" s="33"/>
      <c r="AO319" s="33"/>
      <c r="AP319" s="33"/>
      <c r="AQ319" s="125"/>
      <c r="AR319" s="43"/>
      <c r="AS319" s="125"/>
      <c r="AT319" s="43"/>
      <c r="AU319" s="33"/>
      <c r="AV319" s="33"/>
      <c r="AW319" s="33"/>
      <c r="AX319" s="33"/>
      <c r="AY319" s="42"/>
      <c r="AZ319" s="43"/>
      <c r="BA319" s="125"/>
      <c r="BB319" s="43"/>
      <c r="BC319" s="43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21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52"/>
      <c r="O320" s="52"/>
      <c r="P320" s="52"/>
      <c r="Q320" s="52"/>
      <c r="R320" s="52"/>
      <c r="S320" s="52"/>
      <c r="T320" s="5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42"/>
      <c r="AF320" s="43"/>
      <c r="AG320" s="43"/>
      <c r="AH320" s="33"/>
      <c r="AI320" s="125"/>
      <c r="AJ320" s="43"/>
      <c r="AK320" s="43"/>
      <c r="AL320" s="33"/>
      <c r="AM320" s="33"/>
      <c r="AN320" s="33"/>
      <c r="AO320" s="33"/>
      <c r="AP320" s="33"/>
      <c r="AQ320" s="125"/>
      <c r="AR320" s="43"/>
      <c r="AS320" s="125"/>
      <c r="AT320" s="43"/>
      <c r="AU320" s="33"/>
      <c r="AV320" s="33"/>
      <c r="AW320" s="33"/>
      <c r="AX320" s="33"/>
      <c r="AY320" s="42"/>
      <c r="AZ320" s="43"/>
      <c r="BA320" s="125"/>
      <c r="BB320" s="43"/>
      <c r="BC320" s="43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121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52"/>
      <c r="O321" s="52"/>
      <c r="P321" s="52"/>
      <c r="Q321" s="52"/>
      <c r="R321" s="52"/>
      <c r="S321" s="52"/>
      <c r="T321" s="52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125"/>
      <c r="AJ321" s="43"/>
      <c r="AK321" s="43"/>
      <c r="AL321" s="33"/>
      <c r="AM321" s="33"/>
      <c r="AN321" s="33"/>
      <c r="AO321" s="33"/>
      <c r="AP321" s="33"/>
      <c r="AQ321" s="125"/>
      <c r="AR321" s="43"/>
      <c r="AS321" s="125"/>
      <c r="AT321" s="43"/>
      <c r="AU321" s="33"/>
      <c r="AV321" s="33"/>
      <c r="AW321" s="33"/>
      <c r="AX321" s="33"/>
      <c r="AY321" s="42"/>
      <c r="AZ321" s="43"/>
      <c r="BA321" s="125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21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52"/>
      <c r="O322" s="52"/>
      <c r="P322" s="52"/>
      <c r="Q322" s="52"/>
      <c r="R322" s="52"/>
      <c r="S322" s="52"/>
      <c r="T322" s="5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42"/>
      <c r="AF322" s="43"/>
      <c r="AG322" s="43"/>
      <c r="AH322" s="33"/>
      <c r="AI322" s="125"/>
      <c r="AJ322" s="43"/>
      <c r="AK322" s="43"/>
      <c r="AL322" s="33"/>
      <c r="AM322" s="33"/>
      <c r="AN322" s="33"/>
      <c r="AO322" s="33"/>
      <c r="AP322" s="33"/>
      <c r="AQ322" s="125"/>
      <c r="AR322" s="43"/>
      <c r="AS322" s="125"/>
      <c r="AT322" s="43"/>
      <c r="AU322" s="33"/>
      <c r="AV322" s="33"/>
      <c r="AW322" s="33"/>
      <c r="AX322" s="33"/>
      <c r="AY322" s="42"/>
      <c r="AZ322" s="43"/>
      <c r="BA322" s="125"/>
      <c r="BB322" s="43"/>
      <c r="BC322" s="43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2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125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409.6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125"/>
      <c r="N324" s="63"/>
      <c r="O324" s="63"/>
      <c r="P324" s="63"/>
      <c r="Q324" s="63"/>
      <c r="R324" s="63"/>
      <c r="S324" s="63"/>
      <c r="T324" s="6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125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40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52"/>
      <c r="O325" s="52"/>
      <c r="P325" s="52"/>
      <c r="Q325" s="52"/>
      <c r="R325" s="52"/>
      <c r="S325" s="52"/>
      <c r="T325" s="5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125"/>
      <c r="BB325" s="52"/>
      <c r="BC325" s="5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409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125"/>
      <c r="BB326" s="42"/>
      <c r="BC326" s="42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71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125"/>
      <c r="BB327" s="125"/>
      <c r="BC327" s="42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51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125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42"/>
      <c r="AF328" s="43"/>
      <c r="AG328" s="43"/>
      <c r="AH328" s="33"/>
      <c r="AI328" s="125"/>
      <c r="AJ328" s="43"/>
      <c r="AK328" s="43"/>
      <c r="AL328" s="33"/>
      <c r="AM328" s="33"/>
      <c r="AN328" s="33"/>
      <c r="AO328" s="33"/>
      <c r="AP328" s="33"/>
      <c r="AQ328" s="125"/>
      <c r="AR328" s="43"/>
      <c r="AS328" s="125"/>
      <c r="AT328" s="43"/>
      <c r="AU328" s="33"/>
      <c r="AV328" s="33"/>
      <c r="AW328" s="33"/>
      <c r="AX328" s="33"/>
      <c r="AY328" s="42"/>
      <c r="AZ328" s="43"/>
      <c r="BA328" s="125"/>
      <c r="BB328" s="43"/>
      <c r="BC328" s="43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409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3"/>
      <c r="O329" s="42"/>
      <c r="P329" s="43"/>
      <c r="Q329" s="43"/>
      <c r="R329" s="43"/>
      <c r="S329" s="43"/>
      <c r="T329" s="4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42"/>
      <c r="AF329" s="43"/>
      <c r="AG329" s="43"/>
      <c r="AH329" s="33"/>
      <c r="AI329" s="125"/>
      <c r="AJ329" s="43"/>
      <c r="AK329" s="43"/>
      <c r="AL329" s="33"/>
      <c r="AM329" s="33"/>
      <c r="AN329" s="33"/>
      <c r="AO329" s="33"/>
      <c r="AP329" s="33"/>
      <c r="AQ329" s="125"/>
      <c r="AR329" s="43"/>
      <c r="AS329" s="125"/>
      <c r="AT329" s="43"/>
      <c r="AU329" s="33"/>
      <c r="AV329" s="33"/>
      <c r="AW329" s="33"/>
      <c r="AX329" s="33"/>
      <c r="AY329" s="42"/>
      <c r="AZ329" s="43"/>
      <c r="BA329" s="125"/>
      <c r="BB329" s="43"/>
      <c r="BC329" s="43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09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125"/>
      <c r="N330" s="32"/>
      <c r="O330" s="31"/>
      <c r="P330" s="32"/>
      <c r="Q330" s="32"/>
      <c r="R330" s="32"/>
      <c r="S330" s="32"/>
      <c r="T330" s="32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42"/>
      <c r="AF330" s="43"/>
      <c r="AG330" s="43"/>
      <c r="AH330" s="33"/>
      <c r="AI330" s="125"/>
      <c r="AJ330" s="43"/>
      <c r="AK330" s="43"/>
      <c r="AL330" s="33"/>
      <c r="AM330" s="33"/>
      <c r="AN330" s="33"/>
      <c r="AO330" s="33"/>
      <c r="AP330" s="33"/>
      <c r="AQ330" s="125"/>
      <c r="AR330" s="43"/>
      <c r="AS330" s="125"/>
      <c r="AT330" s="43"/>
      <c r="AU330" s="33"/>
      <c r="AV330" s="33"/>
      <c r="AW330" s="33"/>
      <c r="AX330" s="33"/>
      <c r="AY330" s="42"/>
      <c r="AZ330" s="43"/>
      <c r="BA330" s="125"/>
      <c r="BB330" s="43"/>
      <c r="BC330" s="43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9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125"/>
      <c r="N331" s="32"/>
      <c r="O331" s="31"/>
      <c r="P331" s="32"/>
      <c r="Q331" s="32"/>
      <c r="R331" s="32"/>
      <c r="S331" s="32"/>
      <c r="T331" s="32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125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408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125"/>
      <c r="N332" s="32"/>
      <c r="O332" s="31"/>
      <c r="P332" s="32"/>
      <c r="Q332" s="32"/>
      <c r="R332" s="32"/>
      <c r="S332" s="32"/>
      <c r="T332" s="3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62"/>
      <c r="AJ332" s="33"/>
      <c r="AK332" s="33"/>
      <c r="AL332" s="33"/>
      <c r="AM332" s="33"/>
      <c r="AN332" s="33"/>
      <c r="AO332" s="33"/>
      <c r="AP332" s="33"/>
      <c r="AQ332" s="62"/>
      <c r="AR332" s="33"/>
      <c r="AS332" s="62"/>
      <c r="AT332" s="33"/>
      <c r="AU332" s="33"/>
      <c r="AV332" s="33"/>
      <c r="AW332" s="33"/>
      <c r="AX332" s="33"/>
      <c r="AY332" s="42"/>
      <c r="AZ332" s="43"/>
      <c r="BA332" s="125"/>
      <c r="BB332" s="43"/>
      <c r="BC332" s="4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54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125"/>
      <c r="N333" s="32"/>
      <c r="O333" s="31"/>
      <c r="P333" s="32"/>
      <c r="Q333" s="32"/>
      <c r="R333" s="32"/>
      <c r="S333" s="32"/>
      <c r="T333" s="3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25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261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52"/>
      <c r="O334" s="52"/>
      <c r="P334" s="52"/>
      <c r="Q334" s="52"/>
      <c r="R334" s="52"/>
      <c r="S334" s="52"/>
      <c r="T334" s="5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25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4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32"/>
      <c r="O335" s="31"/>
      <c r="P335" s="32"/>
      <c r="Q335" s="32"/>
      <c r="R335" s="32"/>
      <c r="S335" s="32"/>
      <c r="T335" s="3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25"/>
      <c r="BB335" s="43"/>
      <c r="BC335" s="4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49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125"/>
      <c r="N336" s="32"/>
      <c r="O336" s="31"/>
      <c r="P336" s="32"/>
      <c r="Q336" s="32"/>
      <c r="R336" s="32"/>
      <c r="S336" s="32"/>
      <c r="T336" s="3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125"/>
      <c r="BB336" s="43"/>
      <c r="BC336" s="4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49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125"/>
      <c r="N337" s="34"/>
      <c r="O337" s="34"/>
      <c r="P337" s="34"/>
      <c r="Q337" s="34"/>
      <c r="R337" s="34"/>
      <c r="S337" s="34"/>
      <c r="T337" s="3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125"/>
      <c r="BB337" s="43"/>
      <c r="BC337" s="4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49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125"/>
      <c r="N338" s="32"/>
      <c r="O338" s="31"/>
      <c r="P338" s="32"/>
      <c r="Q338" s="32"/>
      <c r="R338" s="32"/>
      <c r="S338" s="32"/>
      <c r="T338" s="3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125"/>
      <c r="BB338" s="43"/>
      <c r="BC338" s="4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49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125"/>
      <c r="N339" s="32"/>
      <c r="O339" s="31"/>
      <c r="P339" s="32"/>
      <c r="Q339" s="32"/>
      <c r="R339" s="32"/>
      <c r="S339" s="32"/>
      <c r="T339" s="3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43"/>
      <c r="BA339" s="125"/>
      <c r="BB339" s="43"/>
      <c r="BC339" s="4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67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125"/>
      <c r="BB340" s="43"/>
      <c r="BC340" s="43"/>
      <c r="BD340" s="33"/>
      <c r="BE340" s="33"/>
      <c r="BF340" s="33"/>
      <c r="BG340" s="42"/>
      <c r="BH340" s="43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25"/>
      <c r="BB341" s="51"/>
      <c r="BC341" s="5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44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125"/>
      <c r="BB342" s="51"/>
      <c r="BC342" s="5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6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2"/>
      <c r="BA343" s="42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5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25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20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52"/>
      <c r="O345" s="52"/>
      <c r="P345" s="52"/>
      <c r="Q345" s="52"/>
      <c r="R345" s="52"/>
      <c r="S345" s="52"/>
      <c r="T345" s="5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25"/>
      <c r="BB345" s="52"/>
      <c r="BC345" s="5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20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25"/>
      <c r="BB346" s="42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20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25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409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52"/>
      <c r="O348" s="52"/>
      <c r="P348" s="52"/>
      <c r="Q348" s="52"/>
      <c r="R348" s="52"/>
      <c r="S348" s="52"/>
      <c r="T348" s="5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52"/>
      <c r="AG348" s="52"/>
      <c r="AH348" s="33"/>
      <c r="AI348" s="125"/>
      <c r="AJ348" s="52"/>
      <c r="AK348" s="52"/>
      <c r="AL348" s="33"/>
      <c r="AM348" s="33"/>
      <c r="AN348" s="33"/>
      <c r="AO348" s="33"/>
      <c r="AP348" s="33"/>
      <c r="AQ348" s="125"/>
      <c r="AR348" s="52"/>
      <c r="AS348" s="125"/>
      <c r="AT348" s="52"/>
      <c r="AU348" s="33"/>
      <c r="AV348" s="33"/>
      <c r="AW348" s="33"/>
      <c r="AX348" s="33"/>
      <c r="AY348" s="42"/>
      <c r="AZ348" s="43"/>
      <c r="BA348" s="125"/>
      <c r="BB348" s="52"/>
      <c r="BC348" s="5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44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52"/>
      <c r="O349" s="52"/>
      <c r="P349" s="52"/>
      <c r="Q349" s="52"/>
      <c r="R349" s="52"/>
      <c r="S349" s="52"/>
      <c r="T349" s="5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42"/>
      <c r="AF349" s="52"/>
      <c r="AG349" s="52"/>
      <c r="AH349" s="33"/>
      <c r="AI349" s="125"/>
      <c r="AJ349" s="52"/>
      <c r="AK349" s="52"/>
      <c r="AL349" s="33"/>
      <c r="AM349" s="33"/>
      <c r="AN349" s="33"/>
      <c r="AO349" s="33"/>
      <c r="AP349" s="33"/>
      <c r="AQ349" s="125"/>
      <c r="AR349" s="52"/>
      <c r="AS349" s="125"/>
      <c r="AT349" s="52"/>
      <c r="AU349" s="33"/>
      <c r="AV349" s="33"/>
      <c r="AW349" s="33"/>
      <c r="AX349" s="33"/>
      <c r="AY349" s="42"/>
      <c r="AZ349" s="43"/>
      <c r="BA349" s="125"/>
      <c r="BB349" s="52"/>
      <c r="BC349" s="5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44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52"/>
      <c r="O350" s="52"/>
      <c r="P350" s="52"/>
      <c r="Q350" s="52"/>
      <c r="R350" s="52"/>
      <c r="S350" s="52"/>
      <c r="T350" s="5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52"/>
      <c r="AG350" s="52"/>
      <c r="AH350" s="33"/>
      <c r="AI350" s="125"/>
      <c r="AJ350" s="52"/>
      <c r="AK350" s="52"/>
      <c r="AL350" s="33"/>
      <c r="AM350" s="33"/>
      <c r="AN350" s="33"/>
      <c r="AO350" s="33"/>
      <c r="AP350" s="33"/>
      <c r="AQ350" s="125"/>
      <c r="AR350" s="52"/>
      <c r="AS350" s="125"/>
      <c r="AT350" s="52"/>
      <c r="AU350" s="33"/>
      <c r="AV350" s="33"/>
      <c r="AW350" s="33"/>
      <c r="AX350" s="33"/>
      <c r="AY350" s="42"/>
      <c r="AZ350" s="43"/>
      <c r="BA350" s="125"/>
      <c r="BB350" s="52"/>
      <c r="BC350" s="5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44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52"/>
      <c r="O351" s="52"/>
      <c r="P351" s="52"/>
      <c r="Q351" s="52"/>
      <c r="R351" s="52"/>
      <c r="S351" s="52"/>
      <c r="T351" s="5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52"/>
      <c r="AG351" s="52"/>
      <c r="AH351" s="33"/>
      <c r="AI351" s="125"/>
      <c r="AJ351" s="52"/>
      <c r="AK351" s="52"/>
      <c r="AL351" s="33"/>
      <c r="AM351" s="33"/>
      <c r="AN351" s="33"/>
      <c r="AO351" s="33"/>
      <c r="AP351" s="33"/>
      <c r="AQ351" s="125"/>
      <c r="AR351" s="52"/>
      <c r="AS351" s="125"/>
      <c r="AT351" s="52"/>
      <c r="AU351" s="33"/>
      <c r="AV351" s="33"/>
      <c r="AW351" s="33"/>
      <c r="AX351" s="33"/>
      <c r="AY351" s="42"/>
      <c r="AZ351" s="43"/>
      <c r="BA351" s="125"/>
      <c r="BB351" s="52"/>
      <c r="BC351" s="5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4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42"/>
      <c r="AF352" s="52"/>
      <c r="AG352" s="52"/>
      <c r="AH352" s="33"/>
      <c r="AI352" s="125"/>
      <c r="AJ352" s="52"/>
      <c r="AK352" s="52"/>
      <c r="AL352" s="33"/>
      <c r="AM352" s="33"/>
      <c r="AN352" s="33"/>
      <c r="AO352" s="33"/>
      <c r="AP352" s="33"/>
      <c r="AQ352" s="125"/>
      <c r="AR352" s="52"/>
      <c r="AS352" s="125"/>
      <c r="AT352" s="52"/>
      <c r="AU352" s="33"/>
      <c r="AV352" s="33"/>
      <c r="AW352" s="33"/>
      <c r="AX352" s="33"/>
      <c r="AY352" s="42"/>
      <c r="AZ352" s="43"/>
      <c r="BA352" s="125"/>
      <c r="BB352" s="52"/>
      <c r="BC352" s="5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52"/>
      <c r="O353" s="52"/>
      <c r="P353" s="52"/>
      <c r="Q353" s="52"/>
      <c r="R353" s="52"/>
      <c r="S353" s="52"/>
      <c r="T353" s="5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42"/>
      <c r="AF353" s="52"/>
      <c r="AG353" s="52"/>
      <c r="AH353" s="33"/>
      <c r="AI353" s="125"/>
      <c r="AJ353" s="52"/>
      <c r="AK353" s="52"/>
      <c r="AL353" s="33"/>
      <c r="AM353" s="33"/>
      <c r="AN353" s="33"/>
      <c r="AO353" s="33"/>
      <c r="AP353" s="33"/>
      <c r="AQ353" s="125"/>
      <c r="AR353" s="52"/>
      <c r="AS353" s="125"/>
      <c r="AT353" s="52"/>
      <c r="AU353" s="33"/>
      <c r="AV353" s="33"/>
      <c r="AW353" s="33"/>
      <c r="AX353" s="33"/>
      <c r="AY353" s="42"/>
      <c r="AZ353" s="43"/>
      <c r="BA353" s="125"/>
      <c r="BB353" s="52"/>
      <c r="BC353" s="5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409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52"/>
      <c r="O354" s="52"/>
      <c r="P354" s="52"/>
      <c r="Q354" s="52"/>
      <c r="R354" s="52"/>
      <c r="S354" s="52"/>
      <c r="T354" s="5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125"/>
      <c r="BB354" s="51"/>
      <c r="BC354" s="5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408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125"/>
      <c r="BB355" s="42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6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125"/>
      <c r="BB356" s="51"/>
      <c r="BC356" s="5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8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125"/>
      <c r="BB357" s="42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56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125"/>
      <c r="BB358" s="51"/>
      <c r="BC358" s="5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3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125"/>
      <c r="BB359" s="52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3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125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246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3"/>
      <c r="O361" s="42"/>
      <c r="P361" s="43"/>
      <c r="Q361" s="43"/>
      <c r="R361" s="43"/>
      <c r="S361" s="43"/>
      <c r="T361" s="4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3"/>
      <c r="BA361" s="125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84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4"/>
      <c r="O362" s="34"/>
      <c r="P362" s="34"/>
      <c r="Q362" s="34"/>
      <c r="R362" s="34"/>
      <c r="S362" s="34"/>
      <c r="T362" s="3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56"/>
      <c r="BB362" s="59"/>
      <c r="BC362" s="52"/>
      <c r="BD362" s="33"/>
      <c r="BE362" s="33"/>
      <c r="BF362" s="33"/>
      <c r="BG362" s="33"/>
      <c r="BH362" s="33"/>
      <c r="BI362" s="33"/>
      <c r="BJ362" s="33"/>
      <c r="BK362" s="44"/>
      <c r="BL362" s="24"/>
      <c r="BM362" s="33"/>
      <c r="BN362" s="33"/>
      <c r="BO362" s="34"/>
      <c r="BP362" s="23"/>
      <c r="BQ362" s="24"/>
      <c r="BR362" s="25"/>
    </row>
    <row r="363" spans="1:70" s="22" customFormat="1" ht="184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125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56"/>
      <c r="BB363" s="59"/>
      <c r="BC363" s="52"/>
      <c r="BD363" s="33"/>
      <c r="BE363" s="33"/>
      <c r="BF363" s="33"/>
      <c r="BG363" s="33"/>
      <c r="BH363" s="33"/>
      <c r="BI363" s="33"/>
      <c r="BJ363" s="33"/>
      <c r="BK363" s="44"/>
      <c r="BL363" s="24"/>
      <c r="BM363" s="33"/>
      <c r="BN363" s="33"/>
      <c r="BO363" s="34"/>
      <c r="BP363" s="23"/>
      <c r="BQ363" s="24"/>
      <c r="BR363" s="25"/>
    </row>
    <row r="364" spans="1:70" s="22" customFormat="1" ht="184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25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84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56"/>
      <c r="BB365" s="59"/>
      <c r="BC365" s="42"/>
      <c r="BD365" s="33"/>
      <c r="BE365" s="33"/>
      <c r="BF365" s="33"/>
      <c r="BG365" s="33"/>
      <c r="BH365" s="33"/>
      <c r="BI365" s="33"/>
      <c r="BJ365" s="33"/>
      <c r="BK365" s="44"/>
      <c r="BL365" s="24"/>
      <c r="BM365" s="33"/>
      <c r="BN365" s="33"/>
      <c r="BO365" s="34"/>
      <c r="BP365" s="23"/>
      <c r="BQ365" s="24"/>
      <c r="BR365" s="25"/>
    </row>
    <row r="366" spans="1:70" s="22" customFormat="1" ht="18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1"/>
      <c r="O366" s="51"/>
      <c r="P366" s="51"/>
      <c r="Q366" s="51"/>
      <c r="R366" s="51"/>
      <c r="S366" s="51"/>
      <c r="T366" s="5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56"/>
      <c r="BB366" s="59"/>
      <c r="BC366" s="42"/>
      <c r="BD366" s="33"/>
      <c r="BE366" s="33"/>
      <c r="BF366" s="33"/>
      <c r="BG366" s="33"/>
      <c r="BH366" s="33"/>
      <c r="BI366" s="33"/>
      <c r="BJ366" s="33"/>
      <c r="BK366" s="44"/>
      <c r="BL366" s="24"/>
      <c r="BM366" s="33"/>
      <c r="BN366" s="33"/>
      <c r="BO366" s="34"/>
      <c r="BP366" s="23"/>
      <c r="BQ366" s="24"/>
      <c r="BR366" s="25"/>
    </row>
    <row r="367" spans="1:70" s="22" customFormat="1" ht="184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125"/>
      <c r="BB367" s="42"/>
      <c r="BC367" s="42"/>
      <c r="BD367" s="33"/>
      <c r="BE367" s="33"/>
      <c r="BF367" s="33"/>
      <c r="BG367" s="42"/>
      <c r="BH367" s="43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84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49"/>
      <c r="BB368" s="59"/>
      <c r="BC368" s="42"/>
      <c r="BD368" s="33"/>
      <c r="BE368" s="33"/>
      <c r="BF368" s="33"/>
      <c r="BG368" s="42"/>
      <c r="BH368" s="43"/>
      <c r="BI368" s="43"/>
      <c r="BJ368" s="33"/>
      <c r="BK368" s="44"/>
      <c r="BL368" s="24"/>
      <c r="BM368" s="33"/>
      <c r="BN368" s="33"/>
      <c r="BO368" s="34"/>
      <c r="BP368" s="23"/>
      <c r="BQ368" s="24"/>
      <c r="BR368" s="25"/>
    </row>
    <row r="369" spans="1:70" s="22" customFormat="1" ht="184.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125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84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25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84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125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84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125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212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3"/>
      <c r="O373" s="43"/>
      <c r="P373" s="43"/>
      <c r="Q373" s="43"/>
      <c r="R373" s="43"/>
      <c r="S373" s="43"/>
      <c r="T373" s="4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125"/>
      <c r="BB373" s="43"/>
      <c r="BC373" s="43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40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3"/>
      <c r="O374" s="42"/>
      <c r="P374" s="43"/>
      <c r="Q374" s="43"/>
      <c r="R374" s="43"/>
      <c r="S374" s="43"/>
      <c r="T374" s="4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125"/>
      <c r="BB374" s="43"/>
      <c r="BC374" s="43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86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125"/>
      <c r="N375" s="32"/>
      <c r="O375" s="31"/>
      <c r="P375" s="32"/>
      <c r="Q375" s="32"/>
      <c r="R375" s="32"/>
      <c r="S375" s="32"/>
      <c r="T375" s="3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62"/>
      <c r="BB375" s="33"/>
      <c r="BC375" s="33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22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125"/>
      <c r="BB376" s="43"/>
      <c r="BC376" s="43"/>
      <c r="BD376" s="33"/>
      <c r="BE376" s="33"/>
      <c r="BF376" s="33"/>
      <c r="BG376" s="33"/>
      <c r="BH376" s="33"/>
      <c r="BI376" s="42"/>
      <c r="BJ376" s="43"/>
      <c r="BK376" s="43"/>
      <c r="BL376" s="24"/>
      <c r="BM376" s="33"/>
      <c r="BN376" s="33"/>
      <c r="BO376" s="34"/>
      <c r="BP376" s="23"/>
      <c r="BQ376" s="24"/>
      <c r="BR376" s="25"/>
    </row>
    <row r="377" spans="1:70" s="22" customFormat="1" ht="22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3"/>
      <c r="Q377" s="43"/>
      <c r="R377" s="43"/>
      <c r="S377" s="43"/>
      <c r="T377" s="4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62"/>
      <c r="BB377" s="33"/>
      <c r="BC377" s="3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22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42"/>
      <c r="O378" s="42"/>
      <c r="P378" s="43"/>
      <c r="Q378" s="43"/>
      <c r="R378" s="43"/>
      <c r="S378" s="43"/>
      <c r="T378" s="4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62"/>
      <c r="BB378" s="33"/>
      <c r="BC378" s="3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57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125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2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125"/>
      <c r="N380" s="32"/>
      <c r="O380" s="31"/>
      <c r="P380" s="32"/>
      <c r="Q380" s="32"/>
      <c r="R380" s="32"/>
      <c r="S380" s="32"/>
      <c r="T380" s="3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62"/>
      <c r="BB380" s="33"/>
      <c r="BC380" s="33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229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62"/>
      <c r="BB381" s="33"/>
      <c r="BC381" s="33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2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42"/>
      <c r="AF382" s="43"/>
      <c r="AG382" s="43"/>
      <c r="AH382" s="43"/>
      <c r="AI382" s="125"/>
      <c r="AJ382" s="43"/>
      <c r="AK382" s="43"/>
      <c r="AL382" s="33"/>
      <c r="AM382" s="33"/>
      <c r="AN382" s="33"/>
      <c r="AO382" s="33"/>
      <c r="AP382" s="33"/>
      <c r="AQ382" s="125"/>
      <c r="AR382" s="43"/>
      <c r="AS382" s="125"/>
      <c r="AT382" s="43"/>
      <c r="AU382" s="33"/>
      <c r="AV382" s="33"/>
      <c r="AW382" s="33"/>
      <c r="AX382" s="33"/>
      <c r="AY382" s="42"/>
      <c r="AZ382" s="43"/>
      <c r="BA382" s="125"/>
      <c r="BB382" s="43"/>
      <c r="BC382" s="43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41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32"/>
      <c r="O383" s="31"/>
      <c r="P383" s="32"/>
      <c r="Q383" s="32"/>
      <c r="R383" s="32"/>
      <c r="S383" s="32"/>
      <c r="T383" s="3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42"/>
      <c r="AH383" s="43"/>
      <c r="AI383" s="4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42"/>
      <c r="AZ383" s="43"/>
      <c r="BA383" s="125"/>
      <c r="BB383" s="43"/>
      <c r="BC383" s="43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41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125"/>
      <c r="N384" s="32"/>
      <c r="O384" s="31"/>
      <c r="P384" s="32"/>
      <c r="Q384" s="32"/>
      <c r="R384" s="32"/>
      <c r="S384" s="32"/>
      <c r="T384" s="3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42"/>
      <c r="AH384" s="43"/>
      <c r="AI384" s="4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42"/>
      <c r="AZ384" s="43"/>
      <c r="BA384" s="125"/>
      <c r="BB384" s="43"/>
      <c r="BC384" s="43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41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125"/>
      <c r="N385" s="34"/>
      <c r="O385" s="34"/>
      <c r="P385" s="34"/>
      <c r="Q385" s="34"/>
      <c r="R385" s="34"/>
      <c r="S385" s="34"/>
      <c r="T385" s="3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42"/>
      <c r="AH385" s="43"/>
      <c r="AI385" s="4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42"/>
      <c r="AZ385" s="43"/>
      <c r="BA385" s="125"/>
      <c r="BB385" s="43"/>
      <c r="BC385" s="43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41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125"/>
      <c r="N386" s="32"/>
      <c r="O386" s="31"/>
      <c r="P386" s="32"/>
      <c r="Q386" s="32"/>
      <c r="R386" s="32"/>
      <c r="S386" s="32"/>
      <c r="T386" s="3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42"/>
      <c r="AH386" s="43"/>
      <c r="AI386" s="4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42"/>
      <c r="AZ386" s="43"/>
      <c r="BA386" s="125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41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125"/>
      <c r="N387" s="32"/>
      <c r="O387" s="31"/>
      <c r="P387" s="32"/>
      <c r="Q387" s="32"/>
      <c r="R387" s="32"/>
      <c r="S387" s="32"/>
      <c r="T387" s="3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42"/>
      <c r="AH387" s="43"/>
      <c r="AI387" s="4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42"/>
      <c r="AZ387" s="43"/>
      <c r="BA387" s="125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01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2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125"/>
      <c r="BB388" s="43"/>
      <c r="BC388" s="4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201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125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62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201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2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125"/>
      <c r="BB390" s="43"/>
      <c r="BC390" s="43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0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125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62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6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2"/>
      <c r="Q392" s="42"/>
      <c r="R392" s="42"/>
      <c r="S392" s="42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62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01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2"/>
      <c r="Q393" s="42"/>
      <c r="R393" s="42"/>
      <c r="S393" s="42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62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01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3"/>
      <c r="O394" s="42"/>
      <c r="P394" s="43"/>
      <c r="Q394" s="43"/>
      <c r="R394" s="43"/>
      <c r="S394" s="43"/>
      <c r="T394" s="4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42"/>
      <c r="AH394" s="43"/>
      <c r="AI394" s="4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42"/>
      <c r="AZ394" s="43"/>
      <c r="BA394" s="125"/>
      <c r="BB394" s="43"/>
      <c r="BC394" s="43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201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3"/>
      <c r="O395" s="42"/>
      <c r="P395" s="32"/>
      <c r="Q395" s="32"/>
      <c r="R395" s="32"/>
      <c r="S395" s="32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62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01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3"/>
      <c r="O396" s="42"/>
      <c r="P396" s="42"/>
      <c r="Q396" s="42"/>
      <c r="R396" s="42"/>
      <c r="S396" s="42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62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01.7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125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62"/>
      <c r="BB397" s="33"/>
      <c r="BC397" s="3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59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52"/>
      <c r="O398" s="52"/>
      <c r="P398" s="52"/>
      <c r="Q398" s="52"/>
      <c r="R398" s="52"/>
      <c r="S398" s="52"/>
      <c r="T398" s="5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125"/>
      <c r="BB398" s="52"/>
      <c r="BC398" s="52"/>
      <c r="BD398" s="33"/>
      <c r="BE398" s="33"/>
      <c r="BF398" s="33"/>
      <c r="BG398" s="42"/>
      <c r="BH398" s="51"/>
      <c r="BI398" s="52"/>
      <c r="BJ398" s="33"/>
      <c r="BK398" s="44"/>
      <c r="BL398" s="24"/>
      <c r="BM398" s="33"/>
      <c r="BN398" s="33"/>
      <c r="BO398" s="34"/>
      <c r="BP398" s="23"/>
      <c r="BQ398" s="24"/>
      <c r="BR398" s="25"/>
    </row>
    <row r="399" spans="1:70" s="22" customFormat="1" ht="24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125"/>
      <c r="BB399" s="55"/>
      <c r="BC399" s="52"/>
      <c r="BD399" s="33"/>
      <c r="BE399" s="33"/>
      <c r="BF399" s="33"/>
      <c r="BG399" s="42"/>
      <c r="BH399" s="51"/>
      <c r="BI399" s="52"/>
      <c r="BJ399" s="33"/>
      <c r="BK399" s="44"/>
      <c r="BL399" s="24"/>
      <c r="BM399" s="33"/>
      <c r="BN399" s="33"/>
      <c r="BO399" s="34"/>
      <c r="BP399" s="23"/>
      <c r="BQ399" s="24"/>
      <c r="BR399" s="25"/>
    </row>
    <row r="400" spans="1:70" s="22" customFormat="1" ht="219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51"/>
      <c r="O400" s="51"/>
      <c r="P400" s="51"/>
      <c r="Q400" s="51"/>
      <c r="R400" s="51"/>
      <c r="S400" s="51"/>
      <c r="T400" s="5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49"/>
      <c r="BB400" s="50"/>
      <c r="BC400" s="47"/>
      <c r="BD400" s="33"/>
      <c r="BE400" s="33"/>
      <c r="BF400" s="33"/>
      <c r="BG400" s="33"/>
      <c r="BH400" s="33"/>
      <c r="BI400" s="33"/>
      <c r="BJ400" s="33"/>
      <c r="BK400" s="44"/>
      <c r="BL400" s="24"/>
      <c r="BM400" s="33"/>
      <c r="BN400" s="33"/>
      <c r="BO400" s="34"/>
      <c r="BP400" s="23"/>
      <c r="BQ400" s="24"/>
      <c r="BR400" s="25"/>
    </row>
    <row r="401" spans="1:70" s="22" customFormat="1" ht="21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52"/>
      <c r="O401" s="52"/>
      <c r="P401" s="52"/>
      <c r="Q401" s="52"/>
      <c r="R401" s="52"/>
      <c r="S401" s="52"/>
      <c r="T401" s="5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125"/>
      <c r="BB401" s="52"/>
      <c r="BC401" s="52"/>
      <c r="BD401" s="33"/>
      <c r="BE401" s="33"/>
      <c r="BF401" s="33"/>
      <c r="BG401" s="33"/>
      <c r="BH401" s="33"/>
      <c r="BI401" s="33"/>
      <c r="BJ401" s="33"/>
      <c r="BK401" s="44"/>
      <c r="BL401" s="24"/>
      <c r="BM401" s="33"/>
      <c r="BN401" s="33"/>
      <c r="BO401" s="34"/>
      <c r="BP401" s="23"/>
      <c r="BQ401" s="24"/>
      <c r="BR401" s="25"/>
    </row>
    <row r="402" spans="1:70" s="22" customFormat="1" ht="219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52"/>
      <c r="O402" s="52"/>
      <c r="P402" s="52"/>
      <c r="Q402" s="52"/>
      <c r="R402" s="52"/>
      <c r="S402" s="52"/>
      <c r="T402" s="5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49"/>
      <c r="BB402" s="50"/>
      <c r="BC402" s="47"/>
      <c r="BD402" s="33"/>
      <c r="BE402" s="33"/>
      <c r="BF402" s="33"/>
      <c r="BG402" s="33"/>
      <c r="BH402" s="33"/>
      <c r="BI402" s="33"/>
      <c r="BJ402" s="33"/>
      <c r="BK402" s="44"/>
      <c r="BL402" s="24"/>
      <c r="BM402" s="33"/>
      <c r="BN402" s="33"/>
      <c r="BO402" s="34"/>
      <c r="BP402" s="23"/>
      <c r="BQ402" s="24"/>
      <c r="BR402" s="25"/>
    </row>
    <row r="403" spans="1:70" s="22" customFormat="1" ht="409.6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52"/>
      <c r="O403" s="52"/>
      <c r="P403" s="52"/>
      <c r="Q403" s="52"/>
      <c r="R403" s="52"/>
      <c r="S403" s="52"/>
      <c r="T403" s="5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125"/>
      <c r="BB403" s="52"/>
      <c r="BC403" s="42"/>
      <c r="BD403" s="33"/>
      <c r="BE403" s="33"/>
      <c r="BF403" s="33"/>
      <c r="BG403" s="33"/>
      <c r="BH403" s="33"/>
      <c r="BI403" s="33"/>
      <c r="BJ403" s="33"/>
      <c r="BK403" s="44"/>
      <c r="BL403" s="24"/>
      <c r="BM403" s="33"/>
      <c r="BN403" s="33"/>
      <c r="BO403" s="34"/>
      <c r="BP403" s="23"/>
      <c r="BQ403" s="24"/>
      <c r="BR403" s="25"/>
    </row>
    <row r="404" spans="1:70" s="22" customFormat="1" ht="409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52"/>
      <c r="O404" s="52"/>
      <c r="P404" s="52"/>
      <c r="Q404" s="52"/>
      <c r="R404" s="52"/>
      <c r="S404" s="52"/>
      <c r="T404" s="5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42"/>
      <c r="AF404" s="52"/>
      <c r="AG404" s="52"/>
      <c r="AH404" s="33"/>
      <c r="AI404" s="125"/>
      <c r="AJ404" s="52"/>
      <c r="AK404" s="52"/>
      <c r="AL404" s="33"/>
      <c r="AM404" s="33"/>
      <c r="AN404" s="33"/>
      <c r="AO404" s="33"/>
      <c r="AP404" s="33"/>
      <c r="AQ404" s="125"/>
      <c r="AR404" s="52"/>
      <c r="AS404" s="125"/>
      <c r="AT404" s="52"/>
      <c r="AU404" s="33"/>
      <c r="AV404" s="33"/>
      <c r="AW404" s="33"/>
      <c r="AX404" s="33"/>
      <c r="AY404" s="33"/>
      <c r="AZ404" s="33"/>
      <c r="BA404" s="125"/>
      <c r="BB404" s="52"/>
      <c r="BC404" s="52"/>
      <c r="BD404" s="33"/>
      <c r="BE404" s="33"/>
      <c r="BF404" s="33"/>
      <c r="BG404" s="33"/>
      <c r="BH404" s="33"/>
      <c r="BI404" s="33"/>
      <c r="BJ404" s="33"/>
      <c r="BK404" s="44"/>
      <c r="BL404" s="24"/>
      <c r="BM404" s="33"/>
      <c r="BN404" s="33"/>
      <c r="BO404" s="34"/>
      <c r="BP404" s="23"/>
      <c r="BQ404" s="24"/>
      <c r="BR404" s="25"/>
    </row>
    <row r="405" spans="1:70" s="22" customFormat="1" ht="137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52"/>
      <c r="O405" s="52"/>
      <c r="P405" s="52"/>
      <c r="Q405" s="52"/>
      <c r="R405" s="52"/>
      <c r="S405" s="52"/>
      <c r="T405" s="5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49"/>
      <c r="BB405" s="50"/>
      <c r="BC405" s="47"/>
      <c r="BD405" s="33"/>
      <c r="BE405" s="33"/>
      <c r="BF405" s="33"/>
      <c r="BG405" s="33"/>
      <c r="BH405" s="33"/>
      <c r="BI405" s="33"/>
      <c r="BJ405" s="33"/>
      <c r="BK405" s="44"/>
      <c r="BL405" s="24"/>
      <c r="BM405" s="33"/>
      <c r="BN405" s="33"/>
      <c r="BO405" s="34"/>
      <c r="BP405" s="23"/>
      <c r="BQ405" s="24"/>
      <c r="BR405" s="25"/>
    </row>
    <row r="406" spans="1:70" s="22" customFormat="1" ht="137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49"/>
      <c r="BB406" s="50"/>
      <c r="BC406" s="47"/>
      <c r="BD406" s="33"/>
      <c r="BE406" s="33"/>
      <c r="BF406" s="33"/>
      <c r="BG406" s="33"/>
      <c r="BH406" s="33"/>
      <c r="BI406" s="33"/>
      <c r="BJ406" s="33"/>
      <c r="BK406" s="44"/>
      <c r="BL406" s="24"/>
      <c r="BM406" s="33"/>
      <c r="BN406" s="33"/>
      <c r="BO406" s="34"/>
      <c r="BP406" s="23"/>
      <c r="BQ406" s="24"/>
      <c r="BR406" s="25"/>
    </row>
    <row r="407" spans="1:70" s="22" customFormat="1" ht="13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49"/>
      <c r="BB407" s="50"/>
      <c r="BC407" s="47"/>
      <c r="BD407" s="33"/>
      <c r="BE407" s="33"/>
      <c r="BF407" s="33"/>
      <c r="BG407" s="33"/>
      <c r="BH407" s="33"/>
      <c r="BI407" s="33"/>
      <c r="BJ407" s="33"/>
      <c r="BK407" s="44"/>
      <c r="BL407" s="24"/>
      <c r="BM407" s="33"/>
      <c r="BN407" s="33"/>
      <c r="BO407" s="34"/>
      <c r="BP407" s="23"/>
      <c r="BQ407" s="24"/>
      <c r="BR407" s="25"/>
    </row>
    <row r="408" spans="1:70" s="22" customFormat="1" ht="13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9"/>
      <c r="BB408" s="50"/>
      <c r="BC408" s="47"/>
      <c r="BD408" s="33"/>
      <c r="BE408" s="33"/>
      <c r="BF408" s="33"/>
      <c r="BG408" s="33"/>
      <c r="BH408" s="33"/>
      <c r="BI408" s="33"/>
      <c r="BJ408" s="33"/>
      <c r="BK408" s="44"/>
      <c r="BL408" s="24"/>
      <c r="BM408" s="33"/>
      <c r="BN408" s="33"/>
      <c r="BO408" s="34"/>
      <c r="BP408" s="23"/>
      <c r="BQ408" s="24"/>
      <c r="BR408" s="25"/>
    </row>
    <row r="409" spans="1:70" s="22" customFormat="1" ht="13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9"/>
      <c r="BB409" s="50"/>
      <c r="BC409" s="47"/>
      <c r="BD409" s="33"/>
      <c r="BE409" s="33"/>
      <c r="BF409" s="33"/>
      <c r="BG409" s="33"/>
      <c r="BH409" s="33"/>
      <c r="BI409" s="33"/>
      <c r="BJ409" s="33"/>
      <c r="BK409" s="44"/>
      <c r="BL409" s="24"/>
      <c r="BM409" s="33"/>
      <c r="BN409" s="33"/>
      <c r="BO409" s="34"/>
      <c r="BP409" s="23"/>
      <c r="BQ409" s="24"/>
      <c r="BR409" s="25"/>
    </row>
    <row r="410" spans="1:70" s="22" customFormat="1" ht="291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38"/>
      <c r="BA410" s="125"/>
      <c r="BB410" s="52"/>
      <c r="BC410" s="42"/>
      <c r="BD410" s="4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9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38"/>
      <c r="BA411" s="125"/>
      <c r="BB411" s="61"/>
      <c r="BC411" s="42"/>
      <c r="BD411" s="4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97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3"/>
      <c r="P412" s="43"/>
      <c r="Q412" s="43"/>
      <c r="R412" s="43"/>
      <c r="S412" s="43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125"/>
      <c r="BB412" s="42"/>
      <c r="BC412" s="42"/>
      <c r="BD412" s="33"/>
      <c r="BE412" s="33"/>
      <c r="BF412" s="33"/>
      <c r="BG412" s="33"/>
      <c r="BH412" s="33"/>
      <c r="BI412" s="33"/>
      <c r="BJ412" s="33"/>
      <c r="BK412" s="44"/>
      <c r="BL412" s="24"/>
      <c r="BM412" s="33"/>
      <c r="BN412" s="33"/>
      <c r="BO412" s="34"/>
      <c r="BP412" s="23"/>
      <c r="BQ412" s="24"/>
      <c r="BR412" s="25"/>
    </row>
    <row r="413" spans="1:70" s="22" customFormat="1" ht="197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56"/>
      <c r="BB413" s="47"/>
      <c r="BC413" s="47"/>
      <c r="BD413" s="33"/>
      <c r="BE413" s="33"/>
      <c r="BF413" s="33"/>
      <c r="BG413" s="33"/>
      <c r="BH413" s="33"/>
      <c r="BI413" s="33"/>
      <c r="BJ413" s="33"/>
      <c r="BK413" s="44"/>
      <c r="BL413" s="24"/>
      <c r="BM413" s="33"/>
      <c r="BN413" s="33"/>
      <c r="BO413" s="34"/>
      <c r="BP413" s="23"/>
      <c r="BQ413" s="24"/>
      <c r="BR413" s="25"/>
    </row>
    <row r="414" spans="1:70" s="22" customFormat="1" ht="279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53"/>
      <c r="O414" s="53"/>
      <c r="P414" s="53"/>
      <c r="Q414" s="53"/>
      <c r="R414" s="53"/>
      <c r="S414" s="53"/>
      <c r="T414" s="5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125"/>
      <c r="BB414" s="51"/>
      <c r="BC414" s="51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7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3"/>
      <c r="O415" s="43"/>
      <c r="P415" s="43"/>
      <c r="Q415" s="43"/>
      <c r="R415" s="43"/>
      <c r="S415" s="43"/>
      <c r="T415" s="4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125"/>
      <c r="BB415" s="43"/>
      <c r="BC415" s="4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29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54"/>
      <c r="BB416" s="52"/>
      <c r="BC416" s="52"/>
      <c r="BD416" s="33"/>
      <c r="BE416" s="33"/>
      <c r="BF416" s="33"/>
      <c r="BG416" s="33"/>
      <c r="BH416" s="33"/>
      <c r="BI416" s="33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2" s="22" customFormat="1" ht="187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5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125"/>
      <c r="BB417" s="43"/>
      <c r="BC417" s="43"/>
      <c r="BD417" s="33"/>
      <c r="BE417" s="33"/>
      <c r="BF417" s="33"/>
      <c r="BG417" s="33"/>
      <c r="BH417" s="33"/>
      <c r="BI417" s="33"/>
      <c r="BJ417" s="34"/>
      <c r="BK417" s="34"/>
      <c r="BL417" s="24"/>
      <c r="BM417" s="21"/>
      <c r="BN417" s="21"/>
      <c r="BO417" s="21"/>
      <c r="BP417" s="21"/>
      <c r="BQ417" s="23"/>
      <c r="BR417" s="24"/>
      <c r="BS417" s="25"/>
      <c r="BT417" s="30"/>
    </row>
    <row r="418" spans="1:72" s="22" customFormat="1" ht="187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125"/>
      <c r="N418" s="32"/>
      <c r="O418" s="31"/>
      <c r="P418" s="32"/>
      <c r="Q418" s="32"/>
      <c r="R418" s="32"/>
      <c r="S418" s="32"/>
      <c r="T418" s="3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  <c r="BH418" s="33"/>
      <c r="BI418" s="33"/>
      <c r="BJ418" s="34"/>
      <c r="BK418" s="34"/>
      <c r="BL418" s="24"/>
      <c r="BM418" s="25"/>
      <c r="BN418" s="21"/>
      <c r="BO418" s="21"/>
      <c r="BP418" s="21"/>
      <c r="BQ418" s="23"/>
      <c r="BR418" s="24"/>
      <c r="BS418" s="25"/>
      <c r="BT418" s="30"/>
    </row>
    <row r="419" spans="1:72" s="22" customFormat="1" ht="409.6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3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4"/>
      <c r="AS419" s="33"/>
      <c r="AT419" s="34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  <c r="BH419" s="33"/>
      <c r="BI419" s="33"/>
      <c r="BJ419" s="34"/>
      <c r="BK419" s="34"/>
      <c r="BL419" s="24"/>
      <c r="BM419" s="25"/>
      <c r="BN419" s="21"/>
      <c r="BO419" s="21"/>
      <c r="BP419" s="21"/>
      <c r="BQ419" s="23"/>
      <c r="BR419" s="24"/>
      <c r="BS419" s="25"/>
      <c r="BT419" s="30"/>
    </row>
    <row r="420" spans="1:72" s="22" customFormat="1" ht="409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43"/>
      <c r="O420" s="43"/>
      <c r="P420" s="43"/>
      <c r="Q420" s="43"/>
      <c r="R420" s="43"/>
      <c r="S420" s="43"/>
      <c r="T420" s="4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125"/>
      <c r="BB420" s="43"/>
      <c r="BC420" s="43"/>
      <c r="BD420" s="33"/>
      <c r="BE420" s="33"/>
      <c r="BF420" s="33"/>
      <c r="BG420" s="33"/>
      <c r="BH420" s="33"/>
      <c r="BI420" s="33"/>
      <c r="BJ420" s="34"/>
      <c r="BK420" s="34"/>
      <c r="BL420" s="24"/>
      <c r="BM420" s="25"/>
      <c r="BN420" s="21"/>
      <c r="BO420" s="21"/>
      <c r="BP420" s="21"/>
      <c r="BQ420" s="23"/>
      <c r="BR420" s="24"/>
      <c r="BS420" s="25"/>
      <c r="BT420" s="30"/>
    </row>
    <row r="421" spans="1:72" s="22" customFormat="1" ht="194.2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125"/>
      <c r="N421" s="32"/>
      <c r="O421" s="31"/>
      <c r="P421" s="32"/>
      <c r="Q421" s="32"/>
      <c r="R421" s="32"/>
      <c r="S421" s="32"/>
      <c r="T421" s="3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  <c r="BH421" s="33"/>
      <c r="BI421" s="33"/>
      <c r="BJ421" s="34"/>
      <c r="BK421" s="34"/>
      <c r="BL421" s="24"/>
      <c r="BM421" s="25"/>
      <c r="BN421" s="36"/>
      <c r="BO421" s="36"/>
      <c r="BP421" s="36"/>
      <c r="BQ421" s="40"/>
      <c r="BR421" s="26"/>
      <c r="BS421" s="36"/>
      <c r="BT421" s="30"/>
    </row>
    <row r="422" spans="1:72" s="22" customFormat="1" ht="219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21"/>
      <c r="BC422" s="21"/>
      <c r="BD422" s="21"/>
      <c r="BE422" s="21"/>
      <c r="BF422" s="21"/>
      <c r="BG422" s="21"/>
      <c r="BH422" s="21"/>
      <c r="BI422" s="21"/>
      <c r="BJ422" s="21"/>
      <c r="BK422" s="23"/>
      <c r="BL422" s="24"/>
      <c r="BM422" s="25"/>
      <c r="BN422" s="36"/>
      <c r="BO422" s="36"/>
      <c r="BP422" s="36"/>
      <c r="BQ422" s="40"/>
      <c r="BR422" s="26"/>
      <c r="BS422" s="36"/>
      <c r="BT422" s="30"/>
    </row>
    <row r="423" spans="1:72" s="22" customFormat="1" ht="198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31"/>
      <c r="L423" s="6"/>
      <c r="M423" s="33"/>
      <c r="N423" s="41"/>
      <c r="O423" s="41"/>
      <c r="P423" s="41"/>
      <c r="Q423" s="41"/>
      <c r="R423" s="41"/>
      <c r="S423" s="41"/>
      <c r="T423" s="4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  <c r="BH423" s="33"/>
      <c r="BI423" s="33"/>
      <c r="BJ423" s="34"/>
      <c r="BK423" s="29"/>
      <c r="BL423" s="24"/>
      <c r="BM423" s="25"/>
      <c r="BN423" s="21"/>
      <c r="BO423" s="21"/>
      <c r="BP423" s="21"/>
      <c r="BQ423" s="23"/>
      <c r="BR423" s="24"/>
      <c r="BS423" s="25"/>
      <c r="BT423" s="30"/>
    </row>
    <row r="424" spans="1:72" s="22" customFormat="1" ht="198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31"/>
      <c r="L424" s="6"/>
      <c r="M424" s="33"/>
      <c r="N424" s="34"/>
      <c r="O424" s="34"/>
      <c r="P424" s="34"/>
      <c r="Q424" s="34"/>
      <c r="R424" s="34"/>
      <c r="S424" s="34"/>
      <c r="T424" s="34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  <c r="BH424" s="33"/>
      <c r="BI424" s="33"/>
      <c r="BJ424" s="34"/>
      <c r="BK424" s="29"/>
      <c r="BL424" s="24"/>
      <c r="BM424" s="25"/>
      <c r="BN424" s="21"/>
      <c r="BO424" s="21"/>
      <c r="BP424" s="21"/>
      <c r="BQ424" s="23"/>
      <c r="BR424" s="24"/>
      <c r="BS424" s="25"/>
      <c r="BT424" s="30"/>
    </row>
    <row r="425" spans="1:72" s="22" customFormat="1" ht="198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31"/>
      <c r="L425" s="6"/>
      <c r="M425" s="33"/>
      <c r="N425" s="32"/>
      <c r="O425" s="31"/>
      <c r="P425" s="32"/>
      <c r="Q425" s="32"/>
      <c r="R425" s="32"/>
      <c r="S425" s="32"/>
      <c r="T425" s="3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  <c r="BH425" s="33"/>
      <c r="BI425" s="33"/>
      <c r="BJ425" s="34"/>
      <c r="BK425" s="29"/>
      <c r="BL425" s="24"/>
      <c r="BM425" s="25"/>
      <c r="BN425" s="21"/>
      <c r="BO425" s="21"/>
      <c r="BP425" s="21"/>
      <c r="BQ425" s="23"/>
      <c r="BR425" s="24"/>
      <c r="BS425" s="25"/>
      <c r="BT425" s="30"/>
    </row>
    <row r="426" spans="1:72" s="22" customFormat="1" ht="146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31"/>
      <c r="L426" s="6"/>
      <c r="M426" s="33"/>
      <c r="N426" s="32"/>
      <c r="O426" s="31"/>
      <c r="P426" s="32"/>
      <c r="Q426" s="32"/>
      <c r="R426" s="32"/>
      <c r="S426" s="32"/>
      <c r="T426" s="3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  <c r="BH426" s="33"/>
      <c r="BI426" s="33"/>
      <c r="BJ426" s="34"/>
      <c r="BK426" s="29"/>
      <c r="BL426" s="24"/>
      <c r="BM426" s="25"/>
      <c r="BN426" s="21"/>
      <c r="BO426" s="21"/>
      <c r="BP426" s="21"/>
      <c r="BQ426" s="23"/>
      <c r="BR426" s="24"/>
      <c r="BS426" s="25"/>
      <c r="BT426" s="30"/>
    </row>
    <row r="427" spans="1:72" s="22" customFormat="1" ht="22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31"/>
      <c r="L427" s="6"/>
      <c r="M427" s="33"/>
      <c r="N427" s="32"/>
      <c r="O427" s="31"/>
      <c r="P427" s="32"/>
      <c r="Q427" s="32"/>
      <c r="R427" s="32"/>
      <c r="S427" s="32"/>
      <c r="T427" s="3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  <c r="BH427" s="33"/>
      <c r="BI427" s="33"/>
      <c r="BJ427" s="34"/>
      <c r="BK427" s="29"/>
      <c r="BL427" s="24"/>
      <c r="BM427" s="25"/>
      <c r="BN427" s="21"/>
      <c r="BO427" s="21"/>
      <c r="BP427" s="21"/>
      <c r="BQ427" s="23"/>
      <c r="BR427" s="24"/>
      <c r="BS427" s="25"/>
      <c r="BT427" s="30"/>
    </row>
    <row r="428" spans="1:72" s="22" customFormat="1" ht="15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31"/>
      <c r="L428" s="6"/>
      <c r="M428" s="33"/>
      <c r="N428" s="32"/>
      <c r="O428" s="32"/>
      <c r="P428" s="32"/>
      <c r="Q428" s="32"/>
      <c r="R428" s="32"/>
      <c r="S428" s="32"/>
      <c r="T428" s="3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4"/>
      <c r="BK428" s="29"/>
      <c r="BL428" s="24"/>
      <c r="BM428" s="25"/>
      <c r="BN428" s="21"/>
      <c r="BO428" s="21"/>
      <c r="BP428" s="21"/>
      <c r="BQ428" s="23"/>
      <c r="BR428" s="24"/>
      <c r="BS428" s="25"/>
      <c r="BT428" s="30"/>
    </row>
    <row r="429" spans="1:72" s="22" customFormat="1" ht="15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31"/>
      <c r="L429" s="6"/>
      <c r="M429" s="33"/>
      <c r="N429" s="32"/>
      <c r="O429" s="31"/>
      <c r="P429" s="32"/>
      <c r="Q429" s="32"/>
      <c r="R429" s="32"/>
      <c r="S429" s="32"/>
      <c r="T429" s="3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4"/>
      <c r="BK429" s="29"/>
      <c r="BL429" s="24"/>
      <c r="BM429" s="25"/>
      <c r="BN429" s="36"/>
      <c r="BO429" s="36"/>
      <c r="BP429" s="36"/>
      <c r="BQ429" s="40"/>
      <c r="BR429" s="26"/>
      <c r="BS429" s="36"/>
      <c r="BT429" s="30"/>
    </row>
    <row r="430" spans="1:72" s="22" customFormat="1" ht="18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31"/>
      <c r="L430" s="6"/>
      <c r="M430" s="33"/>
      <c r="N430" s="34"/>
      <c r="O430" s="34"/>
      <c r="P430" s="34"/>
      <c r="Q430" s="34"/>
      <c r="R430" s="34"/>
      <c r="S430" s="34"/>
      <c r="T430" s="34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21"/>
      <c r="BC430" s="21"/>
      <c r="BD430" s="21"/>
      <c r="BE430" s="21"/>
      <c r="BF430" s="21"/>
      <c r="BG430" s="33"/>
      <c r="BH430" s="33"/>
      <c r="BI430" s="34"/>
      <c r="BJ430" s="21"/>
      <c r="BK430" s="23"/>
      <c r="BL430" s="24"/>
      <c r="BM430" s="25"/>
      <c r="BN430" s="36"/>
      <c r="BO430" s="36"/>
      <c r="BP430" s="36"/>
      <c r="BQ430" s="40"/>
      <c r="BR430" s="26"/>
      <c r="BS430" s="36"/>
      <c r="BT430" s="30"/>
    </row>
    <row r="431" spans="1:72" s="22" customFormat="1" ht="182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31"/>
      <c r="L431" s="6"/>
      <c r="M431" s="33"/>
      <c r="N431" s="34"/>
      <c r="O431" s="34"/>
      <c r="P431" s="34"/>
      <c r="Q431" s="34"/>
      <c r="R431" s="34"/>
      <c r="S431" s="34"/>
      <c r="T431" s="3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21"/>
      <c r="BC431" s="21"/>
      <c r="BD431" s="21"/>
      <c r="BE431" s="21"/>
      <c r="BF431" s="21"/>
      <c r="BG431" s="21"/>
      <c r="BH431" s="21"/>
      <c r="BI431" s="21"/>
      <c r="BJ431" s="21"/>
      <c r="BK431" s="23"/>
      <c r="BL431" s="24"/>
      <c r="BM431" s="25"/>
      <c r="BN431" s="36"/>
      <c r="BO431" s="36"/>
      <c r="BP431" s="36"/>
      <c r="BQ431" s="40"/>
      <c r="BR431" s="26"/>
      <c r="BS431" s="36"/>
      <c r="BT431" s="30"/>
    </row>
    <row r="432" spans="1:72" s="22" customFormat="1" ht="31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31"/>
      <c r="L432" s="6"/>
      <c r="M432" s="33"/>
      <c r="N432" s="32"/>
      <c r="O432" s="32"/>
      <c r="P432" s="32"/>
      <c r="Q432" s="32"/>
      <c r="R432" s="32"/>
      <c r="S432" s="32"/>
      <c r="T432" s="32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2"/>
      <c r="BB432" s="33"/>
      <c r="BC432" s="33"/>
      <c r="BD432" s="34"/>
      <c r="BE432" s="33"/>
      <c r="BF432" s="33"/>
      <c r="BG432" s="33"/>
      <c r="BH432" s="33"/>
      <c r="BI432" s="34"/>
      <c r="BJ432" s="33"/>
      <c r="BK432" s="29"/>
      <c r="BL432" s="24"/>
      <c r="BM432" s="25"/>
      <c r="BN432" s="26"/>
    </row>
    <row r="433" spans="1:70" s="22" customFormat="1" ht="174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31"/>
      <c r="L433" s="6"/>
      <c r="M433" s="33"/>
      <c r="N433" s="32"/>
      <c r="O433" s="31"/>
      <c r="P433" s="32"/>
      <c r="Q433" s="32"/>
      <c r="R433" s="32"/>
      <c r="S433" s="32"/>
      <c r="T433" s="3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4"/>
      <c r="BE433" s="33"/>
      <c r="BF433" s="33"/>
      <c r="BG433" s="33"/>
      <c r="BH433" s="33"/>
      <c r="BI433" s="34"/>
      <c r="BJ433" s="33"/>
      <c r="BK433" s="29"/>
      <c r="BL433" s="24"/>
      <c r="BM433" s="25"/>
      <c r="BN433" s="26"/>
    </row>
    <row r="434" spans="1:70" s="22" customFormat="1" ht="167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31"/>
      <c r="L434" s="6"/>
      <c r="M434" s="33"/>
      <c r="N434" s="34"/>
      <c r="O434" s="34"/>
      <c r="P434" s="34"/>
      <c r="Q434" s="34"/>
      <c r="R434" s="34"/>
      <c r="S434" s="34"/>
      <c r="T434" s="3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2"/>
      <c r="BB434" s="33"/>
      <c r="BC434" s="33"/>
      <c r="BD434" s="34"/>
      <c r="BE434" s="33"/>
      <c r="BF434" s="33"/>
      <c r="BG434" s="33"/>
      <c r="BH434" s="33"/>
      <c r="BI434" s="34"/>
      <c r="BJ434" s="33"/>
      <c r="BK434" s="29"/>
      <c r="BL434" s="24"/>
      <c r="BM434" s="25"/>
      <c r="BN434" s="26"/>
    </row>
    <row r="435" spans="1:70" s="22" customFormat="1" ht="16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31"/>
      <c r="L435" s="6"/>
      <c r="M435" s="33"/>
      <c r="N435" s="34"/>
      <c r="O435" s="34"/>
      <c r="P435" s="34"/>
      <c r="Q435" s="34"/>
      <c r="R435" s="34"/>
      <c r="S435" s="34"/>
      <c r="T435" s="3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4"/>
      <c r="BE435" s="33"/>
      <c r="BF435" s="33"/>
      <c r="BG435" s="33"/>
      <c r="BH435" s="33"/>
      <c r="BI435" s="34"/>
      <c r="BJ435" s="33"/>
      <c r="BK435" s="29"/>
      <c r="BL435" s="24"/>
      <c r="BM435" s="25"/>
      <c r="BN435" s="26"/>
    </row>
    <row r="436" spans="1:70" s="22" customFormat="1" ht="16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31"/>
      <c r="L436" s="6"/>
      <c r="M436" s="33"/>
      <c r="N436" s="34"/>
      <c r="O436" s="34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4"/>
      <c r="BE436" s="33"/>
      <c r="BF436" s="33"/>
      <c r="BG436" s="33"/>
      <c r="BH436" s="33"/>
      <c r="BI436" s="34"/>
      <c r="BJ436" s="33"/>
      <c r="BK436" s="29"/>
      <c r="BL436" s="24"/>
      <c r="BM436" s="25"/>
      <c r="BN436" s="26"/>
    </row>
    <row r="437" spans="1:70" s="22" customFormat="1" ht="37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31"/>
      <c r="L437" s="6"/>
      <c r="M437" s="33"/>
      <c r="N437" s="31"/>
      <c r="O437" s="31"/>
      <c r="P437" s="31"/>
      <c r="Q437" s="31"/>
      <c r="R437" s="31"/>
      <c r="S437" s="31"/>
      <c r="T437" s="3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4"/>
      <c r="BM437" s="21"/>
      <c r="BN437" s="21"/>
      <c r="BO437" s="21"/>
      <c r="BP437" s="21"/>
    </row>
    <row r="438" spans="1:70" s="22" customFormat="1" ht="257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31"/>
      <c r="L438" s="6"/>
      <c r="M438" s="33"/>
      <c r="N438" s="31"/>
      <c r="O438" s="31"/>
      <c r="P438" s="39"/>
      <c r="Q438" s="39"/>
      <c r="R438" s="39"/>
      <c r="S438" s="39"/>
      <c r="T438" s="38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1"/>
      <c r="BP438" s="21"/>
    </row>
    <row r="439" spans="1:70" s="22" customFormat="1" ht="25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18"/>
      <c r="L439" s="20"/>
      <c r="M439" s="21"/>
      <c r="N439" s="18"/>
      <c r="O439" s="18"/>
      <c r="P439" s="27"/>
      <c r="Q439" s="27"/>
      <c r="R439" s="27"/>
      <c r="S439" s="27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4"/>
      <c r="BM439" s="21"/>
      <c r="BN439" s="21"/>
      <c r="BO439" s="21"/>
      <c r="BP439" s="21"/>
    </row>
    <row r="440" spans="1:70" s="22" customFormat="1" ht="31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18"/>
      <c r="L440" s="20"/>
      <c r="M440" s="21"/>
      <c r="N440" s="23"/>
      <c r="O440" s="23"/>
      <c r="P440" s="23"/>
      <c r="Q440" s="23"/>
      <c r="R440" s="23"/>
      <c r="S440" s="23"/>
      <c r="T440" s="28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4"/>
      <c r="BM440" s="21"/>
      <c r="BN440" s="21"/>
      <c r="BO440" s="21"/>
      <c r="BP440" s="21"/>
    </row>
    <row r="441" spans="1:70" s="22" customFormat="1" ht="409.6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31"/>
      <c r="M441" s="31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1"/>
      <c r="BP441" s="21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5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1"/>
      <c r="BP442" s="21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1"/>
      <c r="N443" s="34"/>
      <c r="O443" s="34"/>
      <c r="P443" s="34"/>
      <c r="Q443" s="34"/>
      <c r="R443" s="34"/>
      <c r="S443" s="34"/>
      <c r="T443" s="34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1"/>
      <c r="BP443" s="21"/>
    </row>
    <row r="444" spans="1:70" s="22" customFormat="1" ht="292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7"/>
      <c r="O444" s="31"/>
      <c r="P444" s="37"/>
      <c r="Q444" s="37"/>
      <c r="R444" s="37"/>
      <c r="S444" s="37"/>
      <c r="T444" s="37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1"/>
      <c r="BP444" s="24"/>
      <c r="BQ444" s="25"/>
      <c r="BR444" s="26"/>
    </row>
    <row r="445" spans="1:70" s="22" customFormat="1" ht="177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1"/>
      <c r="O445" s="31"/>
      <c r="P445" s="39"/>
      <c r="Q445" s="39"/>
      <c r="R445" s="39"/>
      <c r="S445" s="39"/>
      <c r="T445" s="38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4"/>
      <c r="BQ445" s="25"/>
      <c r="BR445" s="26"/>
    </row>
  </sheetData>
  <autoFilter ref="A2:BM417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83_лот_(Свод)</vt:lpstr>
      <vt:lpstr>83_лот_(Льготники)</vt:lpstr>
      <vt:lpstr>83_лот_(Северо-Восток)</vt:lpstr>
      <vt:lpstr>83_лот_(Хоз.способ)</vt:lpstr>
      <vt:lpstr>'83_лот_(Льготники)'!Заголовки_для_печати</vt:lpstr>
      <vt:lpstr>'83_лот_(Свод)'!Заголовки_для_печати</vt:lpstr>
      <vt:lpstr>'83_лот_(Северо-Восток)'!Заголовки_для_печати</vt:lpstr>
      <vt:lpstr>'83_лот_(Хоз.способ)'!Заголовки_для_печати</vt:lpstr>
      <vt:lpstr>'83_лот_(Льготники)'!Область_печати</vt:lpstr>
      <vt:lpstr>'83_лот_(Свод)'!Область_печати</vt:lpstr>
      <vt:lpstr>'83_лот_(Северо-Восток)'!Область_печати</vt:lpstr>
      <vt:lpstr>'83_лот_(Хоз.способ)'!Область_печати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2016-09-22T08:18:56Z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