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шаблон!$A$1:$BO$24</definedName>
  </definedNames>
  <calcPr calcId="145621"/>
</workbook>
</file>

<file path=xl/calcChain.xml><?xml version="1.0" encoding="utf-8"?>
<calcChain xmlns="http://schemas.openxmlformats.org/spreadsheetml/2006/main">
  <c r="BJ19" i="4" l="1"/>
  <c r="BK19" i="4"/>
  <c r="BL19" i="4"/>
  <c r="BM19" i="4"/>
  <c r="BN19" i="4"/>
  <c r="BG19" i="4"/>
  <c r="BE19" i="4"/>
  <c r="BD19" i="4"/>
  <c r="BC19" i="4"/>
  <c r="AU19" i="4"/>
  <c r="AQ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P19" i="4"/>
  <c r="Q19" i="4"/>
  <c r="R19" i="4"/>
  <c r="S19" i="4"/>
  <c r="T19" i="4"/>
  <c r="U19" i="4"/>
  <c r="O19" i="4"/>
  <c r="AN19" i="4" l="1"/>
  <c r="AO19" i="4"/>
  <c r="AR19" i="4"/>
  <c r="AS19" i="4"/>
  <c r="AV19" i="4"/>
  <c r="AW19" i="4"/>
  <c r="AX19" i="4"/>
  <c r="AY19" i="4"/>
  <c r="AZ19" i="4"/>
  <c r="BA19" i="4"/>
  <c r="U17" i="4"/>
  <c r="O17" i="4" s="1"/>
  <c r="P16" i="4" l="1"/>
  <c r="S16" i="4"/>
  <c r="N17" i="4"/>
  <c r="AQ16" i="4"/>
  <c r="N18" i="4"/>
  <c r="O18" i="4" s="1"/>
  <c r="O16" i="4" s="1"/>
  <c r="T18" i="4" l="1"/>
  <c r="T16" i="4" s="1"/>
  <c r="Q18" i="4"/>
  <c r="Q16" i="4" s="1"/>
  <c r="R18" i="4"/>
  <c r="R16" i="4" s="1"/>
  <c r="U18" i="4" l="1"/>
  <c r="BE16" i="4" l="1"/>
  <c r="U16" i="4"/>
  <c r="P13" i="4"/>
  <c r="S13" i="4"/>
  <c r="N14" i="4"/>
  <c r="O14" i="4" s="1"/>
  <c r="O13" i="4" s="1"/>
  <c r="O12" i="4"/>
  <c r="Q12" i="4" s="1"/>
  <c r="U10" i="4"/>
  <c r="O10" i="4" s="1"/>
  <c r="R12" i="4" l="1"/>
  <c r="U12" i="4" s="1"/>
  <c r="T14" i="4"/>
  <c r="T13" i="4" s="1"/>
  <c r="Q14" i="4"/>
  <c r="R14" i="4"/>
  <c r="R13" i="4" s="1"/>
  <c r="U14" i="4" l="1"/>
  <c r="Q13" i="4"/>
  <c r="P9" i="4"/>
  <c r="S9" i="4"/>
  <c r="BG9" i="4"/>
  <c r="N11" i="4"/>
  <c r="O11" i="4" s="1"/>
  <c r="O9" i="4" s="1"/>
  <c r="N12" i="4"/>
  <c r="BC9" i="4"/>
  <c r="N10" i="4"/>
  <c r="P3" i="4"/>
  <c r="T11" i="4" l="1"/>
  <c r="T9" i="4" s="1"/>
  <c r="R11" i="4"/>
  <c r="R9" i="4" s="1"/>
  <c r="Q11" i="4"/>
  <c r="BE13" i="4"/>
  <c r="U13" i="4"/>
  <c r="N8" i="4"/>
  <c r="O8" i="4" s="1"/>
  <c r="U7" i="4"/>
  <c r="O7" i="4" s="1"/>
  <c r="U6" i="4"/>
  <c r="O6" i="4" s="1"/>
  <c r="N6" i="4"/>
  <c r="T5" i="4"/>
  <c r="S5" i="4"/>
  <c r="S3" i="4" s="1"/>
  <c r="R5" i="4"/>
  <c r="Q5" i="4"/>
  <c r="U5" i="4" s="1"/>
  <c r="O5" i="4" s="1"/>
  <c r="N5" i="4"/>
  <c r="O4" i="4"/>
  <c r="N4" i="4"/>
  <c r="AM3" i="4" l="1"/>
  <c r="T4" i="4"/>
  <c r="O3" i="4"/>
  <c r="U11" i="4"/>
  <c r="Q9" i="4"/>
  <c r="AU3" i="4"/>
  <c r="T8" i="4"/>
  <c r="Q8" i="4"/>
  <c r="R8" i="4"/>
  <c r="R4" i="4"/>
  <c r="Q4" i="4"/>
  <c r="R3" i="4" l="1"/>
  <c r="U8" i="4"/>
  <c r="BE3" i="4" s="1"/>
  <c r="U9" i="4"/>
  <c r="BE9" i="4"/>
  <c r="T3" i="4"/>
  <c r="U4" i="4"/>
  <c r="Q3" i="4"/>
  <c r="BN16" i="4"/>
  <c r="U3" i="4" l="1"/>
  <c r="AI3" i="4"/>
  <c r="BS9" i="4"/>
  <c r="BT9" i="4" s="1"/>
  <c r="BS13" i="4"/>
  <c r="BT13" i="4" s="1"/>
  <c r="BS15" i="4"/>
  <c r="BT15" i="4" s="1"/>
  <c r="BS3" i="4" l="1"/>
  <c r="BT3" i="4" s="1"/>
  <c r="BN9" i="4" l="1"/>
  <c r="BN13" i="4"/>
  <c r="BN15" i="4"/>
  <c r="BN3" i="4" l="1"/>
  <c r="BN25" i="4" l="1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S38" i="4" l="1"/>
  <c r="BT38" i="4" s="1"/>
  <c r="BS37" i="4"/>
  <c r="BT37" i="4" s="1"/>
  <c r="BS36" i="4"/>
  <c r="BT36" i="4" s="1"/>
  <c r="BS51" i="4"/>
  <c r="BT51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5" i="4"/>
  <c r="BT35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R77" i="2"/>
  <c r="O77" i="2"/>
  <c r="BD79" i="2"/>
  <c r="BK79" i="2"/>
  <c r="T79" i="2"/>
  <c r="Q78" i="2"/>
  <c r="Q77" i="2" s="1"/>
  <c r="N77" i="2"/>
  <c r="P78" i="2"/>
  <c r="P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 s="1"/>
  <c r="N3" i="2" s="1"/>
  <c r="R3" i="2"/>
  <c r="O3" i="2"/>
  <c r="AZ3" i="2"/>
  <c r="T82" i="2"/>
  <c r="BB81" i="2" s="1"/>
  <c r="BK81" i="2" s="1"/>
  <c r="P81" i="2"/>
  <c r="T83" i="2"/>
  <c r="BF81" i="2"/>
  <c r="T52" i="2"/>
  <c r="P51" i="2"/>
  <c r="T50" i="2"/>
  <c r="P49" i="2"/>
  <c r="Q5" i="2"/>
  <c r="Q3" i="2"/>
  <c r="P5" i="2"/>
  <c r="T81" i="2"/>
  <c r="T51" i="2"/>
  <c r="BB51" i="2"/>
  <c r="BK51" i="2" s="1"/>
  <c r="T49" i="2"/>
  <c r="BB49" i="2"/>
  <c r="BK49" i="2" s="1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P20" i="2"/>
  <c r="S20" i="2"/>
  <c r="S18" i="2" s="1"/>
  <c r="N13" i="2"/>
  <c r="P14" i="2"/>
  <c r="S14" i="2"/>
  <c r="S13" i="2" s="1"/>
  <c r="P6" i="2"/>
  <c r="Q7" i="2"/>
  <c r="Q6" i="2"/>
  <c r="T61" i="2"/>
  <c r="T60" i="2" s="1"/>
  <c r="P60" i="2"/>
  <c r="T20" i="2"/>
  <c r="BB18" i="2" s="1"/>
  <c r="BK18" i="2" s="1"/>
  <c r="P18" i="2"/>
  <c r="T14" i="2"/>
  <c r="T13" i="2" s="1"/>
  <c r="P13" i="2"/>
  <c r="T7" i="2"/>
  <c r="T6" i="2" s="1"/>
  <c r="BH6" i="2"/>
  <c r="BK6" i="2" s="1"/>
  <c r="T18" i="2"/>
  <c r="BB60" i="2"/>
  <c r="BK60" i="2" s="1"/>
  <c r="BB13" i="2"/>
  <c r="BK13" i="2" s="1"/>
  <c r="S54" i="2" l="1"/>
  <c r="S53" i="2" s="1"/>
  <c r="P54" i="2"/>
  <c r="Q54" i="2"/>
  <c r="Q53" i="2" s="1"/>
  <c r="N53" i="2"/>
  <c r="T86" i="2"/>
  <c r="BF84" i="2" s="1"/>
  <c r="P84" i="2"/>
  <c r="S3" i="2"/>
  <c r="T5" i="2"/>
  <c r="S9" i="2"/>
  <c r="S8" i="2" s="1"/>
  <c r="N8" i="2"/>
  <c r="P9" i="2"/>
  <c r="Q9" i="2"/>
  <c r="Q8" i="2" s="1"/>
  <c r="BB29" i="2"/>
  <c r="BK29" i="2" s="1"/>
  <c r="T29" i="2"/>
  <c r="S68" i="2"/>
  <c r="P68" i="2"/>
  <c r="T68" i="2" s="1"/>
  <c r="BB64" i="2" s="1"/>
  <c r="Q68" i="2"/>
  <c r="S74" i="2"/>
  <c r="S73" i="2" s="1"/>
  <c r="Q74" i="2"/>
  <c r="Q73" i="2" s="1"/>
  <c r="P74" i="2"/>
  <c r="N73" i="2"/>
  <c r="T85" i="2"/>
  <c r="S84" i="2"/>
  <c r="S77" i="2"/>
  <c r="T78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BB62" i="2" l="1"/>
  <c r="BK62" i="2" s="1"/>
  <c r="T62" i="2"/>
  <c r="T76" i="2"/>
  <c r="P75" i="2"/>
  <c r="T65" i="2"/>
  <c r="P64" i="2"/>
  <c r="T77" i="2"/>
  <c r="BB77" i="2"/>
  <c r="BK77" i="2" s="1"/>
  <c r="T3" i="2"/>
  <c r="BB3" i="2"/>
  <c r="BK3" i="2" s="1"/>
  <c r="T54" i="2"/>
  <c r="P53" i="2"/>
  <c r="T36" i="2"/>
  <c r="P35" i="2"/>
  <c r="BB84" i="2"/>
  <c r="BK84" i="2" s="1"/>
  <c r="T84" i="2"/>
  <c r="T74" i="2"/>
  <c r="P73" i="2"/>
  <c r="T9" i="2"/>
  <c r="P8" i="2"/>
  <c r="BB8" i="2" l="1"/>
  <c r="BK8" i="2" s="1"/>
  <c r="T8" i="2"/>
  <c r="BB73" i="2"/>
  <c r="BK73" i="2" s="1"/>
  <c r="T73" i="2"/>
  <c r="BB35" i="2"/>
  <c r="BK35" i="2" s="1"/>
  <c r="T35" i="2"/>
  <c r="T53" i="2"/>
  <c r="BB53" i="2"/>
  <c r="BK53" i="2" s="1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<sst xmlns="http://schemas.openxmlformats.org/spreadsheetml/2006/main" count="544" uniqueCount="383">
  <si>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</si>
  <si>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</si>
  <si>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</si>
  <si>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</si>
  <si>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</si>
  <si>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</si>
  <si>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</si>
  <si>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</si>
  <si>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</si>
  <si>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</si>
  <si>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</si>
  <si>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</si>
  <si>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</si>
  <si>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</si>
  <si>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</si>
  <si>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</si>
  <si>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</si>
  <si>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</si>
  <si>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</si>
  <si>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</si>
  <si>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</si>
  <si>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</si>
  <si>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</si>
  <si>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</si>
  <si>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</si>
  <si>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</si>
  <si>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</si>
  <si>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</si>
  <si>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</si>
  <si>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</si>
  <si>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</si>
  <si>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</si>
  <si>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</si>
  <si>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</si>
  <si>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</si>
  <si>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</si>
  <si>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</si>
  <si>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</si>
  <si>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</si>
  <si>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</si>
  <si>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</si>
  <si>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</si>
  <si>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</si>
  <si>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</si>
  <si>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</si>
  <si>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</si>
  <si>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</si>
  <si>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</si>
  <si>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</si>
  <si>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</si>
  <si>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</si>
  <si>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</si>
  <si>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</si>
  <si>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</si>
  <si>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</si>
  <si>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</si>
  <si>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</si>
  <si>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</si>
  <si>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</si>
  <si>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</si>
  <si>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</si>
  <si>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</si>
  <si>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</si>
  <si>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</si>
  <si>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</si>
  <si>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</si>
  <si>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</si>
  <si>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</si>
  <si>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</si>
  <si>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</si>
  <si>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</si>
  <si>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</si>
  <si>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</si>
  <si>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</si>
  <si>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</si>
  <si>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</si>
  <si>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</si>
  <si>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</si>
  <si>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</si>
  <si>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</si>
  <si>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</si>
  <si>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</si>
  <si>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</si>
  <si>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</si>
  <si>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</si>
  <si>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</si>
  <si>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</si>
  <si>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</si>
  <si>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</si>
  <si>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</si>
  <si>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</si>
  <si>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</si>
  <si>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</si>
  <si>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</si>
  <si>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</si>
  <si>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</si>
  <si>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</si>
  <si>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</si>
  <si>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</si>
  <si>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</si>
  <si>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</si>
  <si>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</si>
  <si>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</si>
  <si>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</si>
  <si>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</si>
  <si>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</si>
  <si>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</si>
  <si>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</si>
  <si>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</si>
  <si>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</si>
  <si>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</si>
  <si>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</si>
  <si>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</si>
  <si>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</si>
  <si>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</si>
  <si>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</si>
  <si>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</si>
  <si>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</si>
  <si>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</si>
  <si>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</si>
  <si>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</si>
  <si>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</si>
  <si>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</si>
  <si>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</si>
  <si>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</si>
  <si>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</si>
  <si>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</si>
  <si>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</si>
  <si>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</si>
  <si>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</si>
  <si>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</si>
  <si>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</si>
  <si>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</si>
  <si>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</si>
  <si>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</si>
  <si>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</si>
  <si>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</si>
  <si>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</si>
  <si>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</si>
  <si>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</si>
  <si>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</si>
  <si>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</si>
  <si>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</si>
  <si>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</si>
  <si>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</si>
  <si>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</si>
  <si>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</si>
  <si>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</si>
  <si>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</si>
  <si>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</si>
  <si>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</si>
  <si>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</si>
  <si>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</si>
  <si>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</si>
  <si>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</si>
  <si>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</si>
  <si>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</si>
  <si>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</si>
  <si>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</si>
  <si>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</si>
  <si>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</si>
  <si>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</si>
  <si>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</si>
  <si>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</si>
  <si>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</si>
  <si>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</si>
  <si>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</si>
  <si>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</si>
  <si>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</si>
  <si>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</si>
  <si>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</si>
  <si>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</si>
  <si>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</si>
  <si>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</si>
  <si>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</si>
  <si>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</si>
  <si>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</si>
  <si>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</si>
  <si>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</si>
  <si>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</si>
  <si>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</si>
  <si>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</si>
  <si>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</si>
  <si>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</si>
  <si>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</si>
  <si>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</si>
  <si>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</si>
  <si>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</si>
  <si>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</si>
  <si>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</si>
  <si>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</si>
  <si>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</si>
  <si>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</si>
  <si>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</si>
  <si>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</si>
  <si>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</si>
  <si>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</si>
  <si>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</si>
  <si>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</si>
  <si>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</si>
  <si>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</si>
  <si>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</si>
  <si>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</si>
  <si>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</si>
  <si>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</si>
  <si>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</si>
  <si>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</si>
  <si>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</si>
  <si>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</si>
  <si>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</si>
  <si>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</si>
  <si>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</si>
  <si>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</si>
  <si>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</si>
  <si>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</si>
  <si>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</si>
  <si>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</si>
  <si>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</si>
  <si>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</si>
  <si>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</si>
  <si>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</si>
  <si>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</si>
  <si>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</si>
  <si>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</si>
  <si>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</si>
  <si>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</si>
  <si>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</si>
  <si>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</si>
  <si>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</si>
  <si>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</si>
  <si>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</si>
  <si>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</si>
  <si>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</si>
  <si>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</si>
  <si>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</si>
  <si>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</si>
  <si>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</si>
  <si>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</si>
  <si>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</si>
  <si>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</si>
  <si>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</si>
  <si>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</si>
  <si>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</si>
  <si>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</si>
  <si>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</si>
  <si>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</si>
  <si>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</si>
  <si>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</si>
  <si>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</si>
  <si>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</si>
  <si>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</si>
  <si>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</si>
  <si>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</si>
  <si>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</si>
  <si>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</si>
  <si>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</si>
  <si>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</si>
  <si>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</si>
  <si>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</si>
  <si>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</si>
  <si>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</si>
  <si>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</si>
  <si>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</si>
  <si>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</si>
  <si>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</si>
  <si>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</si>
  <si>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</si>
  <si>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</si>
  <si>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</si>
  <si>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</si>
  <si>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</si>
  <si>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</si>
  <si>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</si>
  <si>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</si>
  <si>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</si>
  <si>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</si>
  <si>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</si>
  <si>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</si>
  <si>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</si>
  <si>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</si>
  <si>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</si>
  <si>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</si>
  <si>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</si>
  <si>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</si>
  <si>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</si>
  <si>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</si>
  <si>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</si>
  <si>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</si>
  <si>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</si>
  <si>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</si>
  <si>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</si>
  <si>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</si>
  <si>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</si>
  <si>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</si>
  <si>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</si>
  <si>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</si>
  <si>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</si>
  <si>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</si>
  <si>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</si>
  <si>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</si>
  <si>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</si>
  <si>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</si>
  <si>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</si>
  <si>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</si>
  <si>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</si>
  <si>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</si>
  <si>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</si>
  <si>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</si>
  <si>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</si>
  <si>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</si>
  <si>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</si>
  <si>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</si>
  <si>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</si>
  <si>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</si>
  <si>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</si>
  <si>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</si>
  <si>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</si>
  <si>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</si>
  <si>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</si>
  <si>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</si>
  <si>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</si>
  <si>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</si>
  <si>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</si>
  <si>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</si>
  <si>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</si>
  <si>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</si>
  <si>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</si>
  <si>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</si>
  <si>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</si>
  <si>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</si>
  <si>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</si>
  <si>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</si>
  <si>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</si>
  <si>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</si>
  <si>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</si>
  <si>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</si>
  <si>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</si>
  <si>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41783378 (ЗЭС-3660/2019)</t>
  </si>
  <si>
    <t>41787575 (СЭС-4040/2019)</t>
  </si>
  <si>
    <t>41773525 (ЦЭС-17316/2019)</t>
  </si>
  <si>
    <t>41781456 (ЦЭС-17380/2019)</t>
  </si>
  <si>
    <t>Православный Приход Успенского храма</t>
  </si>
  <si>
    <t>Петрунин Александр Александрович</t>
  </si>
  <si>
    <t>Дугин Сергей Владимирович</t>
  </si>
  <si>
    <t>Брежнев Денис Сергеевич</t>
  </si>
  <si>
    <t>РРЭС</t>
  </si>
  <si>
    <t>Курская обл., Рыльский р-он.,Некрасовский с/с кад  № 46:20:181002:22</t>
  </si>
  <si>
    <t>Курская обл., Железногорский район, Разветьевский с/с, п.Тепличный</t>
  </si>
  <si>
    <t>Курская обл., Курский р-н, снт "Приморское", уч. №218</t>
  </si>
  <si>
    <t>Курская обл., Золотухинский р-н, Тазовский с/с, д. Жерновец, кад. №46:07:180201:926</t>
  </si>
  <si>
    <t>строительство воздушной линии электропередачи 10 кВ защищенным проводом - ответвления протяженностью 0,05 км от опоры № 114 (номер опоры уточнить при проектировании) существующей  ВЛ-10 кВ № 208 до проектируемой СТП-10/0,4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№208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ВЛИ-0,4 кВ протяженностью 0,75 км от проектируемой     ТП-10/0,4 кВ до границы земельного участка заявителя (марку и сечение провода, протяженность уточнить при проектировании). 
10.2. 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</si>
  <si>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3 (номер опоры определить при проектировании) реконструируемой ВЛ-0,4 кВ № 1 до границы земельного участка заявителя (марку и сечение провода, протяженность уточнить при проектировании).
10.2.	 Строительство новых подстанций:                                                                               нет.
10.3.	Увеличение сечения проводов и кабелей:	нет.
10.4.	 Замена или увеличение мощности трансформаторов:                                             нет.	
10.5.	 Расширение распределительных устройств: монтаж дополнительного линейного коммутационного аппарата проектируемой ВЛ-0,4 кВ от ТП-10/0,4 кВ № 222 (тип и технические характеристики определить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</si>
  <si>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0,07 км от опоры №2-22 существующей ВЛ-0,4 кВ №3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</si>
  <si>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208 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</si>
  <si>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в части монтажа совместной подвеской проектируемой ВЛ-0,4 кВ на участке протяженностью 0,1 км от ТП-10/0,4 кВ № 222 до опоры № 3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</si>
  <si>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</si>
  <si>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СТП 25 кВА со шкафом АСКУЭ в комплекте со счетчиком (МЭК-104)</t>
  </si>
  <si>
    <t>Реконструкция существующей ВЛ-0,4 кВ в части монтажа совместной подвеской проектируемой ВЛ-0,4 кВ на участке протяженностью 0,1 км</t>
  </si>
  <si>
    <t>Объем строительства в Ц-17348 (очередь 133 льготники)</t>
  </si>
  <si>
    <t>41788235 (ЦЭС-17431/2019)</t>
  </si>
  <si>
    <t>Шульгина Людмила Алексеевна</t>
  </si>
  <si>
    <t>Курская обл., Курский р-н, д. Щетинка, кад.:46:11:212106:7</t>
  </si>
  <si>
    <t>строительство кабельно-воздушной линии электропередачи 0,4 кВ протяженностью 0,25 км от опоры №35 ВЛ-0,4 кВ №2 ТП-10/0,4 кВ № 10/160 до границы земельного участка заявителя (марку и сечение провода, протяженность уточнить при проектировании) в том числе:
- строительство кабельной линии электропередачи 0,4 кВ методом горизонтально направленного бурения (ГНБ) протяженностью 0,04 км.
- строительство воздушной линии электропередачи 0,4 кВ самонесущим изолированным проводом (ВЛИ-0,4 кВ) протяженностью 0,21 км (в том числе 0,06 км по техническим условиям Ц-17178).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</si>
  <si>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(в том числе по техническим условиям Ц-17178).</t>
  </si>
  <si>
    <t>Остальной объем строительства в Ц-17178 (Очередь 123 льготники)</t>
  </si>
  <si>
    <t>0,04 (методом ГНБ)</t>
  </si>
  <si>
    <t>ИТОГО:</t>
  </si>
  <si>
    <t>Строительство КЛ-0,4 кВ, км</t>
  </si>
  <si>
    <t>Реконструкция ВЛ-0,4 кВ, км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</si>
  <si>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134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</si>
  <si>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</si>
  <si>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</si>
  <si>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</si>
  <si>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</si>
  <si>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</si>
  <si>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</si>
  <si>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</si>
  <si>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</si>
  <si>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</si>
  <si>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25 кВА - 1 шт.</t>
  </si>
  <si>
    <t>АВ-0,4 кВ - 1 шт.</t>
  </si>
  <si>
    <t>строительство ВЛЗ-10кВ протяженностью 0,01 км от опоры № 7-5 существующей ВЛ-10 кВ № 332.19 до проектируемой ТП-10/0,4 кВ , в том числе 0,01 км по ТУ   Ц-17348;
- монтаж линейного разъединителя 10 кВ , в том числе по ТУ Ц-17348;
Строительство трансформаторной подстанции 10/0,4 кВ столбового типа с одним силовым трансформатором мощностью 63 кВА, в том числе по ТУ  Ц-17348.</t>
  </si>
  <si>
    <t>реконструкция существующей ВЛ-10 кВ № 332.19 в части монтажа ответвительной арматуры в точке врезки.   Выполнить переключение ВЛ-0,4 кВ №1 от ТП-10/0,4 кВ №7/400 (не на балансе МРСК) на питание от проектируемой ТП-10/0,4 кВ строящейся в соответствии с пунктом 10.2. настоящих технических условий  , в том числе по ТУ  Ц-17348.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</si>
</sst>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8" fontId="19" fillId="0" borderId="5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38"/>
  <sheetViews>
    <sheetView tabSelected="1" view="pageBreakPreview" zoomScale="30" zoomScaleNormal="30" zoomScaleSheetLayoutView="30" workbookViewId="0">
      <pane ySplit="2" topLeftCell="A21" activePane="bottomLeft" state="frozen"/>
      <selection pane="bottomLeft" activeCell="J24" sqref="J24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28.85546875" style="176" customWidth="1"/>
    <col min="4" max="4" width="28.140625" style="176" customWidth="1"/>
    <col min="5" max="5" width="32.140625" style="176" hidden="1" customWidth="1"/>
    <col min="6" max="6" width="19.28515625" style="176" customWidth="1"/>
    <col min="7" max="7" width="28.140625" style="176" customWidth="1"/>
    <col min="8" max="8" width="23" style="176" customWidth="1"/>
    <col min="9" max="9" width="36.28515625" style="176" customWidth="1"/>
    <col min="10" max="10" width="115.140625" style="176" customWidth="1"/>
    <col min="11" max="11" width="84" style="176" customWidth="1"/>
    <col min="12" max="12" width="27" style="176" customWidth="1"/>
    <col min="13" max="13" width="37.57031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1.28515625" style="176" customWidth="1"/>
    <col min="20" max="20" width="29.85546875" style="176" customWidth="1"/>
    <col min="21" max="21" width="40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6.14062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32.8554687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.5703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6.28515625" style="176" customWidth="1"/>
    <col min="58" max="58" width="83.7109375" style="176" customWidth="1"/>
    <col min="59" max="59" width="33.7109375" style="176" customWidth="1"/>
    <col min="60" max="60" width="41.5703125" style="176" hidden="1" customWidth="1"/>
    <col min="61" max="61" width="30.28515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5" customHeight="1" x14ac:dyDescent="0.95">
      <c r="A1" s="231" t="s">
        <v>369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  <c r="BA1" s="231"/>
      <c r="BB1" s="231"/>
      <c r="BC1" s="231"/>
      <c r="BD1" s="231"/>
      <c r="BE1" s="231"/>
      <c r="BF1" s="231"/>
      <c r="BG1" s="231"/>
      <c r="BH1" s="231"/>
      <c r="BI1" s="231"/>
      <c r="BJ1" s="231"/>
      <c r="BK1" s="231"/>
      <c r="BL1" s="231"/>
      <c r="BM1" s="231"/>
      <c r="BN1" s="231"/>
      <c r="BO1" s="231"/>
      <c r="BP1" s="231"/>
      <c r="BQ1" s="231"/>
      <c r="BR1" s="231"/>
      <c r="BS1" s="231"/>
      <c r="BT1" s="231"/>
    </row>
    <row r="2" spans="1:73" s="22" customFormat="1" ht="320.2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367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368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99.25" customHeight="1" x14ac:dyDescent="0.25">
      <c r="A3" s="20" t="s">
        <v>337</v>
      </c>
      <c r="B3" s="196">
        <v>41783378</v>
      </c>
      <c r="C3" s="24">
        <v>43531</v>
      </c>
      <c r="D3" s="29">
        <v>458.33300000000003</v>
      </c>
      <c r="E3" s="29"/>
      <c r="F3" s="20">
        <v>15</v>
      </c>
      <c r="G3" s="20" t="s">
        <v>341</v>
      </c>
      <c r="H3" s="20" t="s">
        <v>345</v>
      </c>
      <c r="I3" s="20" t="s">
        <v>346</v>
      </c>
      <c r="J3" s="228" t="s">
        <v>350</v>
      </c>
      <c r="K3" s="228" t="s">
        <v>353</v>
      </c>
      <c r="L3" s="20"/>
      <c r="M3" s="20"/>
      <c r="N3" s="20"/>
      <c r="O3" s="21">
        <f>SUM(O4:O8)</f>
        <v>1369.7</v>
      </c>
      <c r="P3" s="21">
        <f t="shared" ref="P3:U3" si="0">SUM(P4:P8)</f>
        <v>0</v>
      </c>
      <c r="Q3" s="21">
        <f t="shared" si="0"/>
        <v>120.27350000000001</v>
      </c>
      <c r="R3" s="21">
        <f t="shared" si="0"/>
        <v>858.17650000000003</v>
      </c>
      <c r="S3" s="21">
        <f t="shared" si="0"/>
        <v>322.81</v>
      </c>
      <c r="T3" s="21">
        <f t="shared" si="0"/>
        <v>68.44</v>
      </c>
      <c r="U3" s="21">
        <f t="shared" si="0"/>
        <v>1369.7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0.05</v>
      </c>
      <c r="AI3" s="21">
        <f>U4</f>
        <v>64.100000000000009</v>
      </c>
      <c r="AJ3" s="20"/>
      <c r="AK3" s="20"/>
      <c r="AL3" s="199">
        <v>1</v>
      </c>
      <c r="AM3" s="21">
        <f>U5</f>
        <v>72.070000000000007</v>
      </c>
      <c r="AN3" s="20"/>
      <c r="AO3" s="20"/>
      <c r="AP3" s="20"/>
      <c r="AQ3" s="20"/>
      <c r="AR3" s="20"/>
      <c r="AS3" s="20"/>
      <c r="AT3" s="199" t="s">
        <v>356</v>
      </c>
      <c r="AU3" s="21">
        <f>U6+U7</f>
        <v>350.78</v>
      </c>
      <c r="AV3" s="20"/>
      <c r="AW3" s="20"/>
      <c r="AX3" s="20"/>
      <c r="AY3" s="20"/>
      <c r="AZ3" s="20"/>
      <c r="BA3" s="20"/>
      <c r="BB3" s="20"/>
      <c r="BC3" s="20"/>
      <c r="BD3" s="199">
        <v>0.75</v>
      </c>
      <c r="BE3" s="21">
        <f>U8</f>
        <v>882.75</v>
      </c>
      <c r="BF3" s="20"/>
      <c r="BG3" s="20"/>
      <c r="BH3" s="20"/>
      <c r="BI3" s="20"/>
      <c r="BJ3" s="20"/>
      <c r="BK3" s="20"/>
      <c r="BL3" s="20"/>
      <c r="BM3" s="20"/>
      <c r="BN3" s="181">
        <f t="shared" ref="BN3:BN16" si="1">W3+Y3+AA3+AC3+AE3+AG3+AI3+AM3+AO3+AQ3+AS3+AU3+AW3+AY3+BA3+BC3+BE3+BG3+BI3+BK3+BM3</f>
        <v>1369.7</v>
      </c>
      <c r="BO3" s="24">
        <v>43711</v>
      </c>
      <c r="BP3" s="179"/>
      <c r="BQ3" s="24">
        <v>43531</v>
      </c>
      <c r="BR3" s="223">
        <v>6</v>
      </c>
      <c r="BS3" s="22">
        <f t="shared" ref="BS3:BS15" si="2">BR3*30</f>
        <v>180</v>
      </c>
      <c r="BT3" s="192">
        <f>BQ3+BS3</f>
        <v>43711</v>
      </c>
    </row>
    <row r="4" spans="1:73" s="22" customFormat="1" ht="169.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30"/>
      <c r="K4" s="230"/>
      <c r="L4" s="20"/>
      <c r="M4" s="20" t="s">
        <v>314</v>
      </c>
      <c r="N4" s="20">
        <f>AH3</f>
        <v>0.05</v>
      </c>
      <c r="O4" s="21">
        <f>N4*1282</f>
        <v>64.100000000000009</v>
      </c>
      <c r="P4" s="21"/>
      <c r="Q4" s="21">
        <f>O4*0.11</f>
        <v>7.051000000000001</v>
      </c>
      <c r="R4" s="21">
        <f>O4*0.84</f>
        <v>53.844000000000008</v>
      </c>
      <c r="S4" s="21">
        <v>0</v>
      </c>
      <c r="T4" s="21">
        <f>O4*0.05</f>
        <v>3.2050000000000005</v>
      </c>
      <c r="U4" s="21">
        <f>SUM(Q4:T4)</f>
        <v>64.100000000000009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99"/>
      <c r="AM4" s="20"/>
      <c r="AN4" s="20"/>
      <c r="AO4" s="20"/>
      <c r="AP4" s="20"/>
      <c r="AQ4" s="20"/>
      <c r="AR4" s="20"/>
      <c r="AS4" s="20"/>
      <c r="AT4" s="199"/>
      <c r="AU4" s="20"/>
      <c r="AV4" s="20"/>
      <c r="AW4" s="20"/>
      <c r="AX4" s="20"/>
      <c r="AY4" s="20"/>
      <c r="AZ4" s="20"/>
      <c r="BA4" s="20"/>
      <c r="BB4" s="20"/>
      <c r="BC4" s="20"/>
      <c r="BD4" s="199"/>
      <c r="BE4" s="199"/>
      <c r="BF4" s="20"/>
      <c r="BG4" s="20"/>
      <c r="BH4" s="20"/>
      <c r="BI4" s="20"/>
      <c r="BJ4" s="20"/>
      <c r="BK4" s="20"/>
      <c r="BL4" s="20"/>
      <c r="BM4" s="20"/>
      <c r="BN4" s="181"/>
      <c r="BO4" s="24"/>
      <c r="BP4" s="179"/>
      <c r="BQ4" s="26"/>
      <c r="BR4" s="200"/>
      <c r="BT4" s="192"/>
    </row>
    <row r="5" spans="1:73" s="22" customFormat="1" ht="169.5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30"/>
      <c r="K5" s="230"/>
      <c r="L5" s="20"/>
      <c r="M5" s="20" t="s">
        <v>316</v>
      </c>
      <c r="N5" s="20">
        <f>AL3</f>
        <v>1</v>
      </c>
      <c r="O5" s="21">
        <f>U5</f>
        <v>72.070000000000007</v>
      </c>
      <c r="P5" s="21"/>
      <c r="Q5" s="21">
        <f>1*5.34</f>
        <v>5.34</v>
      </c>
      <c r="R5" s="21">
        <f>1*19.44</f>
        <v>19.440000000000001</v>
      </c>
      <c r="S5" s="21">
        <f>1*45.49</f>
        <v>45.49</v>
      </c>
      <c r="T5" s="21">
        <f>1*1.8</f>
        <v>1.8</v>
      </c>
      <c r="U5" s="21">
        <f>SUM(Q5:T5)</f>
        <v>72.070000000000007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99"/>
      <c r="AM5" s="20"/>
      <c r="AN5" s="20"/>
      <c r="AO5" s="20"/>
      <c r="AP5" s="20"/>
      <c r="AQ5" s="20"/>
      <c r="AR5" s="20"/>
      <c r="AS5" s="20"/>
      <c r="AT5" s="199"/>
      <c r="AU5" s="20"/>
      <c r="AV5" s="20"/>
      <c r="AW5" s="20"/>
      <c r="AX5" s="20"/>
      <c r="AY5" s="20"/>
      <c r="AZ5" s="20"/>
      <c r="BA5" s="20"/>
      <c r="BB5" s="20"/>
      <c r="BC5" s="20"/>
      <c r="BD5" s="199"/>
      <c r="BE5" s="199"/>
      <c r="BF5" s="20"/>
      <c r="BG5" s="20"/>
      <c r="BH5" s="20"/>
      <c r="BI5" s="20"/>
      <c r="BJ5" s="20"/>
      <c r="BK5" s="20"/>
      <c r="BL5" s="20"/>
      <c r="BM5" s="20"/>
      <c r="BN5" s="181"/>
      <c r="BO5" s="24"/>
      <c r="BP5" s="179"/>
      <c r="BQ5" s="26"/>
      <c r="BR5" s="200"/>
      <c r="BT5" s="192"/>
    </row>
    <row r="6" spans="1:73" s="22" customFormat="1" ht="169.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30"/>
      <c r="K6" s="230"/>
      <c r="L6" s="20"/>
      <c r="M6" s="228" t="s">
        <v>318</v>
      </c>
      <c r="N6" s="228" t="str">
        <f>AT3</f>
        <v>СТП 25 кВА со шкафом АСКУЭ в комплекте со счетчиком (МЭК-104)</v>
      </c>
      <c r="O6" s="21">
        <f>U6</f>
        <v>238.7</v>
      </c>
      <c r="P6" s="21"/>
      <c r="Q6" s="21">
        <v>8.41</v>
      </c>
      <c r="R6" s="21">
        <v>46.51</v>
      </c>
      <c r="S6" s="21">
        <v>178.72</v>
      </c>
      <c r="T6" s="21">
        <v>5.0599999999999996</v>
      </c>
      <c r="U6" s="21">
        <f t="shared" ref="U6" si="3">SUM(Q6:T6)</f>
        <v>238.7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199"/>
      <c r="AM6" s="20"/>
      <c r="AN6" s="20"/>
      <c r="AO6" s="20"/>
      <c r="AP6" s="20"/>
      <c r="AQ6" s="20"/>
      <c r="AR6" s="20"/>
      <c r="AS6" s="20"/>
      <c r="AT6" s="199"/>
      <c r="AU6" s="20"/>
      <c r="AV6" s="20"/>
      <c r="AW6" s="20"/>
      <c r="AX6" s="20"/>
      <c r="AY6" s="20"/>
      <c r="AZ6" s="20"/>
      <c r="BA6" s="20"/>
      <c r="BB6" s="20"/>
      <c r="BC6" s="20"/>
      <c r="BD6" s="199"/>
      <c r="BE6" s="199"/>
      <c r="BF6" s="20"/>
      <c r="BG6" s="20"/>
      <c r="BH6" s="20"/>
      <c r="BI6" s="20"/>
      <c r="BJ6" s="20"/>
      <c r="BK6" s="20"/>
      <c r="BL6" s="20"/>
      <c r="BM6" s="20"/>
      <c r="BN6" s="181"/>
      <c r="BO6" s="24"/>
      <c r="BP6" s="179"/>
      <c r="BQ6" s="26"/>
      <c r="BR6" s="200"/>
      <c r="BT6" s="192"/>
    </row>
    <row r="7" spans="1:73" s="22" customFormat="1" ht="169.5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30"/>
      <c r="K7" s="230"/>
      <c r="L7" s="20"/>
      <c r="M7" s="229"/>
      <c r="N7" s="229"/>
      <c r="O7" s="21">
        <f>U7</f>
        <v>112.07999999999998</v>
      </c>
      <c r="P7" s="21"/>
      <c r="Q7" s="21">
        <v>2.37</v>
      </c>
      <c r="R7" s="21">
        <v>5.7</v>
      </c>
      <c r="S7" s="21">
        <v>98.6</v>
      </c>
      <c r="T7" s="21">
        <v>5.41</v>
      </c>
      <c r="U7" s="21">
        <f>SUM(Q7:T7)</f>
        <v>112.07999999999998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199"/>
      <c r="AM7" s="20"/>
      <c r="AN7" s="20"/>
      <c r="AO7" s="20"/>
      <c r="AP7" s="20"/>
      <c r="AQ7" s="20"/>
      <c r="AR7" s="20"/>
      <c r="AS7" s="20"/>
      <c r="AT7" s="199"/>
      <c r="AU7" s="20"/>
      <c r="AV7" s="20"/>
      <c r="AW7" s="20"/>
      <c r="AX7" s="20"/>
      <c r="AY7" s="20"/>
      <c r="AZ7" s="20"/>
      <c r="BA7" s="20"/>
      <c r="BB7" s="20"/>
      <c r="BC7" s="20"/>
      <c r="BD7" s="199"/>
      <c r="BE7" s="199"/>
      <c r="BF7" s="20"/>
      <c r="BG7" s="20"/>
      <c r="BH7" s="20"/>
      <c r="BI7" s="20"/>
      <c r="BJ7" s="20"/>
      <c r="BK7" s="20"/>
      <c r="BL7" s="20"/>
      <c r="BM7" s="20"/>
      <c r="BN7" s="181"/>
      <c r="BO7" s="24"/>
      <c r="BP7" s="179"/>
      <c r="BQ7" s="26"/>
      <c r="BR7" s="200"/>
      <c r="BT7" s="192"/>
    </row>
    <row r="8" spans="1:73" s="22" customFormat="1" ht="169.5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29"/>
      <c r="K8" s="229"/>
      <c r="L8" s="20"/>
      <c r="M8" s="20" t="s">
        <v>310</v>
      </c>
      <c r="N8" s="20">
        <f>BD3</f>
        <v>0.75</v>
      </c>
      <c r="O8" s="21">
        <f>N8*1177</f>
        <v>882.75</v>
      </c>
      <c r="P8" s="21"/>
      <c r="Q8" s="21">
        <f>O8*0.11</f>
        <v>97.102500000000006</v>
      </c>
      <c r="R8" s="21">
        <f>O8*0.83</f>
        <v>732.6825</v>
      </c>
      <c r="S8" s="21">
        <v>0</v>
      </c>
      <c r="T8" s="21">
        <f>O8*0.06</f>
        <v>52.964999999999996</v>
      </c>
      <c r="U8" s="21">
        <f t="shared" ref="U8" si="4">SUM(Q8:T8)</f>
        <v>882.75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199"/>
      <c r="AM8" s="20"/>
      <c r="AN8" s="20"/>
      <c r="AO8" s="20"/>
      <c r="AP8" s="20"/>
      <c r="AQ8" s="20"/>
      <c r="AR8" s="20"/>
      <c r="AS8" s="20"/>
      <c r="AT8" s="199"/>
      <c r="AU8" s="20"/>
      <c r="AV8" s="20"/>
      <c r="AW8" s="20"/>
      <c r="AX8" s="20"/>
      <c r="AY8" s="20"/>
      <c r="AZ8" s="20"/>
      <c r="BA8" s="20"/>
      <c r="BB8" s="20"/>
      <c r="BC8" s="20"/>
      <c r="BD8" s="199"/>
      <c r="BE8" s="199"/>
      <c r="BF8" s="20"/>
      <c r="BG8" s="20"/>
      <c r="BH8" s="20"/>
      <c r="BI8" s="20"/>
      <c r="BJ8" s="20"/>
      <c r="BK8" s="20"/>
      <c r="BL8" s="20"/>
      <c r="BM8" s="20"/>
      <c r="BN8" s="181"/>
      <c r="BO8" s="24"/>
      <c r="BP8" s="179"/>
      <c r="BQ8" s="26"/>
      <c r="BR8" s="200"/>
      <c r="BT8" s="192"/>
    </row>
    <row r="9" spans="1:73" s="22" customFormat="1" ht="409.5" customHeight="1" x14ac:dyDescent="0.25">
      <c r="A9" s="17" t="s">
        <v>338</v>
      </c>
      <c r="B9" s="18">
        <v>41787575</v>
      </c>
      <c r="C9" s="24">
        <v>43536</v>
      </c>
      <c r="D9" s="19">
        <v>458.33300000000003</v>
      </c>
      <c r="E9" s="19"/>
      <c r="F9" s="20">
        <v>14</v>
      </c>
      <c r="G9" s="18" t="s">
        <v>342</v>
      </c>
      <c r="H9" s="18" t="s">
        <v>135</v>
      </c>
      <c r="I9" s="18" t="s">
        <v>347</v>
      </c>
      <c r="J9" s="235" t="s">
        <v>351</v>
      </c>
      <c r="K9" s="235" t="s">
        <v>354</v>
      </c>
      <c r="L9" s="20"/>
      <c r="M9" s="184"/>
      <c r="N9" s="20"/>
      <c r="O9" s="21">
        <f>SUM(O10:O12)</f>
        <v>153.48500000000001</v>
      </c>
      <c r="P9" s="21">
        <f t="shared" ref="P9:U9" si="5">SUM(P10:P12)</f>
        <v>0</v>
      </c>
      <c r="Q9" s="21">
        <f t="shared" si="5"/>
        <v>14.4802</v>
      </c>
      <c r="R9" s="21">
        <f t="shared" si="5"/>
        <v>131.5076</v>
      </c>
      <c r="S9" s="21">
        <f t="shared" si="5"/>
        <v>3.26</v>
      </c>
      <c r="T9" s="21">
        <f t="shared" si="5"/>
        <v>4.2371999999999996</v>
      </c>
      <c r="U9" s="21">
        <f t="shared" si="5"/>
        <v>153.48500000000001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1"/>
      <c r="AM9" s="21"/>
      <c r="AN9" s="21"/>
      <c r="AO9" s="21"/>
      <c r="AP9" s="21"/>
      <c r="AQ9" s="21"/>
      <c r="AR9" s="21"/>
      <c r="AS9" s="21"/>
      <c r="AT9" s="181"/>
      <c r="AU9" s="21"/>
      <c r="AV9" s="21"/>
      <c r="AW9" s="21"/>
      <c r="AX9" s="21"/>
      <c r="AY9" s="21"/>
      <c r="AZ9" s="21"/>
      <c r="BA9" s="21"/>
      <c r="BB9" s="21" t="s">
        <v>243</v>
      </c>
      <c r="BC9" s="21">
        <f>U10</f>
        <v>4.34</v>
      </c>
      <c r="BD9" s="181">
        <v>0.06</v>
      </c>
      <c r="BE9" s="181">
        <f>U11</f>
        <v>70.61999999999999</v>
      </c>
      <c r="BF9" s="21" t="s">
        <v>357</v>
      </c>
      <c r="BG9" s="21">
        <f>U12</f>
        <v>78.525000000000006</v>
      </c>
      <c r="BH9" s="20"/>
      <c r="BI9" s="23"/>
      <c r="BJ9" s="23"/>
      <c r="BK9" s="21"/>
      <c r="BL9" s="21"/>
      <c r="BM9" s="21"/>
      <c r="BN9" s="181">
        <f t="shared" si="1"/>
        <v>153.48500000000001</v>
      </c>
      <c r="BO9" s="24">
        <v>43716</v>
      </c>
      <c r="BP9" s="21"/>
      <c r="BQ9" s="193">
        <v>43536</v>
      </c>
      <c r="BR9" s="196">
        <v>6</v>
      </c>
      <c r="BS9" s="22">
        <f t="shared" si="2"/>
        <v>180</v>
      </c>
      <c r="BT9" s="192">
        <f t="shared" ref="BT9:BT15" si="6">BQ9+BS9</f>
        <v>43716</v>
      </c>
      <c r="BU9" s="25"/>
    </row>
    <row r="10" spans="1:73" s="22" customFormat="1" ht="161.2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6"/>
      <c r="K10" s="236"/>
      <c r="L10" s="20"/>
      <c r="M10" s="20" t="s">
        <v>311</v>
      </c>
      <c r="N10" s="21" t="str">
        <f>BB9</f>
        <v>Монтаж АВ-0,4 кВ (до 63 А)</v>
      </c>
      <c r="O10" s="23">
        <f>U10</f>
        <v>4.34</v>
      </c>
      <c r="P10" s="23"/>
      <c r="Q10" s="23">
        <v>0.43</v>
      </c>
      <c r="R10" s="23">
        <v>0.65</v>
      </c>
      <c r="S10" s="23">
        <v>3.26</v>
      </c>
      <c r="T10" s="23">
        <v>0</v>
      </c>
      <c r="U10" s="23">
        <f>SUM(Q10:T10)</f>
        <v>4.34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181"/>
      <c r="AU10" s="21"/>
      <c r="AV10" s="21"/>
      <c r="AW10" s="21"/>
      <c r="AX10" s="21"/>
      <c r="AY10" s="21"/>
      <c r="AZ10" s="21"/>
      <c r="BA10" s="21"/>
      <c r="BB10" s="21"/>
      <c r="BC10" s="21"/>
      <c r="BD10" s="181"/>
      <c r="BE10" s="181"/>
      <c r="BF10" s="21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3"/>
      <c r="BR10" s="196"/>
      <c r="BT10" s="192"/>
      <c r="BU10" s="25"/>
    </row>
    <row r="11" spans="1:73" s="22" customFormat="1" ht="168.7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6"/>
      <c r="K11" s="236"/>
      <c r="L11" s="20"/>
      <c r="M11" s="20" t="s">
        <v>310</v>
      </c>
      <c r="N11" s="21">
        <f>BD9</f>
        <v>0.06</v>
      </c>
      <c r="O11" s="21">
        <f>N11*1177</f>
        <v>70.61999999999999</v>
      </c>
      <c r="P11" s="21"/>
      <c r="Q11" s="21">
        <f>O11*0.11</f>
        <v>7.7681999999999993</v>
      </c>
      <c r="R11" s="21">
        <f>O11*0.83</f>
        <v>58.614599999999989</v>
      </c>
      <c r="S11" s="21">
        <v>0</v>
      </c>
      <c r="T11" s="21">
        <f>O11*0.06</f>
        <v>4.2371999999999996</v>
      </c>
      <c r="U11" s="21">
        <f t="shared" ref="U11" si="7">SUM(Q11:T11)</f>
        <v>70.61999999999999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181"/>
      <c r="AU11" s="21"/>
      <c r="AV11" s="21"/>
      <c r="AW11" s="21"/>
      <c r="AX11" s="21"/>
      <c r="AY11" s="21"/>
      <c r="AZ11" s="21"/>
      <c r="BA11" s="21"/>
      <c r="BB11" s="21"/>
      <c r="BC11" s="21"/>
      <c r="BD11" s="181"/>
      <c r="BE11" s="181"/>
      <c r="BF11" s="21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3"/>
      <c r="BR11" s="196"/>
      <c r="BT11" s="192"/>
      <c r="BU11" s="25"/>
    </row>
    <row r="12" spans="1:73" s="22" customFormat="1" ht="409.6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7"/>
      <c r="K12" s="237"/>
      <c r="L12" s="20"/>
      <c r="M12" s="20" t="s">
        <v>320</v>
      </c>
      <c r="N12" s="21" t="str">
        <f>BF9</f>
        <v>Реконструкция существующей ВЛ-0,4 кВ в части монтажа совместной подвеской проектируемой ВЛ-0,4 кВ на участке протяженностью 0,1 км</v>
      </c>
      <c r="O12" s="23">
        <f>0.1*785.25</f>
        <v>78.525000000000006</v>
      </c>
      <c r="P12" s="23"/>
      <c r="Q12" s="23">
        <f>O12*0.08</f>
        <v>6.2820000000000009</v>
      </c>
      <c r="R12" s="23">
        <f>O12*0.92</f>
        <v>72.243000000000009</v>
      </c>
      <c r="S12" s="23">
        <v>0</v>
      </c>
      <c r="T12" s="23">
        <v>0</v>
      </c>
      <c r="U12" s="23">
        <f>SUM(Q12:T12)</f>
        <v>78.525000000000006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81"/>
      <c r="BE12" s="181"/>
      <c r="BF12" s="21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3"/>
      <c r="BR12" s="196"/>
      <c r="BT12" s="192"/>
      <c r="BU12" s="25"/>
    </row>
    <row r="13" spans="1:73" s="22" customFormat="1" ht="202.5" customHeight="1" x14ac:dyDescent="0.25">
      <c r="A13" s="17" t="s">
        <v>339</v>
      </c>
      <c r="B13" s="18">
        <v>41773525</v>
      </c>
      <c r="C13" s="24">
        <v>43535</v>
      </c>
      <c r="D13" s="19">
        <v>8996.25</v>
      </c>
      <c r="E13" s="19"/>
      <c r="F13" s="20">
        <v>15</v>
      </c>
      <c r="G13" s="18" t="s">
        <v>343</v>
      </c>
      <c r="H13" s="18" t="s">
        <v>138</v>
      </c>
      <c r="I13" s="18" t="s">
        <v>348</v>
      </c>
      <c r="J13" s="235" t="s">
        <v>352</v>
      </c>
      <c r="K13" s="235" t="s">
        <v>355</v>
      </c>
      <c r="L13" s="20"/>
      <c r="M13" s="20"/>
      <c r="N13" s="20"/>
      <c r="O13" s="29">
        <f>SUM(O14)</f>
        <v>82.390000000000015</v>
      </c>
      <c r="P13" s="29">
        <f t="shared" ref="P13:U13" si="8">SUM(P14)</f>
        <v>0</v>
      </c>
      <c r="Q13" s="29">
        <f t="shared" si="8"/>
        <v>9.0629000000000008</v>
      </c>
      <c r="R13" s="29">
        <f t="shared" si="8"/>
        <v>68.383700000000005</v>
      </c>
      <c r="S13" s="29">
        <f t="shared" si="8"/>
        <v>0</v>
      </c>
      <c r="T13" s="29">
        <f t="shared" si="8"/>
        <v>4.9434000000000005</v>
      </c>
      <c r="U13" s="29">
        <f t="shared" si="8"/>
        <v>82.39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81">
        <v>7.0000000000000007E-2</v>
      </c>
      <c r="BE13" s="181">
        <f>U14</f>
        <v>82.39</v>
      </c>
      <c r="BF13" s="21"/>
      <c r="BG13" s="21"/>
      <c r="BH13" s="20"/>
      <c r="BI13" s="23"/>
      <c r="BJ13" s="23"/>
      <c r="BK13" s="21"/>
      <c r="BL13" s="21"/>
      <c r="BM13" s="21"/>
      <c r="BN13" s="181">
        <f t="shared" si="1"/>
        <v>82.39</v>
      </c>
      <c r="BO13" s="24">
        <v>43715</v>
      </c>
      <c r="BP13" s="21"/>
      <c r="BQ13" s="193">
        <v>43535</v>
      </c>
      <c r="BR13" s="196">
        <v>6</v>
      </c>
      <c r="BS13" s="22">
        <f t="shared" si="2"/>
        <v>180</v>
      </c>
      <c r="BT13" s="192">
        <f t="shared" si="6"/>
        <v>43715</v>
      </c>
      <c r="BU13" s="25"/>
    </row>
    <row r="14" spans="1:73" s="22" customFormat="1" ht="202.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7"/>
      <c r="K14" s="237"/>
      <c r="L14" s="20"/>
      <c r="M14" s="20" t="s">
        <v>310</v>
      </c>
      <c r="N14" s="21">
        <f>BD13</f>
        <v>7.0000000000000007E-2</v>
      </c>
      <c r="O14" s="21">
        <f>N14*1177</f>
        <v>82.390000000000015</v>
      </c>
      <c r="P14" s="21"/>
      <c r="Q14" s="21">
        <f>O14*0.11</f>
        <v>9.0629000000000008</v>
      </c>
      <c r="R14" s="21">
        <f>O14*0.83</f>
        <v>68.383700000000005</v>
      </c>
      <c r="S14" s="21">
        <v>0</v>
      </c>
      <c r="T14" s="21">
        <f>O14*0.06</f>
        <v>4.9434000000000005</v>
      </c>
      <c r="U14" s="21">
        <f t="shared" ref="U14" si="9">SUM(Q14:T14)</f>
        <v>82.39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81"/>
      <c r="BE14" s="181"/>
      <c r="BF14" s="21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193"/>
      <c r="BR14" s="196"/>
      <c r="BT14" s="192"/>
      <c r="BU14" s="25"/>
    </row>
    <row r="15" spans="1:73" s="22" customFormat="1" ht="409.6" customHeight="1" x14ac:dyDescent="0.25">
      <c r="A15" s="17" t="s">
        <v>340</v>
      </c>
      <c r="B15" s="18">
        <v>41781456</v>
      </c>
      <c r="C15" s="24">
        <v>43535</v>
      </c>
      <c r="D15" s="19">
        <v>458.33300000000003</v>
      </c>
      <c r="E15" s="19"/>
      <c r="F15" s="20">
        <v>15</v>
      </c>
      <c r="G15" s="18" t="s">
        <v>344</v>
      </c>
      <c r="H15" s="18" t="s">
        <v>139</v>
      </c>
      <c r="I15" s="18" t="s">
        <v>349</v>
      </c>
      <c r="J15" s="18" t="s">
        <v>381</v>
      </c>
      <c r="K15" s="18" t="s">
        <v>382</v>
      </c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199"/>
      <c r="AM15" s="23"/>
      <c r="AN15" s="23"/>
      <c r="AO15" s="21"/>
      <c r="AP15" s="21"/>
      <c r="AQ15" s="21"/>
      <c r="AR15" s="21"/>
      <c r="AS15" s="21"/>
      <c r="AT15" s="199"/>
      <c r="AU15" s="23"/>
      <c r="AV15" s="21"/>
      <c r="AW15" s="21"/>
      <c r="AX15" s="21"/>
      <c r="AY15" s="21"/>
      <c r="AZ15" s="21"/>
      <c r="BA15" s="21"/>
      <c r="BB15" s="21"/>
      <c r="BC15" s="21"/>
      <c r="BD15" s="199"/>
      <c r="BE15" s="181"/>
      <c r="BF15" s="20"/>
      <c r="BG15" s="21"/>
      <c r="BH15" s="20"/>
      <c r="BI15" s="23"/>
      <c r="BJ15" s="23"/>
      <c r="BK15" s="21"/>
      <c r="BL15" s="21"/>
      <c r="BM15" s="21"/>
      <c r="BN15" s="181">
        <f t="shared" si="1"/>
        <v>0</v>
      </c>
      <c r="BO15" s="24">
        <v>43895</v>
      </c>
      <c r="BP15" s="21" t="s">
        <v>358</v>
      </c>
      <c r="BQ15" s="193">
        <v>43535</v>
      </c>
      <c r="BR15" s="196">
        <v>12</v>
      </c>
      <c r="BS15" s="22">
        <f t="shared" si="2"/>
        <v>360</v>
      </c>
      <c r="BT15" s="192">
        <f t="shared" si="6"/>
        <v>43895</v>
      </c>
      <c r="BU15" s="25"/>
    </row>
    <row r="16" spans="1:73" s="22" customFormat="1" ht="309.75" customHeight="1" x14ac:dyDescent="0.25">
      <c r="A16" s="17" t="s">
        <v>359</v>
      </c>
      <c r="B16" s="18">
        <v>41788235</v>
      </c>
      <c r="C16" s="24">
        <v>43537</v>
      </c>
      <c r="D16" s="19">
        <v>458.33300000000003</v>
      </c>
      <c r="E16" s="19"/>
      <c r="F16" s="20">
        <v>12</v>
      </c>
      <c r="G16" s="18" t="s">
        <v>360</v>
      </c>
      <c r="H16" s="18" t="s">
        <v>138</v>
      </c>
      <c r="I16" s="18" t="s">
        <v>361</v>
      </c>
      <c r="J16" s="235" t="s">
        <v>362</v>
      </c>
      <c r="K16" s="235" t="s">
        <v>363</v>
      </c>
      <c r="L16" s="20"/>
      <c r="M16" s="20"/>
      <c r="N16" s="20"/>
      <c r="O16" s="21">
        <f>SUM(O17:O18)</f>
        <v>380.18</v>
      </c>
      <c r="P16" s="21">
        <f t="shared" ref="P16:U16" si="10">SUM(P17:P18)</f>
        <v>0</v>
      </c>
      <c r="Q16" s="21">
        <f t="shared" si="10"/>
        <v>34.500499999999995</v>
      </c>
      <c r="R16" s="21">
        <f t="shared" si="10"/>
        <v>333.56650000000002</v>
      </c>
      <c r="S16" s="21">
        <f t="shared" si="10"/>
        <v>0</v>
      </c>
      <c r="T16" s="21">
        <f t="shared" si="10"/>
        <v>12.112999999999998</v>
      </c>
      <c r="U16" s="21">
        <f t="shared" si="10"/>
        <v>380.18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9"/>
      <c r="AM16" s="20"/>
      <c r="AN16" s="20"/>
      <c r="AO16" s="21"/>
      <c r="AP16" s="21" t="s">
        <v>365</v>
      </c>
      <c r="AQ16" s="21">
        <f>U17</f>
        <v>203.63000000000002</v>
      </c>
      <c r="AR16" s="21"/>
      <c r="AS16" s="21"/>
      <c r="AT16" s="199"/>
      <c r="AU16" s="20"/>
      <c r="AV16" s="21"/>
      <c r="AW16" s="21"/>
      <c r="AX16" s="21"/>
      <c r="AY16" s="21"/>
      <c r="AZ16" s="21"/>
      <c r="BA16" s="21"/>
      <c r="BB16" s="21"/>
      <c r="BC16" s="21"/>
      <c r="BD16" s="199">
        <v>0.15</v>
      </c>
      <c r="BE16" s="181">
        <f>U18</f>
        <v>176.54999999999998</v>
      </c>
      <c r="BF16" s="20"/>
      <c r="BG16" s="20"/>
      <c r="BH16" s="20"/>
      <c r="BI16" s="23"/>
      <c r="BJ16" s="23"/>
      <c r="BK16" s="21"/>
      <c r="BL16" s="21"/>
      <c r="BM16" s="21"/>
      <c r="BN16" s="181">
        <f t="shared" si="1"/>
        <v>380.18</v>
      </c>
      <c r="BO16" s="24">
        <v>43721</v>
      </c>
      <c r="BP16" s="21" t="s">
        <v>364</v>
      </c>
      <c r="BQ16" s="193"/>
      <c r="BR16" s="196"/>
      <c r="BT16" s="192"/>
      <c r="BU16" s="25"/>
    </row>
    <row r="17" spans="1:73" s="22" customFormat="1" ht="202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6"/>
      <c r="K17" s="236"/>
      <c r="L17" s="20"/>
      <c r="M17" s="20" t="s">
        <v>11</v>
      </c>
      <c r="N17" s="21" t="str">
        <f>AP16</f>
        <v>0,04 (методом ГНБ)</v>
      </c>
      <c r="O17" s="21">
        <f>U17</f>
        <v>203.63000000000002</v>
      </c>
      <c r="P17" s="21"/>
      <c r="Q17" s="21">
        <v>15.08</v>
      </c>
      <c r="R17" s="21">
        <v>187.03</v>
      </c>
      <c r="S17" s="21">
        <v>0</v>
      </c>
      <c r="T17" s="21">
        <v>1.52</v>
      </c>
      <c r="U17" s="21">
        <f>SUM(Q17:T17)</f>
        <v>203.63000000000002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99"/>
      <c r="AU17" s="23"/>
      <c r="AV17" s="21"/>
      <c r="AW17" s="21"/>
      <c r="AX17" s="21"/>
      <c r="AY17" s="21"/>
      <c r="AZ17" s="21"/>
      <c r="BA17" s="21"/>
      <c r="BB17" s="21"/>
      <c r="BC17" s="21"/>
      <c r="BD17" s="199"/>
      <c r="BE17" s="18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202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7"/>
      <c r="K18" s="237"/>
      <c r="L18" s="20"/>
      <c r="M18" s="20" t="s">
        <v>310</v>
      </c>
      <c r="N18" s="20">
        <f>BD16</f>
        <v>0.15</v>
      </c>
      <c r="O18" s="21">
        <f>N18*1177</f>
        <v>176.54999999999998</v>
      </c>
      <c r="P18" s="21"/>
      <c r="Q18" s="21">
        <f>O18*0.11</f>
        <v>19.420499999999997</v>
      </c>
      <c r="R18" s="21">
        <f>O18*0.83</f>
        <v>146.53649999999999</v>
      </c>
      <c r="S18" s="21">
        <v>0</v>
      </c>
      <c r="T18" s="21">
        <f>O18*0.06</f>
        <v>10.592999999999998</v>
      </c>
      <c r="U18" s="21">
        <f t="shared" ref="U18" si="11">SUM(Q18:T18)</f>
        <v>176.54999999999998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9"/>
      <c r="AM18" s="23"/>
      <c r="AN18" s="23"/>
      <c r="AO18" s="21"/>
      <c r="AP18" s="21"/>
      <c r="AQ18" s="21"/>
      <c r="AR18" s="21"/>
      <c r="AS18" s="21"/>
      <c r="AT18" s="199"/>
      <c r="AU18" s="23"/>
      <c r="AV18" s="21"/>
      <c r="AW18" s="21"/>
      <c r="AX18" s="21"/>
      <c r="AY18" s="21"/>
      <c r="AZ18" s="21"/>
      <c r="BA18" s="21"/>
      <c r="BB18" s="21"/>
      <c r="BC18" s="21"/>
      <c r="BD18" s="199"/>
      <c r="BE18" s="182"/>
      <c r="BF18" s="23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3"/>
      <c r="BR18" s="196"/>
      <c r="BT18" s="192"/>
      <c r="BU18" s="25"/>
    </row>
    <row r="19" spans="1:73" s="220" customFormat="1" ht="409.6" customHeight="1" x14ac:dyDescent="0.25">
      <c r="A19" s="232" t="s">
        <v>366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4"/>
      <c r="O19" s="216">
        <f>O3+O9+O13+O16</f>
        <v>1985.7550000000001</v>
      </c>
      <c r="P19" s="216">
        <f t="shared" ref="P19:AM19" si="12">P3+P9+P13+P16</f>
        <v>0</v>
      </c>
      <c r="Q19" s="216">
        <f t="shared" si="12"/>
        <v>178.31710000000001</v>
      </c>
      <c r="R19" s="216">
        <f t="shared" si="12"/>
        <v>1391.6343000000002</v>
      </c>
      <c r="S19" s="216">
        <f t="shared" si="12"/>
        <v>326.07</v>
      </c>
      <c r="T19" s="216">
        <f t="shared" si="12"/>
        <v>89.733599999999996</v>
      </c>
      <c r="U19" s="216">
        <f t="shared" si="12"/>
        <v>1985.7550000000001</v>
      </c>
      <c r="V19" s="216">
        <f t="shared" si="12"/>
        <v>0</v>
      </c>
      <c r="W19" s="216">
        <f t="shared" si="12"/>
        <v>0</v>
      </c>
      <c r="X19" s="216">
        <f t="shared" si="12"/>
        <v>0</v>
      </c>
      <c r="Y19" s="216">
        <f t="shared" si="12"/>
        <v>0</v>
      </c>
      <c r="Z19" s="216">
        <f t="shared" si="12"/>
        <v>0</v>
      </c>
      <c r="AA19" s="216">
        <f t="shared" si="12"/>
        <v>0</v>
      </c>
      <c r="AB19" s="216">
        <f t="shared" si="12"/>
        <v>0</v>
      </c>
      <c r="AC19" s="216">
        <f t="shared" si="12"/>
        <v>0</v>
      </c>
      <c r="AD19" s="216">
        <f t="shared" si="12"/>
        <v>0</v>
      </c>
      <c r="AE19" s="216">
        <f t="shared" si="12"/>
        <v>0</v>
      </c>
      <c r="AF19" s="216">
        <f t="shared" si="12"/>
        <v>0</v>
      </c>
      <c r="AG19" s="216">
        <f t="shared" si="12"/>
        <v>0</v>
      </c>
      <c r="AH19" s="216">
        <f t="shared" si="12"/>
        <v>0.05</v>
      </c>
      <c r="AI19" s="216">
        <f t="shared" si="12"/>
        <v>64.100000000000009</v>
      </c>
      <c r="AJ19" s="216">
        <f t="shared" si="12"/>
        <v>0</v>
      </c>
      <c r="AK19" s="216">
        <f t="shared" si="12"/>
        <v>0</v>
      </c>
      <c r="AL19" s="216">
        <f t="shared" si="12"/>
        <v>1</v>
      </c>
      <c r="AM19" s="216">
        <f t="shared" si="12"/>
        <v>72.070000000000007</v>
      </c>
      <c r="AN19" s="216" t="e">
        <f>AN3+AN9+AN13+#REF!+#REF!+AN16</f>
        <v>#REF!</v>
      </c>
      <c r="AO19" s="216" t="e">
        <f>AO3+AO9+AO13+#REF!+#REF!+AO16</f>
        <v>#REF!</v>
      </c>
      <c r="AP19" s="216">
        <v>0.04</v>
      </c>
      <c r="AQ19" s="216">
        <f>AQ3+AQ9+AQ13+AQ16</f>
        <v>203.63000000000002</v>
      </c>
      <c r="AR19" s="216" t="e">
        <f>AR3+AR9+AR13+#REF!+#REF!+AR16</f>
        <v>#REF!</v>
      </c>
      <c r="AS19" s="216" t="e">
        <f>AS3+AS9+AS13+#REF!+#REF!+AS16</f>
        <v>#REF!</v>
      </c>
      <c r="AT19" s="216" t="s">
        <v>379</v>
      </c>
      <c r="AU19" s="216">
        <f>AU3+AU9+AU13+AU16</f>
        <v>350.78</v>
      </c>
      <c r="AV19" s="216" t="e">
        <f>AV3+AV9+AV13+#REF!+#REF!+AV16</f>
        <v>#REF!</v>
      </c>
      <c r="AW19" s="216" t="e">
        <f>AW3+AW9+AW13+#REF!+#REF!+AW16</f>
        <v>#REF!</v>
      </c>
      <c r="AX19" s="216" t="e">
        <f>AX3+AX9+AX13+#REF!+#REF!+AX16</f>
        <v>#REF!</v>
      </c>
      <c r="AY19" s="216" t="e">
        <f>AY3+AY9+AY13+#REF!+#REF!+AY16</f>
        <v>#REF!</v>
      </c>
      <c r="AZ19" s="216" t="e">
        <f>AZ3+AZ9+AZ13+#REF!+#REF!+AZ16</f>
        <v>#REF!</v>
      </c>
      <c r="BA19" s="216" t="e">
        <f>BA3+BA9+BA13+#REF!+#REF!+BA16</f>
        <v>#REF!</v>
      </c>
      <c r="BB19" s="216" t="s">
        <v>380</v>
      </c>
      <c r="BC19" s="216">
        <f>BC3+BC9+BC13+BC16</f>
        <v>4.34</v>
      </c>
      <c r="BD19" s="216">
        <f>BD3+BD9+BD13+BD16</f>
        <v>1.03</v>
      </c>
      <c r="BE19" s="216">
        <f>BE3+BE9+BE13+BE16</f>
        <v>1212.31</v>
      </c>
      <c r="BF19" s="216" t="s">
        <v>357</v>
      </c>
      <c r="BG19" s="216">
        <f>BG3+BG9+BG13+BG16</f>
        <v>78.525000000000006</v>
      </c>
      <c r="BH19" s="216"/>
      <c r="BI19" s="216"/>
      <c r="BJ19" s="216">
        <f t="shared" ref="BH19:BN19" si="13">BJ3+BJ9+BJ13+BJ16</f>
        <v>0</v>
      </c>
      <c r="BK19" s="216">
        <f t="shared" si="13"/>
        <v>0</v>
      </c>
      <c r="BL19" s="216">
        <f t="shared" si="13"/>
        <v>0</v>
      </c>
      <c r="BM19" s="216">
        <f t="shared" si="13"/>
        <v>0</v>
      </c>
      <c r="BN19" s="216">
        <f t="shared" si="13"/>
        <v>1985.7550000000001</v>
      </c>
      <c r="BO19" s="217"/>
      <c r="BP19" s="216"/>
      <c r="BQ19" s="218"/>
      <c r="BR19" s="219"/>
      <c r="BT19" s="221"/>
      <c r="BU19" s="222"/>
    </row>
    <row r="20" spans="1:73" s="22" customFormat="1" ht="216.75" customHeight="1" x14ac:dyDescent="0.25">
      <c r="A20" s="209"/>
      <c r="B20" s="210"/>
      <c r="C20" s="211"/>
      <c r="D20" s="212"/>
      <c r="E20" s="212"/>
      <c r="F20" s="213"/>
      <c r="G20" s="210"/>
      <c r="H20" s="210"/>
      <c r="I20" s="210"/>
      <c r="J20" s="210"/>
      <c r="K20" s="210"/>
      <c r="L20" s="213"/>
      <c r="M20" s="213"/>
      <c r="N20" s="213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3"/>
      <c r="AU20" s="215"/>
      <c r="AV20" s="214"/>
      <c r="AW20" s="214"/>
      <c r="AX20" s="214"/>
      <c r="AY20" s="214"/>
      <c r="AZ20" s="214"/>
      <c r="BA20" s="214"/>
      <c r="BB20" s="214"/>
      <c r="BC20" s="214"/>
      <c r="BD20" s="213"/>
      <c r="BE20" s="215"/>
      <c r="BF20" s="215"/>
      <c r="BG20" s="214"/>
      <c r="BH20" s="213"/>
      <c r="BI20" s="215"/>
      <c r="BJ20" s="215"/>
      <c r="BK20" s="214"/>
      <c r="BL20" s="214"/>
      <c r="BM20" s="214"/>
      <c r="BN20" s="214"/>
      <c r="BO20" s="211"/>
      <c r="BP20" s="214"/>
      <c r="BQ20" s="202"/>
      <c r="BR20" s="196"/>
      <c r="BT20" s="192"/>
      <c r="BU20" s="25"/>
    </row>
    <row r="21" spans="1:73" s="22" customFormat="1" ht="261" customHeight="1" x14ac:dyDescent="0.25">
      <c r="A21" s="201" t="s">
        <v>370</v>
      </c>
      <c r="B21" s="207"/>
      <c r="C21" s="26"/>
      <c r="D21" s="208"/>
      <c r="E21" s="208"/>
      <c r="F21" s="180"/>
      <c r="G21" s="207"/>
      <c r="H21" s="207"/>
      <c r="I21" s="207"/>
      <c r="J21" s="207"/>
      <c r="K21" s="201" t="s">
        <v>374</v>
      </c>
      <c r="L21" s="180"/>
      <c r="M21" s="180"/>
      <c r="N21" s="180"/>
      <c r="O21" s="180"/>
      <c r="P21" s="180"/>
      <c r="Q21" s="201" t="s">
        <v>375</v>
      </c>
      <c r="R21" s="180"/>
      <c r="S21" s="180"/>
      <c r="T21" s="180"/>
      <c r="U21" s="180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180"/>
      <c r="AI21" s="180"/>
      <c r="AJ21" s="180"/>
      <c r="AK21" s="36"/>
      <c r="AL21" s="180"/>
      <c r="AM21" s="180"/>
      <c r="AN21" s="180"/>
      <c r="AO21" s="36"/>
      <c r="AP21" s="36"/>
      <c r="AQ21" s="36"/>
      <c r="AR21" s="36"/>
      <c r="AS21" s="36"/>
      <c r="AT21" s="180"/>
      <c r="AU21" s="180"/>
      <c r="AV21" s="36"/>
      <c r="AW21" s="36"/>
      <c r="AX21" s="36"/>
      <c r="AY21" s="36"/>
      <c r="AZ21" s="36"/>
      <c r="BA21" s="36"/>
      <c r="BB21" s="36"/>
      <c r="BC21" s="36"/>
      <c r="BD21" s="180"/>
      <c r="BE21" s="180"/>
      <c r="BF21" s="180"/>
      <c r="BG21" s="180"/>
      <c r="BH21" s="180"/>
      <c r="BI21" s="40"/>
      <c r="BJ21" s="40"/>
      <c r="BK21" s="36"/>
      <c r="BL21" s="36"/>
      <c r="BM21" s="36"/>
      <c r="BN21" s="36"/>
      <c r="BO21" s="26"/>
      <c r="BP21" s="36"/>
      <c r="BQ21" s="202"/>
      <c r="BR21" s="196"/>
      <c r="BT21" s="192"/>
      <c r="BU21" s="25"/>
    </row>
    <row r="22" spans="1:73" s="22" customFormat="1" ht="272.25" customHeight="1" x14ac:dyDescent="0.25">
      <c r="A22" s="201" t="s">
        <v>371</v>
      </c>
      <c r="B22" s="207"/>
      <c r="C22" s="26"/>
      <c r="D22" s="208"/>
      <c r="E22" s="208"/>
      <c r="F22" s="180"/>
      <c r="G22" s="207"/>
      <c r="H22" s="207"/>
      <c r="I22" s="207"/>
      <c r="J22" s="207"/>
      <c r="K22" s="201" t="s">
        <v>374</v>
      </c>
      <c r="L22" s="180"/>
      <c r="M22" s="180"/>
      <c r="N22" s="180"/>
      <c r="O22" s="40"/>
      <c r="P22" s="40"/>
      <c r="Q22" s="201" t="s">
        <v>376</v>
      </c>
      <c r="R22" s="40"/>
      <c r="S22" s="40"/>
      <c r="T22" s="40"/>
      <c r="U22" s="40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180"/>
      <c r="AI22" s="40"/>
      <c r="AJ22" s="40"/>
      <c r="AK22" s="36"/>
      <c r="AL22" s="180"/>
      <c r="AM22" s="40"/>
      <c r="AN22" s="40"/>
      <c r="AO22" s="36"/>
      <c r="AP22" s="36"/>
      <c r="AQ22" s="36"/>
      <c r="AR22" s="36"/>
      <c r="AS22" s="36"/>
      <c r="AT22" s="180"/>
      <c r="AU22" s="40"/>
      <c r="AV22" s="36"/>
      <c r="AW22" s="36"/>
      <c r="AX22" s="36"/>
      <c r="AY22" s="36"/>
      <c r="AZ22" s="36"/>
      <c r="BA22" s="36"/>
      <c r="BB22" s="36"/>
      <c r="BC22" s="36"/>
      <c r="BD22" s="180"/>
      <c r="BE22" s="40"/>
      <c r="BF22" s="40"/>
      <c r="BG22" s="36"/>
      <c r="BH22" s="180"/>
      <c r="BI22" s="40"/>
      <c r="BJ22" s="40"/>
      <c r="BK22" s="36"/>
      <c r="BL22" s="36"/>
      <c r="BM22" s="36"/>
      <c r="BN22" s="36"/>
      <c r="BO22" s="26"/>
      <c r="BP22" s="36"/>
      <c r="BQ22" s="202"/>
      <c r="BR22" s="196"/>
      <c r="BT22" s="192"/>
      <c r="BU22" s="25"/>
    </row>
    <row r="23" spans="1:73" s="22" customFormat="1" ht="243.75" customHeight="1" x14ac:dyDescent="0.25">
      <c r="A23" s="201" t="s">
        <v>372</v>
      </c>
      <c r="B23" s="207"/>
      <c r="C23" s="26"/>
      <c r="D23" s="208"/>
      <c r="E23" s="208"/>
      <c r="F23" s="180"/>
      <c r="G23" s="207"/>
      <c r="H23" s="207"/>
      <c r="I23" s="207"/>
      <c r="J23" s="207"/>
      <c r="K23" s="201" t="s">
        <v>374</v>
      </c>
      <c r="L23" s="180"/>
      <c r="M23" s="180"/>
      <c r="N23" s="180"/>
      <c r="O23" s="180"/>
      <c r="P23" s="180"/>
      <c r="Q23" s="201" t="s">
        <v>377</v>
      </c>
      <c r="R23" s="180"/>
      <c r="S23" s="180"/>
      <c r="T23" s="180"/>
      <c r="U23" s="180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180"/>
      <c r="AI23" s="40"/>
      <c r="AJ23" s="40"/>
      <c r="AK23" s="36"/>
      <c r="AL23" s="180"/>
      <c r="AM23" s="40"/>
      <c r="AN23" s="40"/>
      <c r="AO23" s="36"/>
      <c r="AP23" s="36"/>
      <c r="AQ23" s="36"/>
      <c r="AR23" s="36"/>
      <c r="AS23" s="36"/>
      <c r="AT23" s="180"/>
      <c r="AU23" s="40"/>
      <c r="AV23" s="36"/>
      <c r="AW23" s="36"/>
      <c r="AX23" s="36"/>
      <c r="AY23" s="36"/>
      <c r="AZ23" s="36"/>
      <c r="BA23" s="36"/>
      <c r="BB23" s="36"/>
      <c r="BC23" s="36"/>
      <c r="BD23" s="180"/>
      <c r="BE23" s="40"/>
      <c r="BF23" s="40"/>
      <c r="BG23" s="36"/>
      <c r="BH23" s="180"/>
      <c r="BI23" s="40"/>
      <c r="BJ23" s="40"/>
      <c r="BK23" s="36"/>
      <c r="BL23" s="36"/>
      <c r="BM23" s="36"/>
      <c r="BN23" s="36"/>
      <c r="BO23" s="26"/>
      <c r="BP23" s="36"/>
      <c r="BQ23" s="202"/>
      <c r="BR23" s="196"/>
      <c r="BT23" s="192"/>
      <c r="BU23" s="25"/>
    </row>
    <row r="24" spans="1:73" s="22" customFormat="1" ht="274.5" customHeight="1" x14ac:dyDescent="0.25">
      <c r="A24" s="201" t="s">
        <v>373</v>
      </c>
      <c r="B24" s="207"/>
      <c r="C24" s="26"/>
      <c r="D24" s="208"/>
      <c r="E24" s="208"/>
      <c r="F24" s="180"/>
      <c r="G24" s="207"/>
      <c r="H24" s="207"/>
      <c r="I24" s="207"/>
      <c r="J24" s="207"/>
      <c r="K24" s="201" t="s">
        <v>374</v>
      </c>
      <c r="L24" s="180"/>
      <c r="M24" s="180"/>
      <c r="N24" s="180"/>
      <c r="O24" s="180"/>
      <c r="P24" s="180"/>
      <c r="Q24" s="201" t="s">
        <v>378</v>
      </c>
      <c r="R24" s="180"/>
      <c r="S24" s="180"/>
      <c r="T24" s="180"/>
      <c r="U24" s="180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180"/>
      <c r="BE24" s="36"/>
      <c r="BF24" s="180"/>
      <c r="BG24" s="36"/>
      <c r="BH24" s="180"/>
      <c r="BI24" s="40"/>
      <c r="BJ24" s="40"/>
      <c r="BK24" s="36"/>
      <c r="BL24" s="36"/>
      <c r="BM24" s="36"/>
      <c r="BN24" s="36"/>
      <c r="BO24" s="26"/>
      <c r="BP24" s="36"/>
      <c r="BQ24" s="202"/>
      <c r="BR24" s="196"/>
      <c r="BT24" s="192"/>
      <c r="BU24" s="25"/>
    </row>
    <row r="25" spans="1:73" s="22" customFormat="1" ht="409.6" customHeight="1" x14ac:dyDescent="0.25">
      <c r="A25" s="203"/>
      <c r="B25" s="204"/>
      <c r="C25" s="205"/>
      <c r="D25" s="206"/>
      <c r="E25" s="206"/>
      <c r="F25" s="199"/>
      <c r="G25" s="204"/>
      <c r="H25" s="204"/>
      <c r="I25" s="204"/>
      <c r="J25" s="204"/>
      <c r="K25" s="204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99"/>
      <c r="BE25" s="181"/>
      <c r="BF25" s="199"/>
      <c r="BG25" s="181"/>
      <c r="BH25" s="199"/>
      <c r="BI25" s="182"/>
      <c r="BJ25" s="182"/>
      <c r="BK25" s="181"/>
      <c r="BL25" s="181"/>
      <c r="BM25" s="181"/>
      <c r="BN25" s="181">
        <f t="shared" ref="BN25:BN43" si="14">W25+Y25+AA25+AC25+AE25+AG25+AI25+AM25+AO25+AQ25+AS25+AU25+AW25+AY25+BA25+BC25+BE25+BG25+BI25+BK25+BM25</f>
        <v>0</v>
      </c>
      <c r="BO25" s="205">
        <v>43585</v>
      </c>
      <c r="BP25" s="181" t="s">
        <v>210</v>
      </c>
      <c r="BQ25" s="193">
        <v>43405</v>
      </c>
      <c r="BR25" s="196">
        <v>6</v>
      </c>
      <c r="BS25" s="22">
        <f t="shared" ref="BS25:BS50" si="15">BR25*30</f>
        <v>180</v>
      </c>
      <c r="BT25" s="192">
        <f t="shared" ref="BT25:BT51" si="16">BQ25+BS25</f>
        <v>43585</v>
      </c>
      <c r="BU25" s="25"/>
    </row>
    <row r="26" spans="1:73" s="22" customFormat="1" ht="408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1"/>
      <c r="BF26" s="199"/>
      <c r="BG26" s="29"/>
      <c r="BH26" s="29"/>
      <c r="BI26" s="23"/>
      <c r="BJ26" s="23"/>
      <c r="BK26" s="21"/>
      <c r="BL26" s="21"/>
      <c r="BM26" s="21"/>
      <c r="BN26" s="181">
        <f t="shared" si="14"/>
        <v>0</v>
      </c>
      <c r="BO26" s="24">
        <v>43585</v>
      </c>
      <c r="BP26" s="21" t="s">
        <v>210</v>
      </c>
      <c r="BQ26" s="193">
        <v>43405</v>
      </c>
      <c r="BR26" s="196">
        <v>6</v>
      </c>
      <c r="BS26" s="22">
        <f t="shared" si="15"/>
        <v>180</v>
      </c>
      <c r="BT26" s="192">
        <f t="shared" si="16"/>
        <v>43585</v>
      </c>
      <c r="BU26" s="25"/>
    </row>
    <row r="27" spans="1:73" s="22" customFormat="1" ht="408.7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199"/>
      <c r="BE27" s="20"/>
      <c r="BF27" s="20"/>
      <c r="BG27" s="21"/>
      <c r="BH27" s="20"/>
      <c r="BI27" s="23"/>
      <c r="BJ27" s="23"/>
      <c r="BK27" s="21"/>
      <c r="BL27" s="21"/>
      <c r="BM27" s="21"/>
      <c r="BN27" s="181">
        <f t="shared" si="14"/>
        <v>0</v>
      </c>
      <c r="BO27" s="24">
        <v>43593</v>
      </c>
      <c r="BP27" s="21" t="s">
        <v>333</v>
      </c>
      <c r="BQ27" s="193">
        <v>43413</v>
      </c>
      <c r="BR27" s="196">
        <v>6</v>
      </c>
      <c r="BS27" s="22">
        <f t="shared" si="15"/>
        <v>180</v>
      </c>
      <c r="BT27" s="192">
        <f t="shared" si="16"/>
        <v>43593</v>
      </c>
      <c r="BU27" s="25"/>
    </row>
    <row r="28" spans="1:73" s="22" customFormat="1" ht="408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181"/>
      <c r="BF28" s="21"/>
      <c r="BG28" s="21"/>
      <c r="BH28" s="20"/>
      <c r="BI28" s="23"/>
      <c r="BJ28" s="23"/>
      <c r="BK28" s="21"/>
      <c r="BL28" s="21"/>
      <c r="BM28" s="21"/>
      <c r="BN28" s="181">
        <f t="shared" si="14"/>
        <v>0</v>
      </c>
      <c r="BO28" s="24">
        <v>43593</v>
      </c>
      <c r="BP28" s="21" t="s">
        <v>333</v>
      </c>
      <c r="BQ28" s="193">
        <v>43413</v>
      </c>
      <c r="BR28" s="196">
        <v>6</v>
      </c>
      <c r="BS28" s="22">
        <f t="shared" si="15"/>
        <v>180</v>
      </c>
      <c r="BT28" s="192">
        <f t="shared" si="16"/>
        <v>43593</v>
      </c>
      <c r="BU28" s="25"/>
    </row>
    <row r="29" spans="1:73" s="22" customFormat="1" ht="408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181"/>
      <c r="BF29" s="21"/>
      <c r="BG29" s="21"/>
      <c r="BH29" s="20"/>
      <c r="BI29" s="23"/>
      <c r="BJ29" s="23"/>
      <c r="BK29" s="21"/>
      <c r="BL29" s="21"/>
      <c r="BM29" s="21"/>
      <c r="BN29" s="181">
        <f t="shared" si="14"/>
        <v>0</v>
      </c>
      <c r="BO29" s="24">
        <v>43596</v>
      </c>
      <c r="BP29" s="21" t="s">
        <v>334</v>
      </c>
      <c r="BQ29" s="193">
        <v>43416</v>
      </c>
      <c r="BR29" s="196">
        <v>6</v>
      </c>
      <c r="BS29" s="22">
        <f t="shared" si="15"/>
        <v>180</v>
      </c>
      <c r="BT29" s="192">
        <f t="shared" si="16"/>
        <v>43596</v>
      </c>
      <c r="BU29" s="25"/>
    </row>
    <row r="30" spans="1:73" s="22" customFormat="1" ht="408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81"/>
      <c r="BE30" s="181"/>
      <c r="BF30" s="21"/>
      <c r="BG30" s="21"/>
      <c r="BH30" s="20"/>
      <c r="BI30" s="23"/>
      <c r="BJ30" s="23"/>
      <c r="BK30" s="21"/>
      <c r="BL30" s="21"/>
      <c r="BM30" s="21"/>
      <c r="BN30" s="181">
        <f t="shared" si="14"/>
        <v>0</v>
      </c>
      <c r="BO30" s="24">
        <v>43593</v>
      </c>
      <c r="BP30" s="21" t="s">
        <v>335</v>
      </c>
      <c r="BQ30" s="193">
        <v>43413</v>
      </c>
      <c r="BR30" s="196">
        <v>6</v>
      </c>
      <c r="BS30" s="22">
        <f t="shared" si="15"/>
        <v>180</v>
      </c>
      <c r="BT30" s="192">
        <f t="shared" si="16"/>
        <v>43593</v>
      </c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1"/>
      <c r="AJ31" s="20"/>
      <c r="AK31" s="21"/>
      <c r="AL31" s="199"/>
      <c r="AM31" s="20"/>
      <c r="AN31" s="20"/>
      <c r="AO31" s="21"/>
      <c r="AP31" s="21"/>
      <c r="AQ31" s="21"/>
      <c r="AR31" s="21"/>
      <c r="AS31" s="21"/>
      <c r="AT31" s="199"/>
      <c r="AU31" s="20"/>
      <c r="AV31" s="20"/>
      <c r="AW31" s="21"/>
      <c r="AX31" s="21"/>
      <c r="AY31" s="21"/>
      <c r="AZ31" s="21"/>
      <c r="BA31" s="21"/>
      <c r="BB31" s="21"/>
      <c r="BC31" s="21"/>
      <c r="BD31" s="199"/>
      <c r="BE31" s="20"/>
      <c r="BF31" s="20"/>
      <c r="BG31" s="21"/>
      <c r="BH31" s="20"/>
      <c r="BI31" s="23"/>
      <c r="BJ31" s="23"/>
      <c r="BK31" s="21"/>
      <c r="BL31" s="21"/>
      <c r="BM31" s="21"/>
      <c r="BN31" s="181">
        <f t="shared" si="14"/>
        <v>0</v>
      </c>
      <c r="BO31" s="24">
        <v>43596</v>
      </c>
      <c r="BP31" s="21" t="s">
        <v>334</v>
      </c>
      <c r="BQ31" s="193">
        <v>43416</v>
      </c>
      <c r="BR31" s="196">
        <v>6</v>
      </c>
      <c r="BS31" s="22">
        <f t="shared" si="15"/>
        <v>180</v>
      </c>
      <c r="BT31" s="192">
        <f t="shared" si="16"/>
        <v>43596</v>
      </c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0"/>
      <c r="AU32" s="21"/>
      <c r="AV32" s="20"/>
      <c r="AW32" s="21"/>
      <c r="AX32" s="21"/>
      <c r="AY32" s="21"/>
      <c r="AZ32" s="21"/>
      <c r="BA32" s="21"/>
      <c r="BB32" s="21"/>
      <c r="BC32" s="21"/>
      <c r="BD32" s="199"/>
      <c r="BE32" s="181"/>
      <c r="BF32" s="20"/>
      <c r="BG32" s="21"/>
      <c r="BH32" s="20"/>
      <c r="BI32" s="23"/>
      <c r="BJ32" s="23"/>
      <c r="BK32" s="21"/>
      <c r="BL32" s="21"/>
      <c r="BM32" s="21"/>
      <c r="BN32" s="181">
        <f t="shared" si="14"/>
        <v>0</v>
      </c>
      <c r="BO32" s="24">
        <v>43596</v>
      </c>
      <c r="BP32" s="21" t="s">
        <v>335</v>
      </c>
      <c r="BQ32" s="193">
        <v>43416</v>
      </c>
      <c r="BR32" s="196">
        <v>6</v>
      </c>
      <c r="BS32" s="22">
        <f t="shared" si="15"/>
        <v>180</v>
      </c>
      <c r="BT32" s="192">
        <f t="shared" si="16"/>
        <v>43596</v>
      </c>
      <c r="BU32" s="25"/>
    </row>
    <row r="33" spans="1:73" s="22" customFormat="1" ht="409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0"/>
      <c r="AU33" s="21"/>
      <c r="AV33" s="20"/>
      <c r="AW33" s="21"/>
      <c r="AX33" s="21"/>
      <c r="AY33" s="21"/>
      <c r="AZ33" s="21"/>
      <c r="BA33" s="21"/>
      <c r="BB33" s="21"/>
      <c r="BC33" s="21"/>
      <c r="BD33" s="199"/>
      <c r="BE33" s="181"/>
      <c r="BF33" s="20"/>
      <c r="BG33" s="21"/>
      <c r="BH33" s="20"/>
      <c r="BI33" s="23"/>
      <c r="BJ33" s="23"/>
      <c r="BK33" s="21"/>
      <c r="BL33" s="21"/>
      <c r="BM33" s="21"/>
      <c r="BN33" s="181">
        <f t="shared" si="14"/>
        <v>0</v>
      </c>
      <c r="BO33" s="24">
        <v>43593</v>
      </c>
      <c r="BP33" s="21" t="s">
        <v>333</v>
      </c>
      <c r="BQ33" s="193">
        <v>43413</v>
      </c>
      <c r="BR33" s="196">
        <v>6</v>
      </c>
      <c r="BS33" s="22">
        <f t="shared" si="15"/>
        <v>180</v>
      </c>
      <c r="BT33" s="192">
        <f t="shared" si="16"/>
        <v>43593</v>
      </c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0"/>
      <c r="AU34" s="21"/>
      <c r="AV34" s="20"/>
      <c r="AW34" s="21"/>
      <c r="AX34" s="21"/>
      <c r="AY34" s="21"/>
      <c r="AZ34" s="21"/>
      <c r="BA34" s="21"/>
      <c r="BB34" s="21"/>
      <c r="BC34" s="21"/>
      <c r="BD34" s="199"/>
      <c r="BE34" s="181"/>
      <c r="BF34" s="20"/>
      <c r="BG34" s="21"/>
      <c r="BH34" s="20"/>
      <c r="BI34" s="23"/>
      <c r="BJ34" s="23"/>
      <c r="BK34" s="21"/>
      <c r="BL34" s="21"/>
      <c r="BM34" s="21"/>
      <c r="BN34" s="181">
        <f t="shared" si="14"/>
        <v>0</v>
      </c>
      <c r="BO34" s="24">
        <v>43593</v>
      </c>
      <c r="BP34" s="21" t="s">
        <v>332</v>
      </c>
      <c r="BQ34" s="193">
        <v>43413</v>
      </c>
      <c r="BR34" s="196">
        <v>6</v>
      </c>
      <c r="BS34" s="22">
        <f t="shared" si="15"/>
        <v>180</v>
      </c>
      <c r="BT34" s="192">
        <f t="shared" si="16"/>
        <v>43593</v>
      </c>
      <c r="BU34" s="25"/>
    </row>
    <row r="35" spans="1:73" s="22" customFormat="1" ht="409.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0"/>
      <c r="AU35" s="21"/>
      <c r="AV35" s="20"/>
      <c r="AW35" s="21"/>
      <c r="AX35" s="21"/>
      <c r="AY35" s="21"/>
      <c r="AZ35" s="21"/>
      <c r="BA35" s="21"/>
      <c r="BB35" s="21"/>
      <c r="BC35" s="21"/>
      <c r="BD35" s="199"/>
      <c r="BE35" s="181"/>
      <c r="BF35" s="20"/>
      <c r="BG35" s="21"/>
      <c r="BH35" s="20"/>
      <c r="BI35" s="23"/>
      <c r="BJ35" s="23"/>
      <c r="BK35" s="21"/>
      <c r="BL35" s="21"/>
      <c r="BM35" s="21"/>
      <c r="BN35" s="181">
        <f t="shared" si="14"/>
        <v>0</v>
      </c>
      <c r="BO35" s="24">
        <v>43598</v>
      </c>
      <c r="BP35" s="21" t="s">
        <v>333</v>
      </c>
      <c r="BQ35" s="193">
        <v>43418</v>
      </c>
      <c r="BR35" s="196">
        <v>6</v>
      </c>
      <c r="BS35" s="22">
        <f t="shared" si="15"/>
        <v>180</v>
      </c>
      <c r="BT35" s="192">
        <f t="shared" si="16"/>
        <v>43598</v>
      </c>
      <c r="BU35" s="25"/>
    </row>
    <row r="36" spans="1:73" s="22" customFormat="1" ht="409.6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1"/>
      <c r="BH36" s="20"/>
      <c r="BI36" s="23"/>
      <c r="BJ36" s="23"/>
      <c r="BK36" s="21"/>
      <c r="BL36" s="21"/>
      <c r="BM36" s="21"/>
      <c r="BN36" s="181">
        <f t="shared" si="14"/>
        <v>0</v>
      </c>
      <c r="BO36" s="24">
        <v>43593</v>
      </c>
      <c r="BP36" s="21" t="s">
        <v>333</v>
      </c>
      <c r="BQ36" s="193">
        <v>43413</v>
      </c>
      <c r="BR36" s="196">
        <v>6</v>
      </c>
      <c r="BS36" s="22">
        <f t="shared" ref="BS36:BS38" si="17">BR36*30</f>
        <v>180</v>
      </c>
      <c r="BT36" s="192">
        <f t="shared" ref="BT36:BT38" si="18">BQ36+BS36</f>
        <v>43593</v>
      </c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181"/>
      <c r="BF37" s="20"/>
      <c r="BG37" s="21"/>
      <c r="BH37" s="20"/>
      <c r="BI37" s="23"/>
      <c r="BJ37" s="23"/>
      <c r="BK37" s="21"/>
      <c r="BL37" s="21"/>
      <c r="BM37" s="21"/>
      <c r="BN37" s="181">
        <f t="shared" si="14"/>
        <v>0</v>
      </c>
      <c r="BO37" s="24">
        <v>43596</v>
      </c>
      <c r="BP37" s="21" t="s">
        <v>332</v>
      </c>
      <c r="BQ37" s="193">
        <v>43416</v>
      </c>
      <c r="BR37" s="196">
        <v>6</v>
      </c>
      <c r="BS37" s="22">
        <f t="shared" si="17"/>
        <v>180</v>
      </c>
      <c r="BT37" s="192">
        <f t="shared" si="18"/>
        <v>43596</v>
      </c>
      <c r="BU37" s="25"/>
    </row>
    <row r="38" spans="1:73" s="22" customFormat="1" ht="409.6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0"/>
      <c r="BC38" s="21"/>
      <c r="BD38" s="199"/>
      <c r="BE38" s="21"/>
      <c r="BF38" s="20"/>
      <c r="BG38" s="21"/>
      <c r="BH38" s="20"/>
      <c r="BI38" s="23"/>
      <c r="BJ38" s="23"/>
      <c r="BK38" s="21"/>
      <c r="BL38" s="21"/>
      <c r="BM38" s="21"/>
      <c r="BN38" s="181">
        <f t="shared" si="14"/>
        <v>0</v>
      </c>
      <c r="BO38" s="24">
        <v>43593</v>
      </c>
      <c r="BP38" s="21" t="s">
        <v>331</v>
      </c>
      <c r="BQ38" s="193">
        <v>43413</v>
      </c>
      <c r="BR38" s="196">
        <v>6</v>
      </c>
      <c r="BS38" s="22">
        <f t="shared" si="17"/>
        <v>180</v>
      </c>
      <c r="BT38" s="192">
        <f t="shared" si="18"/>
        <v>43593</v>
      </c>
      <c r="BU38" s="25"/>
    </row>
    <row r="39" spans="1:73" s="22" customFormat="1" ht="409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0"/>
      <c r="AU39" s="21"/>
      <c r="AV39" s="20"/>
      <c r="AW39" s="21"/>
      <c r="AX39" s="21"/>
      <c r="AY39" s="21"/>
      <c r="AZ39" s="21"/>
      <c r="BA39" s="21"/>
      <c r="BB39" s="21"/>
      <c r="BC39" s="21"/>
      <c r="BD39" s="199"/>
      <c r="BE39" s="20"/>
      <c r="BF39" s="20"/>
      <c r="BG39" s="21"/>
      <c r="BH39" s="20"/>
      <c r="BI39" s="23"/>
      <c r="BJ39" s="23"/>
      <c r="BK39" s="21"/>
      <c r="BL39" s="21"/>
      <c r="BM39" s="21"/>
      <c r="BN39" s="181">
        <f t="shared" si="14"/>
        <v>0</v>
      </c>
      <c r="BO39" s="24">
        <v>43773</v>
      </c>
      <c r="BP39" s="21" t="s">
        <v>210</v>
      </c>
      <c r="BQ39" s="193">
        <v>43413</v>
      </c>
      <c r="BR39" s="196">
        <v>12</v>
      </c>
      <c r="BS39" s="22">
        <f t="shared" si="15"/>
        <v>360</v>
      </c>
      <c r="BT39" s="192">
        <f t="shared" si="16"/>
        <v>43773</v>
      </c>
      <c r="BU39" s="25"/>
    </row>
    <row r="40" spans="1:73" s="22" customFormat="1" ht="409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0"/>
      <c r="AU40" s="21"/>
      <c r="AV40" s="20"/>
      <c r="AW40" s="21"/>
      <c r="AX40" s="21"/>
      <c r="AY40" s="21"/>
      <c r="AZ40" s="21"/>
      <c r="BA40" s="21"/>
      <c r="BB40" s="21"/>
      <c r="BC40" s="21"/>
      <c r="BD40" s="199"/>
      <c r="BE40" s="181"/>
      <c r="BF40" s="20"/>
      <c r="BG40" s="21"/>
      <c r="BH40" s="20"/>
      <c r="BI40" s="23"/>
      <c r="BJ40" s="23"/>
      <c r="BK40" s="21"/>
      <c r="BL40" s="21"/>
      <c r="BM40" s="21"/>
      <c r="BN40" s="181">
        <f t="shared" si="14"/>
        <v>0</v>
      </c>
      <c r="BO40" s="24">
        <v>43593</v>
      </c>
      <c r="BP40" s="21" t="s">
        <v>336</v>
      </c>
      <c r="BQ40" s="193">
        <v>43413</v>
      </c>
      <c r="BR40" s="196">
        <v>6</v>
      </c>
      <c r="BS40" s="22">
        <f t="shared" si="15"/>
        <v>180</v>
      </c>
      <c r="BT40" s="192">
        <f t="shared" si="16"/>
        <v>43593</v>
      </c>
      <c r="BU40" s="25"/>
    </row>
    <row r="41" spans="1:73" s="22" customFormat="1" ht="179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1"/>
      <c r="BH41" s="20"/>
      <c r="BI41" s="23"/>
      <c r="BJ41" s="23"/>
      <c r="BK41" s="21"/>
      <c r="BL41" s="21"/>
      <c r="BM41" s="21"/>
      <c r="BN41" s="181">
        <f t="shared" si="14"/>
        <v>0</v>
      </c>
      <c r="BO41" s="24">
        <v>43593</v>
      </c>
      <c r="BP41" s="21" t="s">
        <v>210</v>
      </c>
      <c r="BQ41" s="193">
        <v>43413</v>
      </c>
      <c r="BR41" s="196">
        <v>6</v>
      </c>
      <c r="BS41" s="22">
        <f t="shared" si="15"/>
        <v>180</v>
      </c>
      <c r="BT41" s="192">
        <f t="shared" si="16"/>
        <v>43593</v>
      </c>
      <c r="BU41" s="25"/>
    </row>
    <row r="42" spans="1:73" s="22" customFormat="1" ht="40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81"/>
      <c r="BE42" s="181"/>
      <c r="BF42" s="21"/>
      <c r="BG42" s="21"/>
      <c r="BH42" s="20"/>
      <c r="BI42" s="23"/>
      <c r="BJ42" s="23"/>
      <c r="BK42" s="21"/>
      <c r="BL42" s="21"/>
      <c r="BM42" s="21"/>
      <c r="BN42" s="181">
        <f t="shared" si="14"/>
        <v>0</v>
      </c>
      <c r="BO42" s="24">
        <v>43598</v>
      </c>
      <c r="BP42" s="21" t="s">
        <v>210</v>
      </c>
      <c r="BQ42" s="193">
        <v>43418</v>
      </c>
      <c r="BR42" s="196">
        <v>6</v>
      </c>
      <c r="BS42" s="22">
        <f t="shared" si="15"/>
        <v>180</v>
      </c>
      <c r="BT42" s="192">
        <f t="shared" si="16"/>
        <v>43598</v>
      </c>
      <c r="BU42" s="25"/>
    </row>
    <row r="43" spans="1:73" s="22" customFormat="1" ht="207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1"/>
      <c r="R43" s="21"/>
      <c r="S43" s="21"/>
      <c r="T43" s="21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1"/>
      <c r="BF43" s="20"/>
      <c r="BG43" s="21"/>
      <c r="BH43" s="20"/>
      <c r="BI43" s="23"/>
      <c r="BJ43" s="23"/>
      <c r="BK43" s="21"/>
      <c r="BL43" s="21"/>
      <c r="BM43" s="21"/>
      <c r="BN43" s="181">
        <f t="shared" si="14"/>
        <v>0</v>
      </c>
      <c r="BO43" s="24">
        <v>43593</v>
      </c>
      <c r="BP43" s="21" t="s">
        <v>210</v>
      </c>
      <c r="BQ43" s="193">
        <v>43413</v>
      </c>
      <c r="BR43" s="196">
        <v>6</v>
      </c>
      <c r="BS43" s="22">
        <f t="shared" si="15"/>
        <v>180</v>
      </c>
      <c r="BT43" s="192">
        <f t="shared" si="16"/>
        <v>43593</v>
      </c>
      <c r="BU43" s="25"/>
    </row>
    <row r="44" spans="1:73" s="22" customFormat="1" ht="234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81"/>
      <c r="BE44" s="181"/>
      <c r="BF44" s="21"/>
      <c r="BG44" s="21"/>
      <c r="BH44" s="20"/>
      <c r="BI44" s="23"/>
      <c r="BJ44" s="23"/>
      <c r="BK44" s="21"/>
      <c r="BL44" s="21"/>
      <c r="BM44" s="21"/>
      <c r="BN44" s="181">
        <f t="shared" ref="BN44:BN51" si="19">W44+Y44+AA44+AC44+AE44+AG44+AI44+AM44+AO44+AQ44+AS44+AU44+AW44+AY44+BA44+BC44+BE44+BG44+BI44+BK44+BM44</f>
        <v>0</v>
      </c>
      <c r="BO44" s="24">
        <v>43596</v>
      </c>
      <c r="BP44" s="21" t="s">
        <v>210</v>
      </c>
      <c r="BQ44" s="193">
        <v>43416</v>
      </c>
      <c r="BR44" s="196">
        <v>6</v>
      </c>
      <c r="BS44" s="22">
        <f t="shared" si="15"/>
        <v>180</v>
      </c>
      <c r="BT44" s="192">
        <f t="shared" si="16"/>
        <v>43596</v>
      </c>
      <c r="BU44" s="25"/>
    </row>
    <row r="45" spans="1:73" s="22" customFormat="1" ht="309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81"/>
      <c r="BE45" s="181"/>
      <c r="BF45" s="21"/>
      <c r="BG45" s="21"/>
      <c r="BH45" s="20"/>
      <c r="BI45" s="23"/>
      <c r="BJ45" s="23"/>
      <c r="BK45" s="21"/>
      <c r="BL45" s="21"/>
      <c r="BM45" s="21"/>
      <c r="BN45" s="181">
        <f t="shared" si="19"/>
        <v>0</v>
      </c>
      <c r="BO45" s="24">
        <v>43596</v>
      </c>
      <c r="BP45" s="21" t="s">
        <v>210</v>
      </c>
      <c r="BQ45" s="193">
        <v>43416</v>
      </c>
      <c r="BR45" s="196">
        <v>6</v>
      </c>
      <c r="BS45" s="22">
        <f t="shared" si="15"/>
        <v>180</v>
      </c>
      <c r="BT45" s="192">
        <f t="shared" si="16"/>
        <v>43596</v>
      </c>
      <c r="BU45" s="25"/>
    </row>
    <row r="46" spans="1:73" s="22" customFormat="1" ht="193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1"/>
      <c r="BG46" s="21"/>
      <c r="BH46" s="20"/>
      <c r="BI46" s="23"/>
      <c r="BJ46" s="20"/>
      <c r="BK46" s="21"/>
      <c r="BL46" s="21"/>
      <c r="BM46" s="21"/>
      <c r="BN46" s="181">
        <f t="shared" si="19"/>
        <v>0</v>
      </c>
      <c r="BO46" s="24">
        <v>43596</v>
      </c>
      <c r="BP46" s="21" t="s">
        <v>210</v>
      </c>
      <c r="BQ46" s="193">
        <v>43416</v>
      </c>
      <c r="BR46" s="196">
        <v>6</v>
      </c>
      <c r="BS46" s="22">
        <f t="shared" si="15"/>
        <v>180</v>
      </c>
      <c r="BT46" s="192">
        <f t="shared" si="16"/>
        <v>43596</v>
      </c>
      <c r="BU46" s="25"/>
    </row>
    <row r="47" spans="1:73" s="22" customFormat="1" ht="193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1"/>
      <c r="BG47" s="21"/>
      <c r="BH47" s="20"/>
      <c r="BI47" s="23"/>
      <c r="BJ47" s="23"/>
      <c r="BK47" s="21"/>
      <c r="BL47" s="21"/>
      <c r="BM47" s="21"/>
      <c r="BN47" s="181">
        <f t="shared" si="19"/>
        <v>0</v>
      </c>
      <c r="BO47" s="24">
        <v>43596</v>
      </c>
      <c r="BP47" s="21" t="s">
        <v>210</v>
      </c>
      <c r="BQ47" s="193">
        <v>43416</v>
      </c>
      <c r="BR47" s="196">
        <v>6</v>
      </c>
      <c r="BS47" s="22">
        <f t="shared" si="15"/>
        <v>180</v>
      </c>
      <c r="BT47" s="192">
        <f t="shared" si="16"/>
        <v>43596</v>
      </c>
      <c r="BU47" s="25"/>
    </row>
    <row r="48" spans="1:73" s="22" customFormat="1" ht="193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9"/>
      <c r="BE48" s="20"/>
      <c r="BF48" s="20"/>
      <c r="BG48" s="21"/>
      <c r="BH48" s="20"/>
      <c r="BI48" s="23"/>
      <c r="BJ48" s="23"/>
      <c r="BK48" s="21"/>
      <c r="BL48" s="21"/>
      <c r="BM48" s="21"/>
      <c r="BN48" s="181">
        <f t="shared" si="19"/>
        <v>0</v>
      </c>
      <c r="BO48" s="24">
        <v>43596</v>
      </c>
      <c r="BP48" s="21" t="s">
        <v>210</v>
      </c>
      <c r="BQ48" s="193">
        <v>43416</v>
      </c>
      <c r="BR48" s="196">
        <v>6</v>
      </c>
      <c r="BS48" s="22">
        <f t="shared" si="15"/>
        <v>180</v>
      </c>
      <c r="BT48" s="192">
        <f t="shared" si="16"/>
        <v>43596</v>
      </c>
      <c r="BU48" s="25"/>
    </row>
    <row r="49" spans="1:73" s="22" customFormat="1" ht="193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181"/>
      <c r="BF49" s="21"/>
      <c r="BG49" s="21"/>
      <c r="BH49" s="20"/>
      <c r="BI49" s="23"/>
      <c r="BJ49" s="23"/>
      <c r="BK49" s="21"/>
      <c r="BL49" s="21"/>
      <c r="BM49" s="21"/>
      <c r="BN49" s="181">
        <f t="shared" si="19"/>
        <v>0</v>
      </c>
      <c r="BO49" s="24">
        <v>43578</v>
      </c>
      <c r="BP49" s="21" t="s">
        <v>210</v>
      </c>
      <c r="BQ49" s="193">
        <v>43398</v>
      </c>
      <c r="BR49" s="196">
        <v>6</v>
      </c>
      <c r="BS49" s="22">
        <f t="shared" si="15"/>
        <v>180</v>
      </c>
      <c r="BT49" s="192">
        <f t="shared" si="16"/>
        <v>43578</v>
      </c>
      <c r="BU49" s="25"/>
    </row>
    <row r="50" spans="1:73" s="22" customFormat="1" ht="201.7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199"/>
      <c r="AU50" s="20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1"/>
      <c r="BG50" s="21"/>
      <c r="BH50" s="20"/>
      <c r="BI50" s="23"/>
      <c r="BJ50" s="20"/>
      <c r="BK50" s="21"/>
      <c r="BL50" s="21"/>
      <c r="BM50" s="21"/>
      <c r="BN50" s="181">
        <f t="shared" si="19"/>
        <v>0</v>
      </c>
      <c r="BO50" s="24">
        <v>43591</v>
      </c>
      <c r="BP50" s="21"/>
      <c r="BQ50" s="193">
        <v>43411</v>
      </c>
      <c r="BR50" s="196">
        <v>6</v>
      </c>
      <c r="BS50" s="22">
        <f t="shared" si="15"/>
        <v>180</v>
      </c>
      <c r="BT50" s="192">
        <f t="shared" si="16"/>
        <v>43591</v>
      </c>
      <c r="BU50" s="25"/>
    </row>
    <row r="51" spans="1:73" s="22" customFormat="1" ht="201.7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199"/>
      <c r="AU51" s="20"/>
      <c r="AV51" s="21"/>
      <c r="AW51" s="21"/>
      <c r="AX51" s="21"/>
      <c r="AY51" s="21"/>
      <c r="AZ51" s="21"/>
      <c r="BA51" s="21"/>
      <c r="BB51" s="21"/>
      <c r="BC51" s="21"/>
      <c r="BD51" s="199"/>
      <c r="BE51" s="181"/>
      <c r="BF51" s="21"/>
      <c r="BG51" s="21"/>
      <c r="BH51" s="20"/>
      <c r="BI51" s="23"/>
      <c r="BJ51" s="23"/>
      <c r="BK51" s="21"/>
      <c r="BL51" s="21"/>
      <c r="BM51" s="21"/>
      <c r="BN51" s="181">
        <f t="shared" si="19"/>
        <v>0</v>
      </c>
      <c r="BO51" s="24">
        <v>43591</v>
      </c>
      <c r="BP51" s="21" t="s">
        <v>210</v>
      </c>
      <c r="BQ51" s="193">
        <v>43411</v>
      </c>
      <c r="BR51" s="196">
        <v>6</v>
      </c>
      <c r="BS51" s="22">
        <f>BR51*30</f>
        <v>180</v>
      </c>
      <c r="BT51" s="192">
        <f t="shared" si="16"/>
        <v>43591</v>
      </c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0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4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1"/>
      <c r="R53" s="21"/>
      <c r="S53" s="21"/>
      <c r="T53" s="21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18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4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47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18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47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1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47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18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47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21"/>
      <c r="BF58" s="20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47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181"/>
      <c r="BF59" s="20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93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93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18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93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93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1"/>
      <c r="BE63" s="181"/>
      <c r="BF63" s="21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3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1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39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1"/>
      <c r="BF65" s="20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0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1"/>
      <c r="BF66" s="21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2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1"/>
      <c r="BF67" s="20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2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1"/>
      <c r="BF68" s="20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2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1"/>
      <c r="BF69" s="20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2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0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94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1"/>
      <c r="BF71" s="20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40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23"/>
      <c r="BF72" s="23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409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21"/>
      <c r="BF73" s="20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21"/>
      <c r="BF74" s="20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8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21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199"/>
      <c r="BE76" s="21"/>
      <c r="BF76" s="20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6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0"/>
      <c r="Q77" s="21"/>
      <c r="R77" s="21"/>
      <c r="S77" s="20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0"/>
      <c r="BC77" s="20"/>
      <c r="BD77" s="199"/>
      <c r="BE77" s="23"/>
      <c r="BF77" s="23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16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1"/>
      <c r="BF78" s="20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16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0"/>
      <c r="Q79" s="21"/>
      <c r="R79" s="21"/>
      <c r="S79" s="20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21"/>
      <c r="BF79" s="20"/>
      <c r="BG79" s="20"/>
      <c r="BH79" s="20"/>
      <c r="BI79" s="23"/>
      <c r="BJ79" s="23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21"/>
      <c r="BF80" s="20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3"/>
      <c r="BF81" s="23"/>
      <c r="BG81" s="20"/>
      <c r="BH81" s="20"/>
      <c r="BI81" s="23"/>
      <c r="BJ81" s="23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3"/>
      <c r="BF82" s="23"/>
      <c r="BG82" s="20"/>
      <c r="BH82" s="20"/>
      <c r="BI82" s="23"/>
      <c r="BJ82" s="23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2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0"/>
      <c r="BF83" s="20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5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18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3"/>
      <c r="BF84" s="23"/>
      <c r="BG84" s="20"/>
      <c r="BH84" s="20"/>
      <c r="BI84" s="23"/>
      <c r="BJ84" s="23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6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1"/>
      <c r="AN85" s="20"/>
      <c r="AO85" s="21"/>
      <c r="AP85" s="21"/>
      <c r="AQ85" s="21"/>
      <c r="AR85" s="21"/>
      <c r="AS85" s="21"/>
      <c r="AT85" s="199"/>
      <c r="AU85" s="21"/>
      <c r="AV85" s="21"/>
      <c r="AW85" s="21"/>
      <c r="AX85" s="21"/>
      <c r="AY85" s="21"/>
      <c r="AZ85" s="21"/>
      <c r="BA85" s="21"/>
      <c r="BB85" s="20"/>
      <c r="BC85" s="20"/>
      <c r="BD85" s="199"/>
      <c r="BE85" s="20"/>
      <c r="BF85" s="20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199"/>
      <c r="BE86" s="23"/>
      <c r="BF86" s="23"/>
      <c r="BG86" s="20"/>
      <c r="BH86" s="20"/>
      <c r="BI86" s="23"/>
      <c r="BJ86" s="23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199"/>
      <c r="BE87" s="23"/>
      <c r="BF87" s="23"/>
      <c r="BG87" s="20"/>
      <c r="BH87" s="20"/>
      <c r="BI87" s="23"/>
      <c r="BJ87" s="23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199"/>
      <c r="BE88" s="23"/>
      <c r="BF88" s="23"/>
      <c r="BG88" s="20"/>
      <c r="BH88" s="20"/>
      <c r="BI88" s="23"/>
      <c r="BJ88" s="23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199"/>
      <c r="BE89" s="23"/>
      <c r="BF89" s="23"/>
      <c r="BG89" s="20"/>
      <c r="BH89" s="20"/>
      <c r="BI89" s="23"/>
      <c r="BJ89" s="23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9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0"/>
      <c r="BD90" s="199"/>
      <c r="BE90" s="23"/>
      <c r="BF90" s="23"/>
      <c r="BG90" s="20"/>
      <c r="BH90" s="20"/>
      <c r="BI90" s="23"/>
      <c r="BJ90" s="23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1"/>
      <c r="BG91" s="20"/>
      <c r="BH91" s="20"/>
      <c r="BI91" s="23"/>
      <c r="BJ91" s="23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7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199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3"/>
      <c r="BF92" s="23"/>
      <c r="BG92" s="20"/>
      <c r="BH92" s="20"/>
      <c r="BI92" s="23"/>
      <c r="BJ92" s="23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7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75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1"/>
      <c r="BD93" s="20"/>
      <c r="BE93" s="23"/>
      <c r="BF93" s="23"/>
      <c r="BG93" s="20"/>
      <c r="BH93" s="20"/>
      <c r="BI93" s="23"/>
      <c r="BJ93" s="23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199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1"/>
      <c r="BG94" s="20"/>
      <c r="BH94" s="20"/>
      <c r="BI94" s="23"/>
      <c r="BJ94" s="20"/>
      <c r="BK94" s="23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9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182"/>
      <c r="BF95" s="23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199"/>
      <c r="O96" s="21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182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9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182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7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1"/>
      <c r="BD98" s="20"/>
      <c r="BE98" s="23"/>
      <c r="BF98" s="23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7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199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182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9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199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181"/>
      <c r="BF102" s="21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9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97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199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182"/>
      <c r="BF104" s="23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5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199"/>
      <c r="AM105" s="23"/>
      <c r="AN105" s="23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0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52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199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199"/>
      <c r="AM106" s="23"/>
      <c r="AN106" s="23"/>
      <c r="AO106" s="21"/>
      <c r="AP106" s="21"/>
      <c r="AQ106" s="21"/>
      <c r="AR106" s="21"/>
      <c r="AS106" s="21"/>
      <c r="AT106" s="18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181"/>
      <c r="BF106" s="21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3"/>
      <c r="AN107" s="23"/>
      <c r="AO107" s="21"/>
      <c r="AP107" s="21"/>
      <c r="AQ107" s="21"/>
      <c r="AR107" s="21"/>
      <c r="AS107" s="21"/>
      <c r="AT107" s="18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199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0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0"/>
      <c r="AK108" s="21"/>
      <c r="AL108" s="199"/>
      <c r="AM108" s="23"/>
      <c r="AN108" s="20"/>
      <c r="AO108" s="21"/>
      <c r="AP108" s="20"/>
      <c r="AQ108" s="23"/>
      <c r="AR108" s="20"/>
      <c r="AS108" s="21"/>
      <c r="AT108" s="199"/>
      <c r="AU108" s="23"/>
      <c r="AV108" s="21"/>
      <c r="AW108" s="21"/>
      <c r="AX108" s="21"/>
      <c r="AY108" s="21"/>
      <c r="AZ108" s="21"/>
      <c r="BA108" s="21"/>
      <c r="BB108" s="21"/>
      <c r="BC108" s="21"/>
      <c r="BD108" s="20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36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9"/>
      <c r="AM109" s="20"/>
      <c r="AN109" s="20"/>
      <c r="AO109" s="21"/>
      <c r="AP109" s="21"/>
      <c r="AQ109" s="21"/>
      <c r="AR109" s="21"/>
      <c r="AS109" s="21"/>
      <c r="AT109" s="18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181"/>
      <c r="BF109" s="21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36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9"/>
      <c r="AM110" s="20"/>
      <c r="AN110" s="20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18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36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9"/>
      <c r="AM111" s="20"/>
      <c r="AN111" s="20"/>
      <c r="AO111" s="21"/>
      <c r="AP111" s="21"/>
      <c r="AQ111" s="21"/>
      <c r="AR111" s="21"/>
      <c r="AS111" s="21"/>
      <c r="AT111" s="18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18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36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199"/>
      <c r="N112" s="20"/>
      <c r="O112" s="23"/>
      <c r="P112" s="20"/>
      <c r="Q112" s="20"/>
      <c r="R112" s="20"/>
      <c r="S112" s="20"/>
      <c r="T112" s="20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9"/>
      <c r="AM112" s="20"/>
      <c r="AN112" s="20"/>
      <c r="AO112" s="21"/>
      <c r="AP112" s="21"/>
      <c r="AQ112" s="21"/>
      <c r="AR112" s="21"/>
      <c r="AS112" s="21"/>
      <c r="AT112" s="18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18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09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8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199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9"/>
      <c r="AM114" s="20"/>
      <c r="AN114" s="20"/>
      <c r="AO114" s="21"/>
      <c r="AP114" s="21"/>
      <c r="AQ114" s="21"/>
      <c r="AR114" s="21"/>
      <c r="AS114" s="21"/>
      <c r="AT114" s="18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199"/>
      <c r="BF114" s="20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4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9"/>
      <c r="AM115" s="20"/>
      <c r="AN115" s="20"/>
      <c r="AO115" s="21"/>
      <c r="AP115" s="21"/>
      <c r="AQ115" s="21"/>
      <c r="AR115" s="21"/>
      <c r="AS115" s="21"/>
      <c r="AT115" s="18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9"/>
      <c r="AM116" s="20"/>
      <c r="AN116" s="20"/>
      <c r="AO116" s="21"/>
      <c r="AP116" s="21"/>
      <c r="AQ116" s="21"/>
      <c r="AR116" s="21"/>
      <c r="AS116" s="21"/>
      <c r="AT116" s="18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5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199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9"/>
      <c r="AM117" s="20"/>
      <c r="AN117" s="20"/>
      <c r="AO117" s="21"/>
      <c r="AP117" s="21"/>
      <c r="AQ117" s="21"/>
      <c r="AR117" s="21"/>
      <c r="AS117" s="21"/>
      <c r="AT117" s="18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199"/>
      <c r="BF117" s="20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2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1"/>
      <c r="AJ118" s="20"/>
      <c r="AK118" s="21"/>
      <c r="AL118" s="199"/>
      <c r="AM118" s="21"/>
      <c r="AN118" s="20"/>
      <c r="AO118" s="21"/>
      <c r="AP118" s="21"/>
      <c r="AQ118" s="21"/>
      <c r="AR118" s="21"/>
      <c r="AS118" s="21"/>
      <c r="AT118" s="199"/>
      <c r="AU118" s="21"/>
      <c r="AV118" s="21"/>
      <c r="AW118" s="21"/>
      <c r="AX118" s="21"/>
      <c r="AY118" s="21"/>
      <c r="AZ118" s="21"/>
      <c r="BA118" s="21"/>
      <c r="BB118" s="20"/>
      <c r="BC118" s="21"/>
      <c r="BD118" s="2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2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0"/>
      <c r="S119" s="20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1"/>
      <c r="AJ119" s="20"/>
      <c r="AK119" s="21"/>
      <c r="AL119" s="199"/>
      <c r="AM119" s="21"/>
      <c r="AN119" s="20"/>
      <c r="AO119" s="21"/>
      <c r="AP119" s="21"/>
      <c r="AQ119" s="21"/>
      <c r="AR119" s="21"/>
      <c r="AS119" s="21"/>
      <c r="AT119" s="199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1"/>
      <c r="BF119" s="21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9"/>
      <c r="AM120" s="20"/>
      <c r="AN120" s="20"/>
      <c r="AO120" s="21"/>
      <c r="AP120" s="21"/>
      <c r="AQ120" s="21"/>
      <c r="AR120" s="21"/>
      <c r="AS120" s="21"/>
      <c r="AT120" s="199"/>
      <c r="AU120" s="20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9"/>
      <c r="AM121" s="20"/>
      <c r="AN121" s="20"/>
      <c r="AO121" s="21"/>
      <c r="AP121" s="21"/>
      <c r="AQ121" s="21"/>
      <c r="AR121" s="21"/>
      <c r="AS121" s="21"/>
      <c r="AT121" s="199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1"/>
      <c r="BF121" s="20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9"/>
      <c r="AM122" s="20"/>
      <c r="AN122" s="20"/>
      <c r="AO122" s="21"/>
      <c r="AP122" s="21"/>
      <c r="AQ122" s="21"/>
      <c r="AR122" s="21"/>
      <c r="AS122" s="21"/>
      <c r="AT122" s="199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9"/>
      <c r="AM123" s="20"/>
      <c r="AN123" s="20"/>
      <c r="AO123" s="21"/>
      <c r="AP123" s="21"/>
      <c r="AQ123" s="21"/>
      <c r="AR123" s="21"/>
      <c r="AS123" s="21"/>
      <c r="AT123" s="199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1"/>
      <c r="BF123" s="20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5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9"/>
      <c r="AM124" s="20"/>
      <c r="AN124" s="20"/>
      <c r="AO124" s="21"/>
      <c r="AP124" s="21"/>
      <c r="AQ124" s="21"/>
      <c r="AR124" s="21"/>
      <c r="AS124" s="21"/>
      <c r="AT124" s="199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5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9"/>
      <c r="AM125" s="20"/>
      <c r="AN125" s="20"/>
      <c r="AO125" s="21"/>
      <c r="AP125" s="21"/>
      <c r="AQ125" s="21"/>
      <c r="AR125" s="21"/>
      <c r="AS125" s="21"/>
      <c r="AT125" s="199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5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9"/>
      <c r="AM126" s="20"/>
      <c r="AN126" s="20"/>
      <c r="AO126" s="21"/>
      <c r="AP126" s="21"/>
      <c r="AQ126" s="21"/>
      <c r="AR126" s="21"/>
      <c r="AS126" s="21"/>
      <c r="AT126" s="199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4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9"/>
      <c r="AM127" s="23"/>
      <c r="AN127" s="23"/>
      <c r="AO127" s="21"/>
      <c r="AP127" s="21"/>
      <c r="AQ127" s="21"/>
      <c r="AR127" s="21"/>
      <c r="AS127" s="21"/>
      <c r="AT127" s="199"/>
      <c r="AU127" s="23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1"/>
      <c r="BF127" s="20"/>
      <c r="BG127" s="21"/>
      <c r="BH127" s="21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2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9"/>
      <c r="AM128" s="20"/>
      <c r="AN128" s="20"/>
      <c r="AO128" s="21"/>
      <c r="AP128" s="21"/>
      <c r="AQ128" s="21"/>
      <c r="AR128" s="21"/>
      <c r="AS128" s="21"/>
      <c r="AT128" s="199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9"/>
      <c r="AM129" s="20"/>
      <c r="AN129" s="20"/>
      <c r="AO129" s="21"/>
      <c r="AP129" s="21"/>
      <c r="AQ129" s="21"/>
      <c r="AR129" s="21"/>
      <c r="AS129" s="21"/>
      <c r="AT129" s="199"/>
      <c r="AU129" s="20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9"/>
      <c r="AM130" s="20"/>
      <c r="AN130" s="20"/>
      <c r="AO130" s="21"/>
      <c r="AP130" s="21"/>
      <c r="AQ130" s="21"/>
      <c r="AR130" s="21"/>
      <c r="AS130" s="21"/>
      <c r="AT130" s="199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2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9"/>
      <c r="AM131" s="20"/>
      <c r="AN131" s="20"/>
      <c r="AO131" s="21"/>
      <c r="AP131" s="21"/>
      <c r="AQ131" s="21"/>
      <c r="AR131" s="21"/>
      <c r="AS131" s="21"/>
      <c r="AT131" s="199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2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199"/>
      <c r="AM132" s="20"/>
      <c r="AN132" s="20"/>
      <c r="AO132" s="21"/>
      <c r="AP132" s="21"/>
      <c r="AQ132" s="21"/>
      <c r="AR132" s="21"/>
      <c r="AS132" s="21"/>
      <c r="AT132" s="199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409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199"/>
      <c r="AM133" s="20"/>
      <c r="AN133" s="20"/>
      <c r="AO133" s="21"/>
      <c r="AP133" s="21"/>
      <c r="AQ133" s="21"/>
      <c r="AR133" s="21"/>
      <c r="AS133" s="21"/>
      <c r="AT133" s="199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37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1"/>
      <c r="BF134" s="20"/>
      <c r="BG134" s="20"/>
      <c r="BH134" s="20"/>
      <c r="BI134" s="23"/>
      <c r="BJ134" s="20"/>
      <c r="BK134" s="21"/>
      <c r="BL134" s="20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3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23"/>
      <c r="BF135" s="23"/>
      <c r="BG135" s="20"/>
      <c r="BH135" s="20"/>
      <c r="BI135" s="23"/>
      <c r="BJ135" s="20"/>
      <c r="BK135" s="21"/>
      <c r="BL135" s="20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237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1"/>
      <c r="AP136" s="21"/>
      <c r="AQ136" s="21"/>
      <c r="AR136" s="21"/>
      <c r="AS136" s="21"/>
      <c r="AT136" s="199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3"/>
      <c r="BF136" s="20"/>
      <c r="BG136" s="21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23"/>
      <c r="BF137" s="23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2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2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25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55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5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1"/>
      <c r="S144" s="21"/>
      <c r="T144" s="21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1"/>
      <c r="BD144" s="199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62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62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294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199"/>
      <c r="AM147" s="23"/>
      <c r="AN147" s="23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42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42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87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0"/>
      <c r="AQ150" s="23"/>
      <c r="AR150" s="20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3"/>
      <c r="BD150" s="20"/>
      <c r="BE150" s="23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87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199"/>
      <c r="BE151" s="182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87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0"/>
      <c r="R152" s="20"/>
      <c r="S152" s="20"/>
      <c r="T152" s="20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199"/>
      <c r="BE152" s="182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87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87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199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34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3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6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1"/>
      <c r="AM156" s="21"/>
      <c r="AN156" s="21"/>
      <c r="AO156" s="21"/>
      <c r="AP156" s="21"/>
      <c r="AQ156" s="21"/>
      <c r="AR156" s="21"/>
      <c r="AS156" s="21"/>
      <c r="AT156" s="18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409.6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199"/>
      <c r="AM157" s="23"/>
      <c r="AN157" s="20"/>
      <c r="AO157" s="23"/>
      <c r="AP157" s="20"/>
      <c r="AQ157" s="21"/>
      <c r="AR157" s="21"/>
      <c r="AS157" s="21"/>
      <c r="AT157" s="199"/>
      <c r="AU157" s="23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3"/>
      <c r="BF157" s="20"/>
      <c r="BG157" s="23"/>
      <c r="BH157" s="20"/>
      <c r="BI157" s="23"/>
      <c r="BJ157" s="20"/>
      <c r="BK157" s="23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0"/>
      <c r="AK158" s="21"/>
      <c r="AL158" s="199"/>
      <c r="AM158" s="20"/>
      <c r="AN158" s="20"/>
      <c r="AO158" s="21"/>
      <c r="AP158" s="21"/>
      <c r="AQ158" s="21"/>
      <c r="AR158" s="21"/>
      <c r="AS158" s="21"/>
      <c r="AT158" s="199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3"/>
      <c r="BF158" s="20"/>
      <c r="BG158" s="23"/>
      <c r="BH158" s="20"/>
      <c r="BI158" s="23"/>
      <c r="BJ158" s="20"/>
      <c r="BK158" s="23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199"/>
      <c r="AM159" s="20"/>
      <c r="AN159" s="20"/>
      <c r="AO159" s="21"/>
      <c r="AP159" s="21"/>
      <c r="AQ159" s="21"/>
      <c r="AR159" s="21"/>
      <c r="AS159" s="21"/>
      <c r="AT159" s="199"/>
      <c r="AU159" s="20"/>
      <c r="AV159" s="21"/>
      <c r="AW159" s="21"/>
      <c r="AX159" s="21"/>
      <c r="AY159" s="21"/>
      <c r="AZ159" s="21"/>
      <c r="BA159" s="21"/>
      <c r="BB159" s="21"/>
      <c r="BC159" s="21"/>
      <c r="BD159" s="199"/>
      <c r="BE159" s="23"/>
      <c r="BF159" s="20"/>
      <c r="BG159" s="23"/>
      <c r="BH159" s="20"/>
      <c r="BI159" s="23"/>
      <c r="BJ159" s="20"/>
      <c r="BK159" s="23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0"/>
      <c r="AK160" s="21"/>
      <c r="AL160" s="199"/>
      <c r="AM160" s="20"/>
      <c r="AN160" s="20"/>
      <c r="AO160" s="21"/>
      <c r="AP160" s="21"/>
      <c r="AQ160" s="21"/>
      <c r="AR160" s="21"/>
      <c r="AS160" s="21"/>
      <c r="AT160" s="199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3"/>
      <c r="BF160" s="20"/>
      <c r="BG160" s="23"/>
      <c r="BH160" s="20"/>
      <c r="BI160" s="23"/>
      <c r="BJ160" s="20"/>
      <c r="BK160" s="23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0"/>
      <c r="R161" s="20"/>
      <c r="S161" s="20"/>
      <c r="T161" s="20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0"/>
      <c r="AK161" s="21"/>
      <c r="AL161" s="199"/>
      <c r="AM161" s="20"/>
      <c r="AN161" s="20"/>
      <c r="AO161" s="21"/>
      <c r="AP161" s="21"/>
      <c r="AQ161" s="21"/>
      <c r="AR161" s="21"/>
      <c r="AS161" s="21"/>
      <c r="AT161" s="199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3"/>
      <c r="BF161" s="20"/>
      <c r="BG161" s="23"/>
      <c r="BH161" s="20"/>
      <c r="BI161" s="23"/>
      <c r="BJ161" s="20"/>
      <c r="BK161" s="23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0"/>
      <c r="AK162" s="21"/>
      <c r="AL162" s="199"/>
      <c r="AM162" s="20"/>
      <c r="AN162" s="20"/>
      <c r="AO162" s="21"/>
      <c r="AP162" s="21"/>
      <c r="AQ162" s="21"/>
      <c r="AR162" s="21"/>
      <c r="AS162" s="21"/>
      <c r="AT162" s="199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3"/>
      <c r="BF162" s="20"/>
      <c r="BG162" s="23"/>
      <c r="BH162" s="20"/>
      <c r="BI162" s="23"/>
      <c r="BJ162" s="20"/>
      <c r="BK162" s="23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409.6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9"/>
      <c r="AM163" s="23"/>
      <c r="AN163" s="23"/>
      <c r="AO163" s="21"/>
      <c r="AP163" s="21"/>
      <c r="AQ163" s="21"/>
      <c r="AR163" s="21"/>
      <c r="AS163" s="21"/>
      <c r="AT163" s="199"/>
      <c r="AU163" s="23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199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34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199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34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0"/>
      <c r="Q166" s="20"/>
      <c r="R166" s="20"/>
      <c r="S166" s="20"/>
      <c r="T166" s="20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99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34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199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0"/>
      <c r="AK168" s="23"/>
      <c r="AL168" s="20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3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99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99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409.6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6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99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6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99"/>
      <c r="BF173" s="20"/>
      <c r="BG173" s="20"/>
      <c r="BH173" s="20"/>
      <c r="BI173" s="23"/>
      <c r="BJ173" s="20"/>
      <c r="BK173" s="23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6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199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409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199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86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199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77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7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182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24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83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24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182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231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231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1"/>
      <c r="S183" s="20"/>
      <c r="T183" s="21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0"/>
      <c r="AQ183" s="20"/>
      <c r="AR183" s="20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20"/>
      <c r="BE183" s="199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9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1"/>
      <c r="S184" s="20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99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59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99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40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199"/>
      <c r="AM186" s="21"/>
      <c r="AN186" s="20"/>
      <c r="AO186" s="21"/>
      <c r="AP186" s="20"/>
      <c r="AQ186" s="21"/>
      <c r="AR186" s="21"/>
      <c r="AS186" s="21"/>
      <c r="AT186" s="199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1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38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1"/>
      <c r="R187" s="21"/>
      <c r="S187" s="21"/>
      <c r="T187" s="21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199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3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199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38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199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8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199"/>
      <c r="BF190" s="20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38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199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28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1"/>
      <c r="AJ192" s="20"/>
      <c r="AK192" s="21"/>
      <c r="AL192" s="199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20"/>
      <c r="BE192" s="23"/>
      <c r="BF192" s="23"/>
      <c r="BG192" s="20"/>
      <c r="BH192" s="20"/>
      <c r="BI192" s="21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3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2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23"/>
      <c r="BF194" s="23"/>
      <c r="BG194" s="20"/>
      <c r="BH194" s="20"/>
      <c r="BI194" s="23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2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198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2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23"/>
      <c r="BF196" s="23"/>
      <c r="BG196" s="20"/>
      <c r="BH196" s="20"/>
      <c r="BI196" s="23"/>
      <c r="BJ196" s="20"/>
      <c r="BK196" s="23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4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1"/>
      <c r="BF197" s="21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8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0"/>
      <c r="BK198" s="23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04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0"/>
      <c r="BF200" s="20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0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1"/>
      <c r="AM201" s="21"/>
      <c r="AN201" s="21"/>
      <c r="AO201" s="21"/>
      <c r="AP201" s="21"/>
      <c r="AQ201" s="21"/>
      <c r="AR201" s="21"/>
      <c r="AS201" s="21"/>
      <c r="AT201" s="181"/>
      <c r="AU201" s="21"/>
      <c r="AV201" s="181"/>
      <c r="AW201" s="21"/>
      <c r="AX201" s="21"/>
      <c r="AY201" s="21"/>
      <c r="AZ201" s="21"/>
      <c r="BA201" s="21"/>
      <c r="BB201" s="21"/>
      <c r="BC201" s="21"/>
      <c r="BD201" s="199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1"/>
      <c r="AJ202" s="21"/>
      <c r="AK202" s="21"/>
      <c r="AL202" s="199"/>
      <c r="AM202" s="21"/>
      <c r="AN202" s="20"/>
      <c r="AO202" s="21"/>
      <c r="AP202" s="21"/>
      <c r="AQ202" s="21"/>
      <c r="AR202" s="21"/>
      <c r="AS202" s="21"/>
      <c r="AT202" s="199"/>
      <c r="AU202" s="21"/>
      <c r="AV202" s="181"/>
      <c r="AW202" s="21"/>
      <c r="AX202" s="21"/>
      <c r="AY202" s="21"/>
      <c r="AZ202" s="21"/>
      <c r="BA202" s="21"/>
      <c r="BB202" s="21"/>
      <c r="BC202" s="21"/>
      <c r="BD202" s="199"/>
      <c r="BE202" s="21"/>
      <c r="BF202" s="21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181"/>
      <c r="AU203" s="21"/>
      <c r="AV203" s="181"/>
      <c r="AW203" s="21"/>
      <c r="AX203" s="21"/>
      <c r="AY203" s="21"/>
      <c r="AZ203" s="21"/>
      <c r="BA203" s="21"/>
      <c r="BB203" s="21"/>
      <c r="BC203" s="21"/>
      <c r="BD203" s="199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181"/>
      <c r="AU204" s="21"/>
      <c r="AV204" s="18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181"/>
      <c r="AU205" s="21"/>
      <c r="AV205" s="181"/>
      <c r="AW205" s="21"/>
      <c r="AX205" s="21"/>
      <c r="AY205" s="21"/>
      <c r="AZ205" s="21"/>
      <c r="BA205" s="21"/>
      <c r="BB205" s="21"/>
      <c r="BC205" s="21"/>
      <c r="BD205" s="199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181"/>
      <c r="AU206" s="21"/>
      <c r="AV206" s="18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181"/>
      <c r="AU207" s="21"/>
      <c r="AV207" s="18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1"/>
      <c r="AJ208" s="21"/>
      <c r="AK208" s="21"/>
      <c r="AL208" s="199"/>
      <c r="AM208" s="21"/>
      <c r="AN208" s="21"/>
      <c r="AO208" s="21"/>
      <c r="AP208" s="21"/>
      <c r="AQ208" s="21"/>
      <c r="AR208" s="21"/>
      <c r="AS208" s="21"/>
      <c r="AT208" s="199"/>
      <c r="AU208" s="21"/>
      <c r="AV208" s="199"/>
      <c r="AW208" s="23"/>
      <c r="AX208" s="21"/>
      <c r="AY208" s="21"/>
      <c r="AZ208" s="21"/>
      <c r="BA208" s="21"/>
      <c r="BB208" s="21"/>
      <c r="BC208" s="21"/>
      <c r="BD208" s="199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199"/>
      <c r="AM209" s="23"/>
      <c r="AN209" s="20"/>
      <c r="AO209" s="21"/>
      <c r="AP209" s="21"/>
      <c r="AQ209" s="21"/>
      <c r="AR209" s="21"/>
      <c r="AS209" s="21"/>
      <c r="AT209" s="199"/>
      <c r="AU209" s="23"/>
      <c r="AV209" s="199"/>
      <c r="AW209" s="23"/>
      <c r="AX209" s="21"/>
      <c r="AY209" s="21"/>
      <c r="AZ209" s="21"/>
      <c r="BA209" s="21"/>
      <c r="BB209" s="21"/>
      <c r="BC209" s="21"/>
      <c r="BD209" s="199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0"/>
      <c r="AK210" s="21"/>
      <c r="AL210" s="199"/>
      <c r="AM210" s="23"/>
      <c r="AN210" s="20"/>
      <c r="AO210" s="21"/>
      <c r="AP210" s="21"/>
      <c r="AQ210" s="21"/>
      <c r="AR210" s="21"/>
      <c r="AS210" s="21"/>
      <c r="AT210" s="199"/>
      <c r="AU210" s="23"/>
      <c r="AV210" s="199"/>
      <c r="AW210" s="23"/>
      <c r="AX210" s="21"/>
      <c r="AY210" s="21"/>
      <c r="AZ210" s="21"/>
      <c r="BA210" s="21"/>
      <c r="BB210" s="21"/>
      <c r="BC210" s="21"/>
      <c r="BD210" s="199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0"/>
      <c r="AK211" s="21"/>
      <c r="AL211" s="199"/>
      <c r="AM211" s="23"/>
      <c r="AN211" s="20"/>
      <c r="AO211" s="21"/>
      <c r="AP211" s="21"/>
      <c r="AQ211" s="21"/>
      <c r="AR211" s="21"/>
      <c r="AS211" s="21"/>
      <c r="AT211" s="199"/>
      <c r="AU211" s="23"/>
      <c r="AV211" s="199"/>
      <c r="AW211" s="23"/>
      <c r="AX211" s="21"/>
      <c r="AY211" s="21"/>
      <c r="AZ211" s="21"/>
      <c r="BA211" s="21"/>
      <c r="BB211" s="21"/>
      <c r="BC211" s="21"/>
      <c r="BD211" s="199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0"/>
      <c r="AK212" s="21"/>
      <c r="AL212" s="199"/>
      <c r="AM212" s="23"/>
      <c r="AN212" s="20"/>
      <c r="AO212" s="21"/>
      <c r="AP212" s="21"/>
      <c r="AQ212" s="21"/>
      <c r="AR212" s="21"/>
      <c r="AS212" s="21"/>
      <c r="AT212" s="199"/>
      <c r="AU212" s="23"/>
      <c r="AV212" s="199"/>
      <c r="AW212" s="23"/>
      <c r="AX212" s="21"/>
      <c r="AY212" s="21"/>
      <c r="AZ212" s="21"/>
      <c r="BA212" s="21"/>
      <c r="BB212" s="21"/>
      <c r="BC212" s="21"/>
      <c r="BD212" s="199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34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3"/>
      <c r="AK213" s="21"/>
      <c r="AL213" s="199"/>
      <c r="AM213" s="20"/>
      <c r="AN213" s="20"/>
      <c r="AO213" s="21"/>
      <c r="AP213" s="21"/>
      <c r="AQ213" s="21"/>
      <c r="AR213" s="21"/>
      <c r="AS213" s="21"/>
      <c r="AT213" s="199"/>
      <c r="AU213" s="23"/>
      <c r="AV213" s="199"/>
      <c r="AW213" s="20"/>
      <c r="AX213" s="21"/>
      <c r="AY213" s="21"/>
      <c r="AZ213" s="21"/>
      <c r="BA213" s="21"/>
      <c r="BB213" s="21"/>
      <c r="BC213" s="21"/>
      <c r="BD213" s="199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37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3"/>
      <c r="R214" s="23"/>
      <c r="S214" s="20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6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199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0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0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80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21"/>
      <c r="BF218" s="20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80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4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336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29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4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199"/>
      <c r="AM227" s="23"/>
      <c r="AN227" s="20"/>
      <c r="AO227" s="21"/>
      <c r="AP227" s="21"/>
      <c r="AQ227" s="21"/>
      <c r="AR227" s="21"/>
      <c r="AS227" s="21"/>
      <c r="AT227" s="199"/>
      <c r="AU227" s="23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4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9"/>
      <c r="AM228" s="23"/>
      <c r="AN228" s="20"/>
      <c r="AO228" s="21"/>
      <c r="AP228" s="21"/>
      <c r="AQ228" s="21"/>
      <c r="AR228" s="21"/>
      <c r="AS228" s="21"/>
      <c r="AT228" s="199"/>
      <c r="AU228" s="23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34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4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40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44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1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21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1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4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4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4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7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74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182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9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4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23"/>
      <c r="BF249" s="23"/>
      <c r="BG249" s="20"/>
      <c r="BH249" s="20"/>
      <c r="BI249" s="23"/>
      <c r="BJ249" s="20"/>
      <c r="BK249" s="23"/>
      <c r="BL249" s="20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27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0"/>
      <c r="AQ250" s="23"/>
      <c r="AR250" s="20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1"/>
      <c r="BD250" s="199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0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0"/>
      <c r="AQ251" s="23"/>
      <c r="AR251" s="20"/>
      <c r="AS251" s="21"/>
      <c r="AT251" s="21"/>
      <c r="AU251" s="21"/>
      <c r="AV251" s="21"/>
      <c r="AW251" s="21"/>
      <c r="AX251" s="21"/>
      <c r="AY251" s="21"/>
      <c r="AZ251" s="21"/>
      <c r="BA251" s="21"/>
      <c r="BB251" s="20"/>
      <c r="BC251" s="20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2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0"/>
      <c r="AQ252" s="23"/>
      <c r="AR252" s="20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9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199"/>
      <c r="AU253" s="20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9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28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9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29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6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09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9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9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3"/>
      <c r="AK262" s="21"/>
      <c r="AL262" s="199"/>
      <c r="AM262" s="20"/>
      <c r="AN262" s="20"/>
      <c r="AO262" s="21"/>
      <c r="AP262" s="21"/>
      <c r="AQ262" s="21"/>
      <c r="AR262" s="21"/>
      <c r="AS262" s="21"/>
      <c r="AT262" s="199"/>
      <c r="AU262" s="23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89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3"/>
      <c r="AK263" s="21"/>
      <c r="AL263" s="199"/>
      <c r="AM263" s="20"/>
      <c r="AN263" s="20"/>
      <c r="AO263" s="21"/>
      <c r="AP263" s="21"/>
      <c r="AQ263" s="21"/>
      <c r="AR263" s="21"/>
      <c r="AS263" s="21"/>
      <c r="AT263" s="199"/>
      <c r="AU263" s="23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0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7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9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9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199"/>
      <c r="AM269" s="21"/>
      <c r="AN269" s="21"/>
      <c r="AO269" s="21"/>
      <c r="AP269" s="21"/>
      <c r="AQ269" s="21"/>
      <c r="AR269" s="21"/>
      <c r="AS269" s="21"/>
      <c r="AT269" s="199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9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1"/>
      <c r="BF277" s="20"/>
      <c r="BG277" s="20"/>
      <c r="BH277" s="20"/>
      <c r="BI277" s="23"/>
      <c r="BJ277" s="20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0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1"/>
      <c r="AJ280" s="21"/>
      <c r="AK280" s="21"/>
      <c r="AL280" s="199"/>
      <c r="AM280" s="21"/>
      <c r="AN280" s="20"/>
      <c r="AO280" s="21"/>
      <c r="AP280" s="21"/>
      <c r="AQ280" s="21"/>
      <c r="AR280" s="21"/>
      <c r="AS280" s="21"/>
      <c r="AT280" s="199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9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9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99"/>
      <c r="AM287" s="21"/>
      <c r="AN287" s="20"/>
      <c r="AO287" s="21"/>
      <c r="AP287" s="21"/>
      <c r="AQ287" s="21"/>
      <c r="AR287" s="21"/>
      <c r="AS287" s="21"/>
      <c r="AT287" s="199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9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9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9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23"/>
      <c r="BF294" s="23"/>
      <c r="BG294" s="20"/>
      <c r="BH294" s="20"/>
      <c r="BI294" s="23"/>
      <c r="BJ294" s="20"/>
      <c r="BK294" s="23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1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0"/>
      <c r="AK298" s="21"/>
      <c r="AL298" s="199"/>
      <c r="AM298" s="23"/>
      <c r="AN298" s="20"/>
      <c r="AO298" s="21"/>
      <c r="AP298" s="21"/>
      <c r="AQ298" s="21"/>
      <c r="AR298" s="21"/>
      <c r="AS298" s="21"/>
      <c r="AT298" s="199"/>
      <c r="AU298" s="23"/>
      <c r="AV298" s="21"/>
      <c r="AW298" s="21"/>
      <c r="AX298" s="21"/>
      <c r="AY298" s="21"/>
      <c r="AZ298" s="21"/>
      <c r="BA298" s="21"/>
      <c r="BB298" s="21"/>
      <c r="BC298" s="21"/>
      <c r="BD298" s="199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66"/>
      <c r="M301" s="66"/>
      <c r="N301" s="66"/>
      <c r="O301" s="28"/>
      <c r="P301" s="66"/>
      <c r="Q301" s="66"/>
      <c r="R301" s="66"/>
      <c r="S301" s="66"/>
      <c r="T301" s="66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6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3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4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19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9"/>
      <c r="AM305" s="20"/>
      <c r="AN305" s="20"/>
      <c r="AO305" s="21"/>
      <c r="AP305" s="21"/>
      <c r="AQ305" s="21"/>
      <c r="AR305" s="21"/>
      <c r="AS305" s="21"/>
      <c r="AT305" s="199"/>
      <c r="AU305" s="23"/>
      <c r="AV305" s="21"/>
      <c r="AW305" s="21"/>
      <c r="AX305" s="21"/>
      <c r="AY305" s="21"/>
      <c r="AZ305" s="21"/>
      <c r="BA305" s="21"/>
      <c r="BB305" s="21"/>
      <c r="BC305" s="21"/>
      <c r="BD305" s="199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1"/>
      <c r="AJ306" s="21"/>
      <c r="AK306" s="21"/>
      <c r="AL306" s="199"/>
      <c r="AM306" s="21"/>
      <c r="AN306" s="21"/>
      <c r="AO306" s="21"/>
      <c r="AP306" s="21"/>
      <c r="AQ306" s="21"/>
      <c r="AR306" s="21"/>
      <c r="AS306" s="21"/>
      <c r="AT306" s="199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6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36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3"/>
      <c r="BF309" s="23"/>
      <c r="BG309" s="20"/>
      <c r="BH309" s="20"/>
      <c r="BI309" s="23"/>
      <c r="BJ309" s="20"/>
      <c r="BK309" s="23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11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14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9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89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199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199"/>
      <c r="AU314" s="20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199"/>
      <c r="AU315" s="20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64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2"/>
      <c r="BF316" s="23"/>
      <c r="BG316" s="20"/>
      <c r="BH316" s="20"/>
      <c r="BI316" s="23"/>
      <c r="BJ316" s="20"/>
      <c r="BK316" s="21"/>
      <c r="BL316" s="20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4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199"/>
      <c r="AU317" s="20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4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31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20"/>
      <c r="BE319" s="182"/>
      <c r="BF319" s="23"/>
      <c r="BG319" s="20"/>
      <c r="BH319" s="20"/>
      <c r="BI319" s="29"/>
      <c r="BJ319" s="20"/>
      <c r="BK319" s="29"/>
      <c r="BL319" s="20"/>
      <c r="BM319" s="20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31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2"/>
      <c r="BF320" s="23"/>
      <c r="BG320" s="20"/>
      <c r="BH320" s="20"/>
      <c r="BI320" s="29"/>
      <c r="BJ320" s="20"/>
      <c r="BK320" s="29"/>
      <c r="BL320" s="20"/>
      <c r="BM320" s="20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82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199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2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199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77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199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77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77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7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0"/>
      <c r="BC326" s="20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67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7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0"/>
      <c r="AJ329" s="20"/>
      <c r="AK329" s="21"/>
      <c r="AL329" s="199"/>
      <c r="AM329" s="20"/>
      <c r="AN329" s="20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23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38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181"/>
      <c r="AE330" s="21"/>
      <c r="AF330" s="21"/>
      <c r="AG330" s="21"/>
      <c r="AH330" s="20"/>
      <c r="AI330" s="20"/>
      <c r="AJ330" s="20"/>
      <c r="AK330" s="21"/>
      <c r="AL330" s="199"/>
      <c r="AM330" s="20"/>
      <c r="AN330" s="20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3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181"/>
      <c r="AE331" s="21"/>
      <c r="AF331" s="21"/>
      <c r="AG331" s="21"/>
      <c r="AH331" s="20"/>
      <c r="AI331" s="20"/>
      <c r="AJ331" s="20"/>
      <c r="AK331" s="21"/>
      <c r="AL331" s="199"/>
      <c r="AM331" s="20"/>
      <c r="AN331" s="20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8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9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18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8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9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199"/>
      <c r="AE333" s="23"/>
      <c r="AF333" s="23"/>
      <c r="AG333" s="23"/>
      <c r="AH333" s="20"/>
      <c r="AI333" s="21"/>
      <c r="AJ333" s="21"/>
      <c r="AK333" s="21"/>
      <c r="AL333" s="199"/>
      <c r="AM333" s="20"/>
      <c r="AN333" s="20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8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0"/>
      <c r="BC334" s="20"/>
      <c r="BD334" s="199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9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9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4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8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199"/>
      <c r="AE338" s="23"/>
      <c r="AF338" s="23"/>
      <c r="AG338" s="23"/>
      <c r="AH338" s="23"/>
      <c r="AI338" s="21"/>
      <c r="AJ338" s="21"/>
      <c r="AK338" s="21"/>
      <c r="AL338" s="199"/>
      <c r="AM338" s="20"/>
      <c r="AN338" s="20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3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9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199"/>
      <c r="AE339" s="23"/>
      <c r="AF339" s="23"/>
      <c r="AG339" s="23"/>
      <c r="AH339" s="23"/>
      <c r="AI339" s="21"/>
      <c r="AJ339" s="21"/>
      <c r="AK339" s="21"/>
      <c r="AL339" s="199"/>
      <c r="AM339" s="20"/>
      <c r="AN339" s="20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3"/>
      <c r="AJ340" s="23"/>
      <c r="AK340" s="21"/>
      <c r="AL340" s="199"/>
      <c r="AM340" s="23"/>
      <c r="AN340" s="23"/>
      <c r="AO340" s="21"/>
      <c r="AP340" s="21"/>
      <c r="AQ340" s="21"/>
      <c r="AR340" s="21"/>
      <c r="AS340" s="21"/>
      <c r="AT340" s="199"/>
      <c r="AU340" s="23"/>
      <c r="AV340" s="21"/>
      <c r="AW340" s="21"/>
      <c r="AX340" s="21"/>
      <c r="AY340" s="21"/>
      <c r="AZ340" s="21"/>
      <c r="BA340" s="21"/>
      <c r="BB340" s="21"/>
      <c r="BC340" s="21"/>
      <c r="BD340" s="199"/>
      <c r="BE340" s="20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3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20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3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9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3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9"/>
      <c r="BE344" s="20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9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19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20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31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5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7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20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9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69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1"/>
      <c r="BC352" s="21"/>
      <c r="BD352" s="199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3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1"/>
      <c r="BC353" s="21"/>
      <c r="BD353" s="199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1"/>
      <c r="BC354" s="21"/>
      <c r="BD354" s="199"/>
      <c r="BE354" s="199"/>
      <c r="BF354" s="20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57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0"/>
      <c r="BD355" s="199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4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0"/>
      <c r="BD356" s="199"/>
      <c r="BE356" s="199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5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1"/>
      <c r="BC357" s="21"/>
      <c r="BD357" s="199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1"/>
      <c r="BC358" s="21"/>
      <c r="BD358" s="199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1"/>
      <c r="BC359" s="21"/>
      <c r="BD359" s="199"/>
      <c r="BE359" s="23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6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1"/>
      <c r="BC360" s="21"/>
      <c r="BD360" s="199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1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0"/>
      <c r="T361" s="20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1"/>
      <c r="BC361" s="21"/>
      <c r="BD361" s="199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71" customFormat="1" ht="197.25" customHeight="1" x14ac:dyDescent="0.25">
      <c r="A362" s="17"/>
      <c r="B362" s="18"/>
      <c r="C362" s="18"/>
      <c r="D362" s="19"/>
      <c r="E362" s="19"/>
      <c r="F362" s="66"/>
      <c r="G362" s="18"/>
      <c r="H362" s="18"/>
      <c r="I362" s="18"/>
      <c r="J362" s="18"/>
      <c r="K362" s="18"/>
      <c r="L362" s="66"/>
      <c r="M362" s="66"/>
      <c r="N362" s="66"/>
      <c r="O362" s="19"/>
      <c r="P362" s="19"/>
      <c r="Q362" s="19"/>
      <c r="R362" s="19"/>
      <c r="S362" s="19"/>
      <c r="T362" s="19"/>
      <c r="U362" s="19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  <c r="BD362" s="183"/>
      <c r="BE362" s="183"/>
      <c r="BF362" s="66"/>
      <c r="BG362" s="66"/>
      <c r="BH362" s="66"/>
      <c r="BI362" s="28"/>
      <c r="BJ362" s="66"/>
      <c r="BK362" s="66"/>
      <c r="BL362" s="28"/>
      <c r="BM362" s="27"/>
      <c r="BN362" s="27"/>
      <c r="BO362" s="17"/>
      <c r="BP362" s="27"/>
      <c r="BQ362" s="27"/>
      <c r="BR362" s="28"/>
      <c r="BS362" s="28"/>
      <c r="BT362" s="17"/>
      <c r="BU362" s="70"/>
    </row>
    <row r="363" spans="1:73" s="22" customFormat="1" ht="136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3"/>
      <c r="R363" s="23"/>
      <c r="S363" s="23"/>
      <c r="T363" s="23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9"/>
      <c r="BE363" s="199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3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3"/>
      <c r="R364" s="23"/>
      <c r="S364" s="23"/>
      <c r="T364" s="23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9"/>
      <c r="BE364" s="20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3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3"/>
      <c r="R365" s="23"/>
      <c r="S365" s="23"/>
      <c r="T365" s="23"/>
      <c r="U365" s="20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1"/>
      <c r="BC365" s="21"/>
      <c r="BD365" s="199"/>
      <c r="BE365" s="199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7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181"/>
      <c r="AE366" s="21"/>
      <c r="AF366" s="21"/>
      <c r="AG366" s="21"/>
      <c r="AH366" s="20"/>
      <c r="AI366" s="29"/>
      <c r="AJ366" s="29"/>
      <c r="AK366" s="21"/>
      <c r="AL366" s="199"/>
      <c r="AM366" s="29"/>
      <c r="AN366" s="29"/>
      <c r="AO366" s="21"/>
      <c r="AP366" s="21"/>
      <c r="AQ366" s="21"/>
      <c r="AR366" s="21"/>
      <c r="AS366" s="21"/>
      <c r="AT366" s="199"/>
      <c r="AU366" s="29"/>
      <c r="AV366" s="199"/>
      <c r="AW366" s="29"/>
      <c r="AX366" s="21"/>
      <c r="AY366" s="21"/>
      <c r="AZ366" s="21"/>
      <c r="BA366" s="21"/>
      <c r="BB366" s="20"/>
      <c r="BC366" s="23"/>
      <c r="BD366" s="199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6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9"/>
      <c r="BE367" s="199"/>
      <c r="BF367" s="20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9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9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4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9"/>
      <c r="BD369" s="29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0"/>
      <c r="AE370" s="23"/>
      <c r="AF370" s="23"/>
      <c r="AG370" s="23"/>
      <c r="AH370" s="23"/>
      <c r="AI370" s="29"/>
      <c r="AJ370" s="29"/>
      <c r="AK370" s="21"/>
      <c r="AL370" s="199"/>
      <c r="AM370" s="23"/>
      <c r="AN370" s="23"/>
      <c r="AO370" s="21"/>
      <c r="AP370" s="21"/>
      <c r="AQ370" s="21"/>
      <c r="AR370" s="21"/>
      <c r="AS370" s="21"/>
      <c r="AT370" s="199"/>
      <c r="AU370" s="23"/>
      <c r="AV370" s="199"/>
      <c r="AW370" s="23"/>
      <c r="AX370" s="21"/>
      <c r="AY370" s="21"/>
      <c r="AZ370" s="21"/>
      <c r="BA370" s="21"/>
      <c r="BB370" s="20"/>
      <c r="BC370" s="23"/>
      <c r="BD370" s="199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23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81"/>
      <c r="AE371" s="21"/>
      <c r="AF371" s="21"/>
      <c r="AG371" s="21"/>
      <c r="AH371" s="20"/>
      <c r="AI371" s="29"/>
      <c r="AJ371" s="29"/>
      <c r="AK371" s="21"/>
      <c r="AL371" s="199"/>
      <c r="AM371" s="29"/>
      <c r="AN371" s="29"/>
      <c r="AO371" s="21"/>
      <c r="AP371" s="21"/>
      <c r="AQ371" s="21"/>
      <c r="AR371" s="21"/>
      <c r="AS371" s="21"/>
      <c r="AT371" s="199"/>
      <c r="AU371" s="29"/>
      <c r="AV371" s="199"/>
      <c r="AW371" s="29"/>
      <c r="AX371" s="21"/>
      <c r="AY371" s="21"/>
      <c r="AZ371" s="21"/>
      <c r="BA371" s="21"/>
      <c r="BB371" s="20"/>
      <c r="BC371" s="23"/>
      <c r="BD371" s="199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23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81"/>
      <c r="AE372" s="21"/>
      <c r="AF372" s="21"/>
      <c r="AG372" s="21"/>
      <c r="AH372" s="20"/>
      <c r="AI372" s="29"/>
      <c r="AJ372" s="29"/>
      <c r="AK372" s="21"/>
      <c r="AL372" s="199"/>
      <c r="AM372" s="29"/>
      <c r="AN372" s="29"/>
      <c r="AO372" s="21"/>
      <c r="AP372" s="21"/>
      <c r="AQ372" s="21"/>
      <c r="AR372" s="21"/>
      <c r="AS372" s="21"/>
      <c r="AT372" s="199"/>
      <c r="AU372" s="29"/>
      <c r="AV372" s="199"/>
      <c r="AW372" s="29"/>
      <c r="AX372" s="21"/>
      <c r="AY372" s="21"/>
      <c r="AZ372" s="21"/>
      <c r="BA372" s="21"/>
      <c r="BB372" s="20"/>
      <c r="BC372" s="23"/>
      <c r="BD372" s="199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8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1"/>
      <c r="AE373" s="21"/>
      <c r="AF373" s="21"/>
      <c r="AG373" s="21"/>
      <c r="AH373" s="20"/>
      <c r="AI373" s="29"/>
      <c r="AJ373" s="29"/>
      <c r="AK373" s="21"/>
      <c r="AL373" s="199"/>
      <c r="AM373" s="29"/>
      <c r="AN373" s="29"/>
      <c r="AO373" s="21"/>
      <c r="AP373" s="21"/>
      <c r="AQ373" s="21"/>
      <c r="AR373" s="21"/>
      <c r="AS373" s="21"/>
      <c r="AT373" s="199"/>
      <c r="AU373" s="29"/>
      <c r="AV373" s="199"/>
      <c r="AW373" s="29"/>
      <c r="AX373" s="21"/>
      <c r="AY373" s="21"/>
      <c r="AZ373" s="21"/>
      <c r="BA373" s="21"/>
      <c r="BB373" s="20"/>
      <c r="BC373" s="23"/>
      <c r="BD373" s="199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6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1"/>
      <c r="AE374" s="21"/>
      <c r="AF374" s="21"/>
      <c r="AG374" s="21"/>
      <c r="AH374" s="20"/>
      <c r="AI374" s="29"/>
      <c r="AJ374" s="29"/>
      <c r="AK374" s="21"/>
      <c r="AL374" s="199"/>
      <c r="AM374" s="29"/>
      <c r="AN374" s="29"/>
      <c r="AO374" s="21"/>
      <c r="AP374" s="21"/>
      <c r="AQ374" s="21"/>
      <c r="AR374" s="21"/>
      <c r="AS374" s="21"/>
      <c r="AT374" s="199"/>
      <c r="AU374" s="29"/>
      <c r="AV374" s="199"/>
      <c r="AW374" s="29"/>
      <c r="AX374" s="21"/>
      <c r="AY374" s="21"/>
      <c r="AZ374" s="21"/>
      <c r="BA374" s="21"/>
      <c r="BB374" s="20"/>
      <c r="BC374" s="23"/>
      <c r="BD374" s="199"/>
      <c r="BE374" s="29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9.6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9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181"/>
      <c r="AE375" s="21"/>
      <c r="AF375" s="21"/>
      <c r="AG375" s="21"/>
      <c r="AH375" s="20"/>
      <c r="AI375" s="29"/>
      <c r="AJ375" s="29"/>
      <c r="AK375" s="21"/>
      <c r="AL375" s="199"/>
      <c r="AM375" s="29"/>
      <c r="AN375" s="29"/>
      <c r="AO375" s="21"/>
      <c r="AP375" s="21"/>
      <c r="AQ375" s="21"/>
      <c r="AR375" s="21"/>
      <c r="AS375" s="21"/>
      <c r="AT375" s="199"/>
      <c r="AU375" s="29"/>
      <c r="AV375" s="199"/>
      <c r="AW375" s="29"/>
      <c r="AX375" s="21"/>
      <c r="AY375" s="21"/>
      <c r="AZ375" s="21"/>
      <c r="BA375" s="21"/>
      <c r="BB375" s="20"/>
      <c r="BC375" s="23"/>
      <c r="BD375" s="199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16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9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181"/>
      <c r="AE376" s="21"/>
      <c r="AF376" s="21"/>
      <c r="AG376" s="21"/>
      <c r="AH376" s="20"/>
      <c r="AI376" s="29"/>
      <c r="AJ376" s="29"/>
      <c r="AK376" s="21"/>
      <c r="AL376" s="199"/>
      <c r="AM376" s="29"/>
      <c r="AN376" s="29"/>
      <c r="AO376" s="21"/>
      <c r="AP376" s="21"/>
      <c r="AQ376" s="21"/>
      <c r="AR376" s="21"/>
      <c r="AS376" s="21"/>
      <c r="AT376" s="199"/>
      <c r="AU376" s="29"/>
      <c r="AV376" s="199"/>
      <c r="AW376" s="29"/>
      <c r="AX376" s="21"/>
      <c r="AY376" s="21"/>
      <c r="AZ376" s="21"/>
      <c r="BA376" s="21"/>
      <c r="BB376" s="20"/>
      <c r="BC376" s="23"/>
      <c r="BD376" s="199"/>
      <c r="BE376" s="29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5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199"/>
      <c r="AE377" s="29"/>
      <c r="AF377" s="29"/>
      <c r="AG377" s="29"/>
      <c r="AH377" s="29"/>
      <c r="AI377" s="21"/>
      <c r="AJ377" s="21"/>
      <c r="AK377" s="21"/>
      <c r="AL377" s="199"/>
      <c r="AM377" s="29"/>
      <c r="AN377" s="29"/>
      <c r="AO377" s="21"/>
      <c r="AP377" s="21"/>
      <c r="AQ377" s="21"/>
      <c r="AR377" s="21"/>
      <c r="AS377" s="21"/>
      <c r="AT377" s="199"/>
      <c r="AU377" s="29"/>
      <c r="AV377" s="199"/>
      <c r="AW377" s="29"/>
      <c r="AX377" s="21"/>
      <c r="AY377" s="21"/>
      <c r="AZ377" s="21"/>
      <c r="BA377" s="21"/>
      <c r="BB377" s="20"/>
      <c r="BC377" s="23"/>
      <c r="BD377" s="199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7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99"/>
      <c r="AE378" s="29"/>
      <c r="AF378" s="29"/>
      <c r="AG378" s="29"/>
      <c r="AH378" s="29"/>
      <c r="AI378" s="21"/>
      <c r="AJ378" s="21"/>
      <c r="AK378" s="21"/>
      <c r="AL378" s="199"/>
      <c r="AM378" s="29"/>
      <c r="AN378" s="29"/>
      <c r="AO378" s="21"/>
      <c r="AP378" s="21"/>
      <c r="AQ378" s="21"/>
      <c r="AR378" s="21"/>
      <c r="AS378" s="21"/>
      <c r="AT378" s="199"/>
      <c r="AU378" s="29"/>
      <c r="AV378" s="199"/>
      <c r="AW378" s="29"/>
      <c r="AX378" s="21"/>
      <c r="AY378" s="21"/>
      <c r="AZ378" s="21"/>
      <c r="BA378" s="21"/>
      <c r="BB378" s="20"/>
      <c r="BC378" s="23"/>
      <c r="BD378" s="199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199"/>
      <c r="AE379" s="63"/>
      <c r="AF379" s="63"/>
      <c r="AG379" s="63"/>
      <c r="AH379" s="63"/>
      <c r="AI379" s="21"/>
      <c r="AJ379" s="21"/>
      <c r="AK379" s="21"/>
      <c r="AL379" s="199"/>
      <c r="AM379" s="63"/>
      <c r="AN379" s="63"/>
      <c r="AO379" s="21"/>
      <c r="AP379" s="21"/>
      <c r="AQ379" s="21"/>
      <c r="AR379" s="21"/>
      <c r="AS379" s="21"/>
      <c r="AT379" s="199"/>
      <c r="AU379" s="29"/>
      <c r="AV379" s="199"/>
      <c r="AW379" s="23"/>
      <c r="AX379" s="21"/>
      <c r="AY379" s="21"/>
      <c r="AZ379" s="21"/>
      <c r="BA379" s="21"/>
      <c r="BB379" s="20"/>
      <c r="BC379" s="23"/>
      <c r="BD379" s="199"/>
      <c r="BE379" s="23"/>
      <c r="BF379" s="23"/>
      <c r="BG379" s="21"/>
      <c r="BH379" s="20"/>
      <c r="BI379" s="23"/>
      <c r="BJ379" s="20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0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99"/>
      <c r="AE380" s="63"/>
      <c r="AF380" s="63"/>
      <c r="AG380" s="63"/>
      <c r="AH380" s="63"/>
      <c r="AI380" s="21"/>
      <c r="AJ380" s="21"/>
      <c r="AK380" s="21"/>
      <c r="AL380" s="199"/>
      <c r="AM380" s="63"/>
      <c r="AN380" s="63"/>
      <c r="AO380" s="21"/>
      <c r="AP380" s="21"/>
      <c r="AQ380" s="21"/>
      <c r="AR380" s="21"/>
      <c r="AS380" s="21"/>
      <c r="AT380" s="199"/>
      <c r="AU380" s="29"/>
      <c r="AV380" s="199"/>
      <c r="AW380" s="23"/>
      <c r="AX380" s="21"/>
      <c r="AY380" s="21"/>
      <c r="AZ380" s="21"/>
      <c r="BA380" s="21"/>
      <c r="BB380" s="20"/>
      <c r="BC380" s="23"/>
      <c r="BD380" s="199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199"/>
      <c r="AE381" s="63"/>
      <c r="AF381" s="63"/>
      <c r="AG381" s="63"/>
      <c r="AH381" s="63"/>
      <c r="AI381" s="21"/>
      <c r="AJ381" s="21"/>
      <c r="AK381" s="21"/>
      <c r="AL381" s="199"/>
      <c r="AM381" s="63"/>
      <c r="AN381" s="63"/>
      <c r="AO381" s="21"/>
      <c r="AP381" s="21"/>
      <c r="AQ381" s="21"/>
      <c r="AR381" s="21"/>
      <c r="AS381" s="21"/>
      <c r="AT381" s="199"/>
      <c r="AU381" s="29"/>
      <c r="AV381" s="199"/>
      <c r="AW381" s="23"/>
      <c r="AX381" s="21"/>
      <c r="AY381" s="21"/>
      <c r="AZ381" s="21"/>
      <c r="BA381" s="21"/>
      <c r="BB381" s="20"/>
      <c r="BC381" s="23"/>
      <c r="BD381" s="199"/>
      <c r="BE381" s="23"/>
      <c r="BF381" s="23"/>
      <c r="BG381" s="21"/>
      <c r="BH381" s="20"/>
      <c r="BI381" s="23"/>
      <c r="BJ381" s="23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99"/>
      <c r="AE382" s="63"/>
      <c r="AF382" s="63"/>
      <c r="AG382" s="63"/>
      <c r="AH382" s="63"/>
      <c r="AI382" s="21"/>
      <c r="AJ382" s="21"/>
      <c r="AK382" s="21"/>
      <c r="AL382" s="199"/>
      <c r="AM382" s="63"/>
      <c r="AN382" s="63"/>
      <c r="AO382" s="21"/>
      <c r="AP382" s="21"/>
      <c r="AQ382" s="21"/>
      <c r="AR382" s="21"/>
      <c r="AS382" s="21"/>
      <c r="AT382" s="199"/>
      <c r="AU382" s="29"/>
      <c r="AV382" s="199"/>
      <c r="AW382" s="23"/>
      <c r="AX382" s="21"/>
      <c r="AY382" s="21"/>
      <c r="AZ382" s="21"/>
      <c r="BA382" s="21"/>
      <c r="BB382" s="20"/>
      <c r="BC382" s="23"/>
      <c r="BD382" s="199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0"/>
      <c r="R383" s="20"/>
      <c r="S383" s="20"/>
      <c r="T383" s="20"/>
      <c r="U383" s="23"/>
      <c r="V383" s="21"/>
      <c r="W383" s="21"/>
      <c r="X383" s="21"/>
      <c r="Y383" s="21"/>
      <c r="Z383" s="21"/>
      <c r="AA383" s="21"/>
      <c r="AB383" s="21"/>
      <c r="AC383" s="21"/>
      <c r="AD383" s="199"/>
      <c r="AE383" s="63"/>
      <c r="AF383" s="63"/>
      <c r="AG383" s="63"/>
      <c r="AH383" s="63"/>
      <c r="AI383" s="21"/>
      <c r="AJ383" s="21"/>
      <c r="AK383" s="21"/>
      <c r="AL383" s="199"/>
      <c r="AM383" s="63"/>
      <c r="AN383" s="63"/>
      <c r="AO383" s="21"/>
      <c r="AP383" s="21"/>
      <c r="AQ383" s="21"/>
      <c r="AR383" s="21"/>
      <c r="AS383" s="21"/>
      <c r="AT383" s="199"/>
      <c r="AU383" s="29"/>
      <c r="AV383" s="199"/>
      <c r="AW383" s="23"/>
      <c r="AX383" s="21"/>
      <c r="AY383" s="21"/>
      <c r="AZ383" s="21"/>
      <c r="BA383" s="21"/>
      <c r="BB383" s="20"/>
      <c r="BC383" s="23"/>
      <c r="BD383" s="19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6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199"/>
      <c r="AE384" s="63"/>
      <c r="AF384" s="63"/>
      <c r="AG384" s="63"/>
      <c r="AH384" s="63"/>
      <c r="AI384" s="21"/>
      <c r="AJ384" s="21"/>
      <c r="AK384" s="21"/>
      <c r="AL384" s="199"/>
      <c r="AM384" s="63"/>
      <c r="AN384" s="63"/>
      <c r="AO384" s="21"/>
      <c r="AP384" s="21"/>
      <c r="AQ384" s="21"/>
      <c r="AR384" s="21"/>
      <c r="AS384" s="21"/>
      <c r="AT384" s="199"/>
      <c r="AU384" s="29"/>
      <c r="AV384" s="199"/>
      <c r="AW384" s="23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0"/>
      <c r="BI384" s="23"/>
      <c r="BJ384" s="23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5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199"/>
      <c r="AE385" s="63"/>
      <c r="AF385" s="63"/>
      <c r="AG385" s="63"/>
      <c r="AH385" s="20"/>
      <c r="AI385" s="21"/>
      <c r="AJ385" s="21"/>
      <c r="AK385" s="21"/>
      <c r="AL385" s="199"/>
      <c r="AM385" s="63"/>
      <c r="AN385" s="20"/>
      <c r="AO385" s="21"/>
      <c r="AP385" s="21"/>
      <c r="AQ385" s="21"/>
      <c r="AR385" s="21"/>
      <c r="AS385" s="21"/>
      <c r="AT385" s="199"/>
      <c r="AU385" s="23"/>
      <c r="AV385" s="199"/>
      <c r="AW385" s="23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1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9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199"/>
      <c r="AE386" s="63"/>
      <c r="AF386" s="63"/>
      <c r="AG386" s="63"/>
      <c r="AH386" s="20"/>
      <c r="AI386" s="21"/>
      <c r="AJ386" s="21"/>
      <c r="AK386" s="21"/>
      <c r="AL386" s="199"/>
      <c r="AM386" s="63"/>
      <c r="AN386" s="20"/>
      <c r="AO386" s="21"/>
      <c r="AP386" s="21"/>
      <c r="AQ386" s="21"/>
      <c r="AR386" s="21"/>
      <c r="AS386" s="21"/>
      <c r="AT386" s="199"/>
      <c r="AU386" s="23"/>
      <c r="AV386" s="199"/>
      <c r="AW386" s="23"/>
      <c r="AX386" s="21"/>
      <c r="AY386" s="21"/>
      <c r="AZ386" s="21"/>
      <c r="BA386" s="21"/>
      <c r="BB386" s="20"/>
      <c r="BC386" s="23"/>
      <c r="BD386" s="199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1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199"/>
      <c r="AE387" s="63"/>
      <c r="AF387" s="63"/>
      <c r="AG387" s="63"/>
      <c r="AH387" s="20"/>
      <c r="AI387" s="21"/>
      <c r="AJ387" s="21"/>
      <c r="AK387" s="21"/>
      <c r="AL387" s="199"/>
      <c r="AM387" s="63"/>
      <c r="AN387" s="20"/>
      <c r="AO387" s="21"/>
      <c r="AP387" s="21"/>
      <c r="AQ387" s="21"/>
      <c r="AR387" s="21"/>
      <c r="AS387" s="21"/>
      <c r="AT387" s="199"/>
      <c r="AU387" s="23"/>
      <c r="AV387" s="199"/>
      <c r="AW387" s="23"/>
      <c r="AX387" s="21"/>
      <c r="AY387" s="21"/>
      <c r="AZ387" s="21"/>
      <c r="BA387" s="21"/>
      <c r="BB387" s="20"/>
      <c r="BC387" s="23"/>
      <c r="BD387" s="199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1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199"/>
      <c r="AE388" s="63"/>
      <c r="AF388" s="63"/>
      <c r="AG388" s="63"/>
      <c r="AH388" s="20"/>
      <c r="AI388" s="21"/>
      <c r="AJ388" s="21"/>
      <c r="AK388" s="21"/>
      <c r="AL388" s="199"/>
      <c r="AM388" s="63"/>
      <c r="AN388" s="20"/>
      <c r="AO388" s="21"/>
      <c r="AP388" s="21"/>
      <c r="AQ388" s="21"/>
      <c r="AR388" s="21"/>
      <c r="AS388" s="21"/>
      <c r="AT388" s="199"/>
      <c r="AU388" s="23"/>
      <c r="AV388" s="199"/>
      <c r="AW388" s="23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47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3"/>
      <c r="P389" s="23"/>
      <c r="Q389" s="23"/>
      <c r="R389" s="23"/>
      <c r="S389" s="23"/>
      <c r="T389" s="23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199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7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9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19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61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19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4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199"/>
      <c r="BE392" s="20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4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9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199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4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19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83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9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199"/>
      <c r="AM396" s="23"/>
      <c r="AN396" s="23"/>
      <c r="AO396" s="21"/>
      <c r="AP396" s="21"/>
      <c r="AQ396" s="21"/>
      <c r="AR396" s="21"/>
      <c r="AS396" s="21"/>
      <c r="AT396" s="199"/>
      <c r="AU396" s="23"/>
      <c r="AV396" s="199"/>
      <c r="AW396" s="23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1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9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1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1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9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9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1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1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9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9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4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9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04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1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0"/>
      <c r="AK404" s="63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63"/>
      <c r="BD404" s="199"/>
      <c r="BE404" s="6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8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63"/>
      <c r="P405" s="63"/>
      <c r="Q405" s="63"/>
      <c r="R405" s="63"/>
      <c r="S405" s="63"/>
      <c r="T405" s="63"/>
      <c r="U405" s="6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199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41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63"/>
      <c r="P406" s="63"/>
      <c r="Q406" s="63"/>
      <c r="R406" s="63"/>
      <c r="S406" s="63"/>
      <c r="T406" s="63"/>
      <c r="U406" s="6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6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199"/>
      <c r="AM407" s="23"/>
      <c r="AN407" s="23"/>
      <c r="AO407" s="21"/>
      <c r="AP407" s="21"/>
      <c r="AQ407" s="21"/>
      <c r="AR407" s="21"/>
      <c r="AS407" s="21"/>
      <c r="AT407" s="199"/>
      <c r="AU407" s="29"/>
      <c r="AV407" s="199"/>
      <c r="AW407" s="23"/>
      <c r="AX407" s="21"/>
      <c r="AY407" s="21"/>
      <c r="AZ407" s="21"/>
      <c r="BA407" s="21"/>
      <c r="BB407" s="20"/>
      <c r="BC407" s="23"/>
      <c r="BD407" s="199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53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199"/>
      <c r="AM408" s="23"/>
      <c r="AN408" s="23"/>
      <c r="AO408" s="21"/>
      <c r="AP408" s="21"/>
      <c r="AQ408" s="21"/>
      <c r="AR408" s="21"/>
      <c r="AS408" s="21"/>
      <c r="AT408" s="199"/>
      <c r="AU408" s="29"/>
      <c r="AV408" s="199"/>
      <c r="AW408" s="23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64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9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199"/>
      <c r="AM409" s="23"/>
      <c r="AN409" s="23"/>
      <c r="AO409" s="21"/>
      <c r="AP409" s="21"/>
      <c r="AQ409" s="21"/>
      <c r="AR409" s="21"/>
      <c r="AS409" s="21"/>
      <c r="AT409" s="199"/>
      <c r="AU409" s="29"/>
      <c r="AV409" s="199"/>
      <c r="AW409" s="23"/>
      <c r="AX409" s="21"/>
      <c r="AY409" s="21"/>
      <c r="AZ409" s="21"/>
      <c r="BA409" s="21"/>
      <c r="BB409" s="20"/>
      <c r="BC409" s="23"/>
      <c r="BD409" s="199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38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9"/>
      <c r="AJ410" s="29"/>
      <c r="AK410" s="21"/>
      <c r="AL410" s="199"/>
      <c r="AM410" s="29"/>
      <c r="AN410" s="29"/>
      <c r="AO410" s="21"/>
      <c r="AP410" s="21"/>
      <c r="AQ410" s="21"/>
      <c r="AR410" s="21"/>
      <c r="AS410" s="21"/>
      <c r="AT410" s="199"/>
      <c r="AU410" s="29"/>
      <c r="AV410" s="199"/>
      <c r="AW410" s="29"/>
      <c r="AX410" s="21"/>
      <c r="AY410" s="21"/>
      <c r="AZ410" s="21"/>
      <c r="BA410" s="21"/>
      <c r="BB410" s="20"/>
      <c r="BC410" s="23"/>
      <c r="BD410" s="199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21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199"/>
      <c r="AM411" s="23"/>
      <c r="AN411" s="23"/>
      <c r="AO411" s="21"/>
      <c r="AP411" s="21"/>
      <c r="AQ411" s="21"/>
      <c r="AR411" s="21"/>
      <c r="AS411" s="21"/>
      <c r="AT411" s="199"/>
      <c r="AU411" s="23"/>
      <c r="AV411" s="199"/>
      <c r="AW411" s="23"/>
      <c r="AX411" s="21"/>
      <c r="AY411" s="21"/>
      <c r="AZ411" s="21"/>
      <c r="BA411" s="21"/>
      <c r="BB411" s="20"/>
      <c r="BC411" s="23"/>
      <c r="BD411" s="199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2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199"/>
      <c r="AM412" s="23"/>
      <c r="AN412" s="23"/>
      <c r="AO412" s="21"/>
      <c r="AP412" s="21"/>
      <c r="AQ412" s="21"/>
      <c r="AR412" s="21"/>
      <c r="AS412" s="21"/>
      <c r="AT412" s="199"/>
      <c r="AU412" s="23"/>
      <c r="AV412" s="199"/>
      <c r="AW412" s="23"/>
      <c r="AX412" s="21"/>
      <c r="AY412" s="21"/>
      <c r="AZ412" s="21"/>
      <c r="BA412" s="21"/>
      <c r="BB412" s="20"/>
      <c r="BC412" s="23"/>
      <c r="BD412" s="199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21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3"/>
      <c r="AJ413" s="23"/>
      <c r="AK413" s="21"/>
      <c r="AL413" s="199"/>
      <c r="AM413" s="23"/>
      <c r="AN413" s="23"/>
      <c r="AO413" s="21"/>
      <c r="AP413" s="21"/>
      <c r="AQ413" s="21"/>
      <c r="AR413" s="21"/>
      <c r="AS413" s="21"/>
      <c r="AT413" s="199"/>
      <c r="AU413" s="23"/>
      <c r="AV413" s="199"/>
      <c r="AW413" s="23"/>
      <c r="AX413" s="21"/>
      <c r="AY413" s="21"/>
      <c r="AZ413" s="21"/>
      <c r="BA413" s="21"/>
      <c r="BB413" s="20"/>
      <c r="BC413" s="23"/>
      <c r="BD413" s="199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21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199"/>
      <c r="AM414" s="23"/>
      <c r="AN414" s="23"/>
      <c r="AO414" s="21"/>
      <c r="AP414" s="21"/>
      <c r="AQ414" s="21"/>
      <c r="AR414" s="21"/>
      <c r="AS414" s="21"/>
      <c r="AT414" s="199"/>
      <c r="AU414" s="23"/>
      <c r="AV414" s="199"/>
      <c r="AW414" s="23"/>
      <c r="AX414" s="21"/>
      <c r="AY414" s="21"/>
      <c r="AZ414" s="21"/>
      <c r="BA414" s="21"/>
      <c r="BB414" s="20"/>
      <c r="BC414" s="23"/>
      <c r="BD414" s="199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21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199"/>
      <c r="AM415" s="23"/>
      <c r="AN415" s="23"/>
      <c r="AO415" s="21"/>
      <c r="AP415" s="21"/>
      <c r="AQ415" s="21"/>
      <c r="AR415" s="21"/>
      <c r="AS415" s="21"/>
      <c r="AT415" s="199"/>
      <c r="AU415" s="23"/>
      <c r="AV415" s="199"/>
      <c r="AW415" s="23"/>
      <c r="AX415" s="21"/>
      <c r="AY415" s="21"/>
      <c r="AZ415" s="21"/>
      <c r="BA415" s="21"/>
      <c r="BB415" s="20"/>
      <c r="BC415" s="23"/>
      <c r="BD415" s="199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9.6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9.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63"/>
      <c r="P417" s="63"/>
      <c r="Q417" s="63"/>
      <c r="R417" s="63"/>
      <c r="S417" s="63"/>
      <c r="T417" s="63"/>
      <c r="U417" s="6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9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9"/>
      <c r="BE419" s="20"/>
      <c r="BF419" s="20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7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9"/>
      <c r="BE420" s="199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1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3"/>
      <c r="AJ421" s="23"/>
      <c r="AK421" s="21"/>
      <c r="AL421" s="199"/>
      <c r="AM421" s="23"/>
      <c r="AN421" s="23"/>
      <c r="AO421" s="21"/>
      <c r="AP421" s="21"/>
      <c r="AQ421" s="21"/>
      <c r="AR421" s="21"/>
      <c r="AS421" s="21"/>
      <c r="AT421" s="199"/>
      <c r="AU421" s="23"/>
      <c r="AV421" s="199"/>
      <c r="AW421" s="23"/>
      <c r="AX421" s="21"/>
      <c r="AY421" s="21"/>
      <c r="AZ421" s="21"/>
      <c r="BA421" s="21"/>
      <c r="BB421" s="20"/>
      <c r="BC421" s="23"/>
      <c r="BD421" s="199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9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199"/>
      <c r="AM422" s="23"/>
      <c r="AN422" s="23"/>
      <c r="AO422" s="21"/>
      <c r="AP422" s="21"/>
      <c r="AQ422" s="21"/>
      <c r="AR422" s="21"/>
      <c r="AS422" s="21"/>
      <c r="AT422" s="199"/>
      <c r="AU422" s="23"/>
      <c r="AV422" s="199"/>
      <c r="AW422" s="23"/>
      <c r="AX422" s="21"/>
      <c r="AY422" s="21"/>
      <c r="AZ422" s="21"/>
      <c r="BA422" s="21"/>
      <c r="BB422" s="20"/>
      <c r="BC422" s="23"/>
      <c r="BD422" s="199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199"/>
      <c r="AM423" s="23"/>
      <c r="AN423" s="23"/>
      <c r="AO423" s="21"/>
      <c r="AP423" s="21"/>
      <c r="AQ423" s="21"/>
      <c r="AR423" s="21"/>
      <c r="AS423" s="21"/>
      <c r="AT423" s="199"/>
      <c r="AU423" s="23"/>
      <c r="AV423" s="199"/>
      <c r="AW423" s="23"/>
      <c r="AX423" s="21"/>
      <c r="AY423" s="21"/>
      <c r="AZ423" s="21"/>
      <c r="BA423" s="21"/>
      <c r="BB423" s="20"/>
      <c r="BC423" s="23"/>
      <c r="BD423" s="199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9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9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9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8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9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54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9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99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6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9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9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9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9"/>
      <c r="O430" s="23"/>
      <c r="P430" s="23"/>
      <c r="Q430" s="23"/>
      <c r="R430" s="23"/>
      <c r="S430" s="23"/>
      <c r="T430" s="23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9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9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9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9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9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67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3"/>
      <c r="BF433" s="23"/>
      <c r="BG433" s="21"/>
      <c r="BH433" s="21"/>
      <c r="BI433" s="21"/>
      <c r="BJ433" s="20"/>
      <c r="BK433" s="23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9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9"/>
      <c r="BE435" s="63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0"/>
      <c r="BD436" s="2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52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99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20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99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20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199"/>
      <c r="BE439" s="20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20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199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9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199"/>
      <c r="AM441" s="29"/>
      <c r="AN441" s="29"/>
      <c r="AO441" s="21"/>
      <c r="AP441" s="21"/>
      <c r="AQ441" s="21"/>
      <c r="AR441" s="21"/>
      <c r="AS441" s="21"/>
      <c r="AT441" s="199"/>
      <c r="AU441" s="29"/>
      <c r="AV441" s="199"/>
      <c r="AW441" s="29"/>
      <c r="AX441" s="21"/>
      <c r="AY441" s="21"/>
      <c r="AZ441" s="21"/>
      <c r="BA441" s="21"/>
      <c r="BB441" s="20"/>
      <c r="BC441" s="23"/>
      <c r="BD441" s="199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199"/>
      <c r="AM442" s="29"/>
      <c r="AN442" s="29"/>
      <c r="AO442" s="21"/>
      <c r="AP442" s="21"/>
      <c r="AQ442" s="21"/>
      <c r="AR442" s="21"/>
      <c r="AS442" s="21"/>
      <c r="AT442" s="199"/>
      <c r="AU442" s="29"/>
      <c r="AV442" s="199"/>
      <c r="AW442" s="29"/>
      <c r="AX442" s="21"/>
      <c r="AY442" s="21"/>
      <c r="AZ442" s="21"/>
      <c r="BA442" s="21"/>
      <c r="BB442" s="20"/>
      <c r="BC442" s="23"/>
      <c r="BD442" s="199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199"/>
      <c r="AM443" s="29"/>
      <c r="AN443" s="29"/>
      <c r="AO443" s="21"/>
      <c r="AP443" s="21"/>
      <c r="AQ443" s="21"/>
      <c r="AR443" s="21"/>
      <c r="AS443" s="21"/>
      <c r="AT443" s="199"/>
      <c r="AU443" s="29"/>
      <c r="AV443" s="199"/>
      <c r="AW443" s="29"/>
      <c r="AX443" s="21"/>
      <c r="AY443" s="21"/>
      <c r="AZ443" s="21"/>
      <c r="BA443" s="21"/>
      <c r="BB443" s="20"/>
      <c r="BC443" s="23"/>
      <c r="BD443" s="199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9"/>
      <c r="AJ444" s="29"/>
      <c r="AK444" s="21"/>
      <c r="AL444" s="199"/>
      <c r="AM444" s="29"/>
      <c r="AN444" s="29"/>
      <c r="AO444" s="21"/>
      <c r="AP444" s="21"/>
      <c r="AQ444" s="21"/>
      <c r="AR444" s="21"/>
      <c r="AS444" s="21"/>
      <c r="AT444" s="199"/>
      <c r="AU444" s="29"/>
      <c r="AV444" s="199"/>
      <c r="AW444" s="29"/>
      <c r="AX444" s="21"/>
      <c r="AY444" s="21"/>
      <c r="AZ444" s="21"/>
      <c r="BA444" s="21"/>
      <c r="BB444" s="20"/>
      <c r="BC444" s="23"/>
      <c r="BD444" s="199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9"/>
      <c r="AJ445" s="29"/>
      <c r="AK445" s="21"/>
      <c r="AL445" s="199"/>
      <c r="AM445" s="29"/>
      <c r="AN445" s="29"/>
      <c r="AO445" s="21"/>
      <c r="AP445" s="21"/>
      <c r="AQ445" s="21"/>
      <c r="AR445" s="21"/>
      <c r="AS445" s="21"/>
      <c r="AT445" s="199"/>
      <c r="AU445" s="29"/>
      <c r="AV445" s="199"/>
      <c r="AW445" s="29"/>
      <c r="AX445" s="21"/>
      <c r="AY445" s="21"/>
      <c r="AZ445" s="21"/>
      <c r="BA445" s="21"/>
      <c r="BB445" s="20"/>
      <c r="BC445" s="23"/>
      <c r="BD445" s="199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4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9"/>
      <c r="AJ446" s="29"/>
      <c r="AK446" s="21"/>
      <c r="AL446" s="199"/>
      <c r="AM446" s="29"/>
      <c r="AN446" s="29"/>
      <c r="AO446" s="21"/>
      <c r="AP446" s="21"/>
      <c r="AQ446" s="21"/>
      <c r="AR446" s="21"/>
      <c r="AS446" s="21"/>
      <c r="AT446" s="199"/>
      <c r="AU446" s="29"/>
      <c r="AV446" s="199"/>
      <c r="AW446" s="29"/>
      <c r="AX446" s="21"/>
      <c r="AY446" s="21"/>
      <c r="AZ446" s="21"/>
      <c r="BA446" s="21"/>
      <c r="BB446" s="20"/>
      <c r="BC446" s="23"/>
      <c r="BD446" s="199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199"/>
      <c r="BE447" s="63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8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99"/>
      <c r="BE448" s="20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6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199"/>
      <c r="BE449" s="63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8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199"/>
      <c r="BE450" s="20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56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199"/>
      <c r="BE451" s="63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32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199"/>
      <c r="BE452" s="29"/>
      <c r="BF452" s="29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3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199"/>
      <c r="BE453" s="63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46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199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184"/>
      <c r="BE455" s="185"/>
      <c r="BF455" s="29"/>
      <c r="BG455" s="21"/>
      <c r="BH455" s="21"/>
      <c r="BI455" s="21"/>
      <c r="BJ455" s="21"/>
      <c r="BK455" s="21"/>
      <c r="BL455" s="21"/>
      <c r="BM455" s="21"/>
      <c r="BN455" s="195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9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184"/>
      <c r="BE456" s="185"/>
      <c r="BF456" s="29"/>
      <c r="BG456" s="21"/>
      <c r="BH456" s="21"/>
      <c r="BI456" s="21"/>
      <c r="BJ456" s="21"/>
      <c r="BK456" s="21"/>
      <c r="BL456" s="21"/>
      <c r="BM456" s="21"/>
      <c r="BN456" s="195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199"/>
      <c r="BE457" s="20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184"/>
      <c r="BE458" s="185"/>
      <c r="BF458" s="20"/>
      <c r="BG458" s="21"/>
      <c r="BH458" s="21"/>
      <c r="BI458" s="21"/>
      <c r="BJ458" s="21"/>
      <c r="BK458" s="21"/>
      <c r="BL458" s="21"/>
      <c r="BM458" s="21"/>
      <c r="BN458" s="195"/>
      <c r="BO458" s="24"/>
      <c r="BP458" s="21"/>
      <c r="BQ458" s="21"/>
      <c r="BR458" s="23"/>
      <c r="BS458" s="23"/>
      <c r="BT458" s="24"/>
      <c r="BU458" s="25"/>
    </row>
    <row r="459" spans="1:73" s="22" customFormat="1" ht="189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63"/>
      <c r="P459" s="63"/>
      <c r="Q459" s="63"/>
      <c r="R459" s="63"/>
      <c r="S459" s="63"/>
      <c r="T459" s="63"/>
      <c r="U459" s="6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184"/>
      <c r="BE459" s="185"/>
      <c r="BF459" s="20"/>
      <c r="BG459" s="21"/>
      <c r="BH459" s="21"/>
      <c r="BI459" s="21"/>
      <c r="BJ459" s="21"/>
      <c r="BK459" s="21"/>
      <c r="BL459" s="21"/>
      <c r="BM459" s="21"/>
      <c r="BN459" s="195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99"/>
      <c r="BE460" s="20"/>
      <c r="BF460" s="20"/>
      <c r="BG460" s="21"/>
      <c r="BH460" s="21"/>
      <c r="BI460" s="21"/>
      <c r="BJ460" s="20"/>
      <c r="BK460" s="23"/>
      <c r="BL460" s="23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4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186"/>
      <c r="BE461" s="185"/>
      <c r="BF461" s="20"/>
      <c r="BG461" s="21"/>
      <c r="BH461" s="21"/>
      <c r="BI461" s="21"/>
      <c r="BJ461" s="20"/>
      <c r="BK461" s="23"/>
      <c r="BL461" s="23"/>
      <c r="BM461" s="21"/>
      <c r="BN461" s="195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199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8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199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8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199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199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1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99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9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86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9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2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99"/>
      <c r="BE469" s="23"/>
      <c r="BF469" s="23"/>
      <c r="BG469" s="21"/>
      <c r="BH469" s="21"/>
      <c r="BI469" s="21"/>
      <c r="BJ469" s="21"/>
      <c r="BK469" s="21"/>
      <c r="BL469" s="20"/>
      <c r="BM469" s="23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2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2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57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99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82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9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2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409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3"/>
      <c r="AJ475" s="23"/>
      <c r="AK475" s="23"/>
      <c r="AL475" s="199"/>
      <c r="AM475" s="23"/>
      <c r="AN475" s="23"/>
      <c r="AO475" s="21"/>
      <c r="AP475" s="21"/>
      <c r="AQ475" s="21"/>
      <c r="AR475" s="21"/>
      <c r="AS475" s="21"/>
      <c r="AT475" s="199"/>
      <c r="AU475" s="23"/>
      <c r="AV475" s="199"/>
      <c r="AW475" s="23"/>
      <c r="AX475" s="21"/>
      <c r="AY475" s="21"/>
      <c r="AZ475" s="21"/>
      <c r="BA475" s="21"/>
      <c r="BB475" s="20"/>
      <c r="BC475" s="23"/>
      <c r="BD475" s="199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0"/>
      <c r="BC476" s="23"/>
      <c r="BD476" s="199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9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0"/>
      <c r="AK477" s="23"/>
      <c r="AL477" s="23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0"/>
      <c r="BC477" s="23"/>
      <c r="BD477" s="199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199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0"/>
      <c r="AK478" s="23"/>
      <c r="AL478" s="23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0"/>
      <c r="BC478" s="23"/>
      <c r="BD478" s="199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9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0"/>
      <c r="AK479" s="23"/>
      <c r="AL479" s="23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0"/>
      <c r="BC479" s="23"/>
      <c r="BD479" s="199"/>
      <c r="BE479" s="23"/>
      <c r="BF479" s="23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199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0"/>
      <c r="AK480" s="23"/>
      <c r="AL480" s="23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3"/>
      <c r="BD480" s="199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9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1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99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199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9.6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0"/>
      <c r="R485" s="20"/>
      <c r="S485" s="20"/>
      <c r="T485" s="20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0"/>
      <c r="R486" s="20"/>
      <c r="S486" s="20"/>
      <c r="T486" s="20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0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0"/>
      <c r="AK487" s="23"/>
      <c r="AL487" s="23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3"/>
      <c r="BD487" s="199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0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1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0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0"/>
      <c r="Q489" s="20"/>
      <c r="R489" s="20"/>
      <c r="S489" s="20"/>
      <c r="T489" s="20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0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199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9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99"/>
      <c r="BE491" s="29"/>
      <c r="BF491" s="29"/>
      <c r="BG491" s="21"/>
      <c r="BH491" s="21"/>
      <c r="BI491" s="21"/>
      <c r="BJ491" s="20"/>
      <c r="BK491" s="63"/>
      <c r="BL491" s="29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3" s="22" customFormat="1" ht="24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9"/>
      <c r="BE492" s="187"/>
      <c r="BF492" s="29"/>
      <c r="BG492" s="21"/>
      <c r="BH492" s="21"/>
      <c r="BI492" s="21"/>
      <c r="BJ492" s="20"/>
      <c r="BK492" s="63"/>
      <c r="BL492" s="29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219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63"/>
      <c r="P493" s="63"/>
      <c r="Q493" s="63"/>
      <c r="R493" s="63"/>
      <c r="S493" s="63"/>
      <c r="T493" s="63"/>
      <c r="U493" s="6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6"/>
      <c r="BE493" s="188"/>
      <c r="BF493" s="18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21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99"/>
      <c r="BE494" s="29"/>
      <c r="BF494" s="2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219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6"/>
      <c r="BE495" s="188"/>
      <c r="BF495" s="189"/>
      <c r="BG495" s="21"/>
      <c r="BH495" s="21"/>
      <c r="BI495" s="21"/>
      <c r="BJ495" s="21"/>
      <c r="BK495" s="21"/>
      <c r="BL495" s="21"/>
      <c r="BM495" s="21"/>
      <c r="BN495" s="195"/>
      <c r="BO495" s="24"/>
      <c r="BP495" s="21"/>
      <c r="BQ495" s="21"/>
      <c r="BR495" s="23"/>
      <c r="BS495" s="23"/>
      <c r="BT495" s="24"/>
      <c r="BU495" s="25"/>
    </row>
    <row r="496" spans="1:73" s="22" customFormat="1" ht="409.6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9"/>
      <c r="BE496" s="29"/>
      <c r="BF496" s="20"/>
      <c r="BG496" s="21"/>
      <c r="BH496" s="21"/>
      <c r="BI496" s="21"/>
      <c r="BJ496" s="21"/>
      <c r="BK496" s="21"/>
      <c r="BL496" s="21"/>
      <c r="BM496" s="21"/>
      <c r="BN496" s="195"/>
      <c r="BO496" s="24"/>
      <c r="BP496" s="21"/>
      <c r="BQ496" s="21"/>
      <c r="BR496" s="23"/>
      <c r="BS496" s="23"/>
      <c r="BT496" s="24"/>
      <c r="BU496" s="25"/>
    </row>
    <row r="497" spans="1:75" s="22" customFormat="1" ht="409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0"/>
      <c r="AI497" s="29"/>
      <c r="AJ497" s="29"/>
      <c r="AK497" s="21"/>
      <c r="AL497" s="199"/>
      <c r="AM497" s="29"/>
      <c r="AN497" s="29"/>
      <c r="AO497" s="21"/>
      <c r="AP497" s="21"/>
      <c r="AQ497" s="21"/>
      <c r="AR497" s="21"/>
      <c r="AS497" s="21"/>
      <c r="AT497" s="199"/>
      <c r="AU497" s="29"/>
      <c r="AV497" s="199"/>
      <c r="AW497" s="29"/>
      <c r="AX497" s="21"/>
      <c r="AY497" s="21"/>
      <c r="AZ497" s="21"/>
      <c r="BA497" s="21"/>
      <c r="BB497" s="21"/>
      <c r="BC497" s="21"/>
      <c r="BD497" s="199"/>
      <c r="BE497" s="29"/>
      <c r="BF497" s="29"/>
      <c r="BG497" s="21"/>
      <c r="BH497" s="21"/>
      <c r="BI497" s="21"/>
      <c r="BJ497" s="21"/>
      <c r="BK497" s="21"/>
      <c r="BL497" s="21"/>
      <c r="BM497" s="21"/>
      <c r="BN497" s="195"/>
      <c r="BO497" s="24"/>
      <c r="BP497" s="21"/>
      <c r="BQ497" s="21"/>
      <c r="BR497" s="23"/>
      <c r="BS497" s="23"/>
      <c r="BT497" s="24"/>
      <c r="BU497" s="25"/>
    </row>
    <row r="498" spans="1:75" s="22" customFormat="1" ht="13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6"/>
      <c r="BE498" s="188"/>
      <c r="BF498" s="189"/>
      <c r="BG498" s="21"/>
      <c r="BH498" s="21"/>
      <c r="BI498" s="21"/>
      <c r="BJ498" s="21"/>
      <c r="BK498" s="21"/>
      <c r="BL498" s="21"/>
      <c r="BM498" s="21"/>
      <c r="BN498" s="195"/>
      <c r="BO498" s="24"/>
      <c r="BP498" s="21"/>
      <c r="BQ498" s="21"/>
      <c r="BR498" s="23"/>
      <c r="BS498" s="23"/>
      <c r="BT498" s="24"/>
      <c r="BU498" s="25"/>
    </row>
    <row r="499" spans="1:75" s="22" customFormat="1" ht="13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6"/>
      <c r="BE499" s="188"/>
      <c r="BF499" s="189"/>
      <c r="BG499" s="21"/>
      <c r="BH499" s="21"/>
      <c r="BI499" s="21"/>
      <c r="BJ499" s="21"/>
      <c r="BK499" s="21"/>
      <c r="BL499" s="21"/>
      <c r="BM499" s="21"/>
      <c r="BN499" s="195"/>
      <c r="BO499" s="24"/>
      <c r="BP499" s="21"/>
      <c r="BQ499" s="21"/>
      <c r="BR499" s="23"/>
      <c r="BS499" s="23"/>
      <c r="BT499" s="24"/>
      <c r="BU499" s="25"/>
    </row>
    <row r="500" spans="1:75" s="22" customFormat="1" ht="13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6"/>
      <c r="BE500" s="188"/>
      <c r="BF500" s="189"/>
      <c r="BG500" s="21"/>
      <c r="BH500" s="21"/>
      <c r="BI500" s="21"/>
      <c r="BJ500" s="21"/>
      <c r="BK500" s="21"/>
      <c r="BL500" s="21"/>
      <c r="BM500" s="21"/>
      <c r="BN500" s="195"/>
      <c r="BO500" s="24"/>
      <c r="BP500" s="21"/>
      <c r="BQ500" s="21"/>
      <c r="BR500" s="23"/>
      <c r="BS500" s="23"/>
      <c r="BT500" s="24"/>
      <c r="BU500" s="25"/>
    </row>
    <row r="501" spans="1:75" s="22" customFormat="1" ht="13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6"/>
      <c r="BE501" s="188"/>
      <c r="BF501" s="189"/>
      <c r="BG501" s="21"/>
      <c r="BH501" s="21"/>
      <c r="BI501" s="21"/>
      <c r="BJ501" s="21"/>
      <c r="BK501" s="21"/>
      <c r="BL501" s="21"/>
      <c r="BM501" s="21"/>
      <c r="BN501" s="195"/>
      <c r="BO501" s="24"/>
      <c r="BP501" s="21"/>
      <c r="BQ501" s="21"/>
      <c r="BR501" s="23"/>
      <c r="BS501" s="23"/>
      <c r="BT501" s="24"/>
      <c r="BU501" s="25"/>
    </row>
    <row r="502" spans="1:75" s="22" customFormat="1" ht="13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6"/>
      <c r="BE502" s="188"/>
      <c r="BF502" s="189"/>
      <c r="BG502" s="21"/>
      <c r="BH502" s="21"/>
      <c r="BI502" s="21"/>
      <c r="BJ502" s="21"/>
      <c r="BK502" s="21"/>
      <c r="BL502" s="21"/>
      <c r="BM502" s="21"/>
      <c r="BN502" s="195"/>
      <c r="BO502" s="24"/>
      <c r="BP502" s="21"/>
      <c r="BQ502" s="21"/>
      <c r="BR502" s="23"/>
      <c r="BS502" s="23"/>
      <c r="BT502" s="24"/>
      <c r="BU502" s="25"/>
    </row>
    <row r="503" spans="1:75" s="22" customFormat="1" ht="29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0"/>
      <c r="BC503" s="21"/>
      <c r="BD503" s="199"/>
      <c r="BE503" s="29"/>
      <c r="BF503" s="20"/>
      <c r="BG503" s="23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5" s="22" customFormat="1" ht="291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0"/>
      <c r="BC504" s="21"/>
      <c r="BD504" s="199"/>
      <c r="BE504" s="182"/>
      <c r="BF504" s="20"/>
      <c r="BG504" s="23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5" s="22" customFormat="1" ht="19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99"/>
      <c r="BE505" s="20"/>
      <c r="BF505" s="20"/>
      <c r="BG505" s="21"/>
      <c r="BH505" s="21"/>
      <c r="BI505" s="21"/>
      <c r="BJ505" s="21"/>
      <c r="BK505" s="21"/>
      <c r="BL505" s="21"/>
      <c r="BM505" s="21"/>
      <c r="BN505" s="195"/>
      <c r="BO505" s="24"/>
      <c r="BP505" s="21"/>
      <c r="BQ505" s="21"/>
      <c r="BR505" s="23"/>
      <c r="BS505" s="23"/>
      <c r="BT505" s="24"/>
      <c r="BU505" s="25"/>
    </row>
    <row r="506" spans="1:75" s="22" customFormat="1" ht="197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4"/>
      <c r="BE506" s="189"/>
      <c r="BF506" s="189"/>
      <c r="BG506" s="21"/>
      <c r="BH506" s="21"/>
      <c r="BI506" s="21"/>
      <c r="BJ506" s="21"/>
      <c r="BK506" s="21"/>
      <c r="BL506" s="21"/>
      <c r="BM506" s="21"/>
      <c r="BN506" s="195"/>
      <c r="BO506" s="24"/>
      <c r="BP506" s="21"/>
      <c r="BQ506" s="21"/>
      <c r="BR506" s="23"/>
      <c r="BS506" s="23"/>
      <c r="BT506" s="24"/>
      <c r="BU506" s="25"/>
    </row>
    <row r="507" spans="1:75" s="22" customFormat="1" ht="279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190"/>
      <c r="P507" s="190"/>
      <c r="Q507" s="190"/>
      <c r="R507" s="190"/>
      <c r="S507" s="190"/>
      <c r="T507" s="190"/>
      <c r="U507" s="190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99"/>
      <c r="BE507" s="63"/>
      <c r="BF507" s="6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5" s="22" customFormat="1" ht="17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99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5" s="22" customFormat="1" ht="129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91"/>
      <c r="BE509" s="29"/>
      <c r="BF509" s="29"/>
      <c r="BG509" s="21"/>
      <c r="BH509" s="21"/>
      <c r="BI509" s="21"/>
      <c r="BJ509" s="21"/>
      <c r="BK509" s="21"/>
      <c r="BL509" s="21"/>
      <c r="BM509" s="21"/>
      <c r="BN509" s="195"/>
      <c r="BO509" s="24"/>
      <c r="BP509" s="21"/>
      <c r="BQ509" s="21"/>
      <c r="BR509" s="23"/>
      <c r="BS509" s="23"/>
      <c r="BT509" s="24"/>
      <c r="BU509" s="25"/>
    </row>
    <row r="510" spans="1:75" s="22" customFormat="1" ht="187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9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9"/>
      <c r="BE510" s="23"/>
      <c r="BF510" s="23"/>
      <c r="BG510" s="21"/>
      <c r="BH510" s="21"/>
      <c r="BI510" s="21"/>
      <c r="BJ510" s="21"/>
      <c r="BK510" s="21"/>
      <c r="BL510" s="21"/>
      <c r="BM510" s="23"/>
      <c r="BN510" s="21"/>
      <c r="BO510" s="24"/>
      <c r="BP510" s="21"/>
      <c r="BQ510" s="21"/>
      <c r="BR510" s="21"/>
      <c r="BS510" s="21"/>
      <c r="BT510" s="23"/>
      <c r="BU510" s="24"/>
      <c r="BV510" s="25"/>
      <c r="BW510" s="30"/>
    </row>
    <row r="511" spans="1:75" s="22" customFormat="1" ht="187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9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409.6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3"/>
      <c r="AV512" s="21"/>
      <c r="AW512" s="23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409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3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99"/>
      <c r="BE513" s="23"/>
      <c r="BF513" s="23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94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199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36"/>
      <c r="BR514" s="36"/>
      <c r="BS514" s="36"/>
      <c r="BT514" s="40"/>
      <c r="BU514" s="26"/>
      <c r="BV514" s="36"/>
      <c r="BW514" s="30"/>
    </row>
    <row r="515" spans="1:75" s="22" customFormat="1" ht="219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5"/>
      <c r="BQ515" s="36"/>
      <c r="BR515" s="36"/>
      <c r="BS515" s="36"/>
      <c r="BT515" s="40"/>
      <c r="BU515" s="26"/>
      <c r="BV515" s="36"/>
      <c r="BW515" s="30"/>
    </row>
    <row r="516" spans="1:75" s="22" customFormat="1" ht="198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182"/>
      <c r="P516" s="182"/>
      <c r="Q516" s="182"/>
      <c r="R516" s="182"/>
      <c r="S516" s="182"/>
      <c r="T516" s="182"/>
      <c r="U516" s="182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198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21"/>
      <c r="BR517" s="21"/>
      <c r="BS517" s="21"/>
      <c r="BT517" s="23"/>
      <c r="BU517" s="24"/>
      <c r="BV517" s="25"/>
      <c r="BW517" s="30"/>
    </row>
    <row r="518" spans="1:75" s="22" customFormat="1" ht="198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146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21"/>
      <c r="BR519" s="21"/>
      <c r="BS519" s="21"/>
      <c r="BT519" s="23"/>
      <c r="BU519" s="24"/>
      <c r="BV519" s="25"/>
      <c r="BW519" s="30"/>
    </row>
    <row r="520" spans="1:75" s="22" customFormat="1" ht="22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3"/>
      <c r="BN520" s="21"/>
      <c r="BO520" s="24"/>
      <c r="BP520" s="25"/>
      <c r="BQ520" s="21"/>
      <c r="BR520" s="21"/>
      <c r="BS520" s="21"/>
      <c r="BT520" s="23"/>
      <c r="BU520" s="24"/>
      <c r="BV520" s="25"/>
      <c r="BW520" s="30"/>
    </row>
    <row r="521" spans="1:75" s="22" customFormat="1" ht="15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8"/>
      <c r="P521" s="2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21"/>
      <c r="BR521" s="21"/>
      <c r="BS521" s="21"/>
      <c r="BT521" s="23"/>
      <c r="BU521" s="24"/>
      <c r="BV521" s="25"/>
      <c r="BW521" s="30"/>
    </row>
    <row r="522" spans="1:75" s="22" customFormat="1" ht="15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3"/>
      <c r="BN522" s="21"/>
      <c r="BO522" s="24"/>
      <c r="BP522" s="25"/>
      <c r="BQ522" s="36"/>
      <c r="BR522" s="36"/>
      <c r="BS522" s="36"/>
      <c r="BT522" s="40"/>
      <c r="BU522" s="26"/>
      <c r="BV522" s="36"/>
      <c r="BW522" s="30"/>
    </row>
    <row r="523" spans="1:75" s="22" customFormat="1" ht="182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3"/>
      <c r="P523" s="23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3"/>
      <c r="BM523" s="21"/>
      <c r="BN523" s="21"/>
      <c r="BO523" s="24"/>
      <c r="BP523" s="25"/>
      <c r="BQ523" s="36"/>
      <c r="BR523" s="36"/>
      <c r="BS523" s="36"/>
      <c r="BT523" s="40"/>
      <c r="BU523" s="26"/>
      <c r="BV523" s="36"/>
      <c r="BW523" s="30"/>
    </row>
    <row r="524" spans="1:75" s="22" customFormat="1" ht="182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5"/>
      <c r="BQ524" s="36"/>
      <c r="BR524" s="36"/>
      <c r="BS524" s="36"/>
      <c r="BT524" s="40"/>
      <c r="BU524" s="26"/>
      <c r="BV524" s="36"/>
      <c r="BW524" s="30"/>
    </row>
    <row r="525" spans="1:75" s="22" customFormat="1" ht="312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8"/>
      <c r="P525" s="2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3"/>
      <c r="BH525" s="21"/>
      <c r="BI525" s="21"/>
      <c r="BJ525" s="21"/>
      <c r="BK525" s="21"/>
      <c r="BL525" s="23"/>
      <c r="BM525" s="21"/>
      <c r="BN525" s="21"/>
      <c r="BO525" s="24"/>
      <c r="BP525" s="25"/>
      <c r="BQ525" s="26"/>
    </row>
    <row r="526" spans="1:75" s="22" customFormat="1" ht="174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3"/>
      <c r="BH526" s="21"/>
      <c r="BI526" s="21"/>
      <c r="BJ526" s="21"/>
      <c r="BK526" s="21"/>
      <c r="BL526" s="23"/>
      <c r="BM526" s="21"/>
      <c r="BN526" s="21"/>
      <c r="BO526" s="24"/>
      <c r="BP526" s="25"/>
      <c r="BQ526" s="26"/>
    </row>
    <row r="527" spans="1:75" s="22" customFormat="1" ht="16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1"/>
      <c r="BE527" s="21"/>
      <c r="BF527" s="21"/>
      <c r="BG527" s="23"/>
      <c r="BH527" s="21"/>
      <c r="BI527" s="21"/>
      <c r="BJ527" s="21"/>
      <c r="BK527" s="21"/>
      <c r="BL527" s="23"/>
      <c r="BM527" s="21"/>
      <c r="BN527" s="21"/>
      <c r="BO527" s="24"/>
      <c r="BP527" s="25"/>
      <c r="BQ527" s="26"/>
    </row>
    <row r="528" spans="1:75" s="22" customFormat="1" ht="16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3"/>
      <c r="BH528" s="21"/>
      <c r="BI528" s="21"/>
      <c r="BJ528" s="21"/>
      <c r="BK528" s="21"/>
      <c r="BL528" s="23"/>
      <c r="BM528" s="21"/>
      <c r="BN528" s="21"/>
      <c r="BO528" s="24"/>
      <c r="BP528" s="25"/>
      <c r="BQ528" s="26"/>
    </row>
    <row r="529" spans="1:73" s="22" customFormat="1" ht="16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23"/>
      <c r="P529" s="23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3"/>
      <c r="BH529" s="21"/>
      <c r="BI529" s="21"/>
      <c r="BJ529" s="21"/>
      <c r="BK529" s="21"/>
      <c r="BL529" s="23"/>
      <c r="BM529" s="21"/>
      <c r="BN529" s="21"/>
      <c r="BO529" s="24"/>
      <c r="BP529" s="25"/>
      <c r="BQ529" s="26"/>
    </row>
    <row r="530" spans="1:73" s="22" customFormat="1" ht="372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18"/>
      <c r="P530" s="18"/>
      <c r="Q530" s="18"/>
      <c r="R530" s="18"/>
      <c r="S530" s="18"/>
      <c r="T530" s="18"/>
      <c r="U530" s="1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25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18"/>
      <c r="P531" s="18"/>
      <c r="Q531" s="27"/>
      <c r="R531" s="27"/>
      <c r="S531" s="27"/>
      <c r="T531" s="27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254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18"/>
      <c r="P532" s="18"/>
      <c r="Q532" s="27"/>
      <c r="R532" s="27"/>
      <c r="S532" s="27"/>
      <c r="T532" s="27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319.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23"/>
      <c r="P533" s="23"/>
      <c r="Q533" s="23"/>
      <c r="R533" s="23"/>
      <c r="S533" s="23"/>
      <c r="T533" s="23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409.6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18"/>
      <c r="N534" s="18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1"/>
    </row>
    <row r="535" spans="1:73" s="22" customFormat="1" ht="14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3"/>
      <c r="P535" s="23"/>
      <c r="Q535" s="23"/>
      <c r="R535" s="23"/>
      <c r="S535" s="23"/>
      <c r="T535" s="23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1"/>
      <c r="BS535" s="21"/>
    </row>
    <row r="536" spans="1:73" s="22" customFormat="1" ht="14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18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1"/>
      <c r="BS536" s="21"/>
    </row>
    <row r="537" spans="1:73" s="22" customFormat="1" ht="292.5" customHeight="1" x14ac:dyDescent="0.45">
      <c r="A537" s="17"/>
      <c r="B537" s="18"/>
      <c r="C537" s="176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7"/>
      <c r="P537" s="18"/>
      <c r="Q537" s="27"/>
      <c r="R537" s="27"/>
      <c r="S537" s="27"/>
      <c r="T537" s="27"/>
      <c r="U537" s="27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1"/>
      <c r="BS537" s="24"/>
      <c r="BT537" s="25"/>
      <c r="BU537" s="26"/>
    </row>
    <row r="538" spans="1:73" s="22" customFormat="1" ht="177" customHeight="1" x14ac:dyDescent="0.45">
      <c r="A538" s="17"/>
      <c r="B538" s="18"/>
      <c r="C538" s="176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18"/>
      <c r="P538" s="18"/>
      <c r="Q538" s="27"/>
      <c r="R538" s="27"/>
      <c r="S538" s="27"/>
      <c r="T538" s="27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1"/>
      <c r="BP538" s="21"/>
      <c r="BQ538" s="21"/>
      <c r="BR538" s="21"/>
      <c r="BS538" s="24"/>
      <c r="BT538" s="25"/>
      <c r="BU538" s="26"/>
    </row>
  </sheetData>
  <autoFilter ref="A2:BW51"/>
  <mergeCells count="13">
    <mergeCell ref="A1:BT1"/>
    <mergeCell ref="A19:N19"/>
    <mergeCell ref="J9:J12"/>
    <mergeCell ref="J13:J14"/>
    <mergeCell ref="K13:K14"/>
    <mergeCell ref="J16:J18"/>
    <mergeCell ref="K16:K18"/>
    <mergeCell ref="K9:K12"/>
    <mergeCell ref="M254:M255"/>
    <mergeCell ref="M6:M7"/>
    <mergeCell ref="N6:N7"/>
    <mergeCell ref="J3:J8"/>
    <mergeCell ref="K3:K8"/>
  </mergeCells>
  <pageMargins left="0" right="0" top="0" bottom="0" header="0" footer="0"/>
  <pageSetup paperSize="9" scale="10" fitToHeight="5" orientation="landscape" r:id="rId1"/>
  <rowBreaks count="1" manualBreakCount="1">
    <brk id="15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2019-03-19T04:51:48Z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Очередь_№_134_Льготники+.xlsx</vt:lpwstr>
  </property>
</Properties>
</file>