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шаблон!$A$2:$BW$46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шаблон!$A$1:$BO$52</definedName>
  </definedNames>
  <calcPr calcId="145621"/>
</workbook>
</file>

<file path=xl/calcChain.xml><?xml version="1.0" encoding="utf-8"?>
<calcChain xmlns="http://schemas.openxmlformats.org/spreadsheetml/2006/main">
  <c r="AJ47" i="4" l="1"/>
  <c r="AK47" i="4"/>
  <c r="AL47" i="4"/>
  <c r="AM47" i="4"/>
  <c r="AN47" i="4"/>
  <c r="AO47" i="4"/>
  <c r="AP47" i="4"/>
  <c r="AQ47" i="4"/>
  <c r="AR47" i="4"/>
  <c r="AS47" i="4"/>
  <c r="AU47" i="4"/>
  <c r="AV47" i="4"/>
  <c r="AW47" i="4"/>
  <c r="AX47" i="4"/>
  <c r="AY47" i="4"/>
  <c r="AZ47" i="4"/>
  <c r="BA47" i="4"/>
  <c r="BC47" i="4"/>
  <c r="BE47" i="4"/>
  <c r="BF47" i="4"/>
  <c r="BG47" i="4"/>
  <c r="BH47" i="4"/>
  <c r="BI47" i="4"/>
  <c r="BJ47" i="4"/>
  <c r="BK47" i="4"/>
  <c r="BL47" i="4"/>
  <c r="BM47" i="4"/>
  <c r="BN47" i="4"/>
  <c r="AI47" i="4"/>
  <c r="P47" i="4"/>
  <c r="Q47" i="4"/>
  <c r="R47" i="4"/>
  <c r="S47" i="4"/>
  <c r="T47" i="4"/>
  <c r="U47" i="4"/>
  <c r="O47" i="4"/>
  <c r="V47" i="4" l="1"/>
  <c r="W47" i="4"/>
  <c r="X47" i="4"/>
  <c r="Y47" i="4"/>
  <c r="Z47" i="4"/>
  <c r="AA47" i="4"/>
  <c r="AB47" i="4"/>
  <c r="AC47" i="4"/>
  <c r="AD47" i="4"/>
  <c r="AE47" i="4"/>
  <c r="AF47" i="4"/>
  <c r="AG47" i="4"/>
  <c r="U46" i="4" l="1"/>
  <c r="O46" i="4" s="1"/>
  <c r="O45" i="4"/>
  <c r="T45" i="4" s="1"/>
  <c r="U44" i="4"/>
  <c r="O44" i="4" s="1"/>
  <c r="N44" i="4"/>
  <c r="U43" i="4"/>
  <c r="O43" i="4" s="1"/>
  <c r="N43" i="4"/>
  <c r="O42" i="4"/>
  <c r="R42" i="4" s="1"/>
  <c r="N42" i="4"/>
  <c r="S41" i="4"/>
  <c r="P41" i="4"/>
  <c r="AM41" i="4"/>
  <c r="AU41" i="4" l="1"/>
  <c r="O41" i="4"/>
  <c r="Q42" i="4"/>
  <c r="T42" i="4"/>
  <c r="T41" i="4" s="1"/>
  <c r="R45" i="4"/>
  <c r="R41" i="4" s="1"/>
  <c r="Q45" i="4"/>
  <c r="U45" i="4" l="1"/>
  <c r="BE41" i="4" s="1"/>
  <c r="U42" i="4"/>
  <c r="Q41" i="4"/>
  <c r="U41" i="4" l="1"/>
  <c r="AI41" i="4"/>
  <c r="P38" i="4"/>
  <c r="S38" i="4"/>
  <c r="O39" i="4"/>
  <c r="U40" i="4"/>
  <c r="O40" i="4" s="1"/>
  <c r="T39" i="4"/>
  <c r="T38" i="4" s="1"/>
  <c r="U37" i="4"/>
  <c r="O37" i="4" s="1"/>
  <c r="O36" i="4"/>
  <c r="T36" i="4" s="1"/>
  <c r="T35" i="4" s="1"/>
  <c r="S35" i="4"/>
  <c r="P35" i="4"/>
  <c r="U34" i="4"/>
  <c r="O34" i="4" s="1"/>
  <c r="O33" i="4"/>
  <c r="T33" i="4" s="1"/>
  <c r="T32" i="4" s="1"/>
  <c r="S32" i="4"/>
  <c r="P32" i="4"/>
  <c r="P29" i="4"/>
  <c r="S29" i="4"/>
  <c r="U31" i="4"/>
  <c r="O31" i="4" s="1"/>
  <c r="O30" i="4"/>
  <c r="T30" i="4" s="1"/>
  <c r="T29" i="4" s="1"/>
  <c r="U28" i="4"/>
  <c r="O28" i="4" s="1"/>
  <c r="O27" i="4"/>
  <c r="T27" i="4" s="1"/>
  <c r="O24" i="4"/>
  <c r="R24" i="4" s="1"/>
  <c r="U26" i="4"/>
  <c r="N26" i="4"/>
  <c r="U25" i="4"/>
  <c r="AM23" i="4" s="1"/>
  <c r="N25" i="4"/>
  <c r="N24" i="4"/>
  <c r="S23" i="4"/>
  <c r="P23" i="4"/>
  <c r="O25" i="4" l="1"/>
  <c r="O32" i="4"/>
  <c r="O26" i="4"/>
  <c r="AU23" i="4"/>
  <c r="O38" i="4"/>
  <c r="O35" i="4"/>
  <c r="R39" i="4"/>
  <c r="R38" i="4" s="1"/>
  <c r="Q39" i="4"/>
  <c r="R36" i="4"/>
  <c r="R35" i="4" s="1"/>
  <c r="Q36" i="4"/>
  <c r="R33" i="4"/>
  <c r="R32" i="4" s="1"/>
  <c r="Q33" i="4"/>
  <c r="O29" i="4"/>
  <c r="R30" i="4"/>
  <c r="R29" i="4" s="1"/>
  <c r="Q30" i="4"/>
  <c r="Q24" i="4"/>
  <c r="T24" i="4"/>
  <c r="T23" i="4" s="1"/>
  <c r="R27" i="4"/>
  <c r="R23" i="4" s="1"/>
  <c r="Q27" i="4"/>
  <c r="U20" i="4"/>
  <c r="BC19" i="4" s="1"/>
  <c r="P19" i="4"/>
  <c r="S19" i="4"/>
  <c r="O10" i="4"/>
  <c r="O14" i="4"/>
  <c r="O17" i="4"/>
  <c r="O21" i="4"/>
  <c r="T21" i="4" s="1"/>
  <c r="T19" i="4" s="1"/>
  <c r="U22" i="4"/>
  <c r="O22" i="4" s="1"/>
  <c r="N20" i="4"/>
  <c r="O23" i="4" l="1"/>
  <c r="O20" i="4"/>
  <c r="O19" i="4" s="1"/>
  <c r="U39" i="4"/>
  <c r="Q38" i="4"/>
  <c r="U27" i="4"/>
  <c r="BE23" i="4" s="1"/>
  <c r="Q35" i="4"/>
  <c r="U36" i="4"/>
  <c r="Q32" i="4"/>
  <c r="U33" i="4"/>
  <c r="U30" i="4"/>
  <c r="Q29" i="4"/>
  <c r="U24" i="4"/>
  <c r="Q23" i="4"/>
  <c r="R21" i="4"/>
  <c r="R19" i="4" s="1"/>
  <c r="Q21" i="4"/>
  <c r="Q19" i="4" s="1"/>
  <c r="T17" i="4"/>
  <c r="U18" i="4"/>
  <c r="O18" i="4" s="1"/>
  <c r="P13" i="4"/>
  <c r="S13" i="4"/>
  <c r="R14" i="4"/>
  <c r="U16" i="4"/>
  <c r="O16" i="4" s="1"/>
  <c r="N16" i="4"/>
  <c r="U15" i="4"/>
  <c r="O15" i="4" s="1"/>
  <c r="N15" i="4"/>
  <c r="N14" i="4"/>
  <c r="O13" i="4" l="1"/>
  <c r="U23" i="4"/>
  <c r="AI23" i="4"/>
  <c r="BE38" i="4"/>
  <c r="U38" i="4"/>
  <c r="AM13" i="4"/>
  <c r="U32" i="4"/>
  <c r="BE32" i="4"/>
  <c r="U35" i="4"/>
  <c r="BE35" i="4"/>
  <c r="BE29" i="4"/>
  <c r="U29" i="4"/>
  <c r="U21" i="4"/>
  <c r="AU13" i="4"/>
  <c r="Q14" i="4"/>
  <c r="T14" i="4"/>
  <c r="T13" i="4" s="1"/>
  <c r="R17" i="4"/>
  <c r="R13" i="4" s="1"/>
  <c r="Q17" i="4"/>
  <c r="U19" i="4" l="1"/>
  <c r="BE19" i="4"/>
  <c r="Q13" i="4"/>
  <c r="U14" i="4"/>
  <c r="AI13" i="4" s="1"/>
  <c r="U17" i="4"/>
  <c r="U13" i="4" l="1"/>
  <c r="BE13" i="4"/>
  <c r="N12" i="4" l="1"/>
  <c r="O12" i="4" s="1"/>
  <c r="R12" i="4" s="1"/>
  <c r="Q12" i="4" l="1"/>
  <c r="T12" i="4"/>
  <c r="P9" i="4"/>
  <c r="S9" i="4"/>
  <c r="U11" i="4"/>
  <c r="O11" i="4" s="1"/>
  <c r="O9" i="4" s="1"/>
  <c r="T10" i="4"/>
  <c r="T9" i="4" s="1"/>
  <c r="P6" i="4"/>
  <c r="S6" i="4"/>
  <c r="U8" i="4"/>
  <c r="O8" i="4" s="1"/>
  <c r="O7" i="4"/>
  <c r="T7" i="4" s="1"/>
  <c r="T6" i="4" s="1"/>
  <c r="U12" i="4" l="1"/>
  <c r="BI9" i="4" s="1"/>
  <c r="O6" i="4"/>
  <c r="R10" i="4"/>
  <c r="R9" i="4" s="1"/>
  <c r="Q10" i="4"/>
  <c r="Q9" i="4" s="1"/>
  <c r="R7" i="4"/>
  <c r="R6" i="4" s="1"/>
  <c r="Q7" i="4"/>
  <c r="Q6" i="4" s="1"/>
  <c r="U10" i="4" l="1"/>
  <c r="U7" i="4"/>
  <c r="BE6" i="4" l="1"/>
  <c r="U6" i="4"/>
  <c r="BE9" i="4"/>
  <c r="U9" i="4"/>
  <c r="U5" i="4" l="1"/>
  <c r="O5" i="4" s="1"/>
  <c r="O4" i="4"/>
  <c r="T4" i="4" s="1"/>
  <c r="R4" i="4" l="1"/>
  <c r="Q4" i="4"/>
  <c r="U4" i="4" l="1"/>
  <c r="P3" i="4"/>
  <c r="Q3" i="4"/>
  <c r="R3" i="4"/>
  <c r="S3" i="4"/>
  <c r="T3" i="4"/>
  <c r="U3" i="4"/>
  <c r="O3" i="4"/>
  <c r="BE3" i="4"/>
  <c r="BN29" i="4" l="1"/>
  <c r="BN32" i="4"/>
  <c r="BN35" i="4"/>
  <c r="BN38" i="4"/>
  <c r="BS3" i="4" l="1"/>
  <c r="BN6" i="4" l="1"/>
  <c r="BN9" i="4"/>
  <c r="BN13" i="4"/>
  <c r="BN19" i="4"/>
  <c r="BN23" i="4"/>
  <c r="BN41" i="4"/>
  <c r="BN3" i="4" l="1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 s="1"/>
  <c r="Q74" i="2"/>
  <c r="Q73" i="2" s="1"/>
  <c r="P74" i="2"/>
  <c r="P72" i="2"/>
  <c r="Q72" i="2"/>
  <c r="Q70" i="2" s="1"/>
  <c r="S72" i="2"/>
  <c r="S70" i="2" s="1"/>
  <c r="N55" i="2"/>
  <c r="Q56" i="2"/>
  <c r="S56" i="2"/>
  <c r="P56" i="2"/>
  <c r="S59" i="2"/>
  <c r="Q59" i="2"/>
  <c r="P59" i="2"/>
  <c r="T59" i="2"/>
  <c r="BB55" i="2" s="1"/>
  <c r="P40" i="2"/>
  <c r="P48" i="2"/>
  <c r="T48" i="2" s="1"/>
  <c r="BF46" i="2" s="1"/>
  <c r="N62" i="2"/>
  <c r="P63" i="2"/>
  <c r="P62" i="2"/>
  <c r="Q63" i="2"/>
  <c r="Q62" i="2"/>
  <c r="P37" i="2"/>
  <c r="Q37" i="2"/>
  <c r="P41" i="2"/>
  <c r="S36" i="2"/>
  <c r="N35" i="2"/>
  <c r="P36" i="2"/>
  <c r="P35" i="2" s="1"/>
  <c r="Q36" i="2"/>
  <c r="T72" i="2"/>
  <c r="BB70" i="2" s="1"/>
  <c r="BK70" i="2" s="1"/>
  <c r="P70" i="2"/>
  <c r="T74" i="2"/>
  <c r="P73" i="2"/>
  <c r="T40" i="2"/>
  <c r="BB38" i="2" s="1"/>
  <c r="BK38" i="2" s="1"/>
  <c r="P38" i="2"/>
  <c r="P55" i="2"/>
  <c r="T56" i="2"/>
  <c r="S55" i="2"/>
  <c r="Q55" i="2"/>
  <c r="BB73" i="2"/>
  <c r="BK73" i="2" s="1"/>
  <c r="T73" i="2"/>
  <c r="T70" i="2"/>
  <c r="AF55" i="2"/>
  <c r="T5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23" i="2"/>
  <c r="S24" i="2"/>
  <c r="S23" i="2" s="1"/>
  <c r="S26" i="2"/>
  <c r="S25" i="2" s="1"/>
  <c r="N25" i="2"/>
  <c r="S28" i="2"/>
  <c r="S27" i="2"/>
  <c r="N27" i="2"/>
  <c r="S30" i="2"/>
  <c r="Q30" i="2"/>
  <c r="P30" i="2"/>
  <c r="N8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0" i="2"/>
  <c r="P9" i="2"/>
  <c r="P8" i="2" s="1"/>
  <c r="Q9" i="2"/>
  <c r="M44" i="2"/>
  <c r="N44" i="2" s="1"/>
  <c r="R43" i="2"/>
  <c r="O43" i="2"/>
  <c r="T22" i="2"/>
  <c r="P21" i="2"/>
  <c r="T30" i="2"/>
  <c r="T28" i="2"/>
  <c r="T26" i="2"/>
  <c r="BB25" i="2" s="1"/>
  <c r="BK25" i="2" s="1"/>
  <c r="T24" i="2"/>
  <c r="BB23" i="2"/>
  <c r="BK23" i="2" s="1"/>
  <c r="T23" i="2"/>
  <c r="BB27" i="2"/>
  <c r="BK27" i="2" s="1"/>
  <c r="T27" i="2"/>
  <c r="AF29" i="2"/>
  <c r="BH21" i="2"/>
  <c r="BK21" i="2" s="1"/>
  <c r="T21" i="2"/>
  <c r="M80" i="2"/>
  <c r="T80" i="2"/>
  <c r="N80" i="2" s="1"/>
  <c r="N79" i="2" s="1"/>
  <c r="S79" i="2"/>
  <c r="R79" i="2"/>
  <c r="Q79" i="2"/>
  <c r="P79" i="2"/>
  <c r="O79" i="2"/>
  <c r="M78" i="2"/>
  <c r="N78" i="2"/>
  <c r="N77" i="2" s="1"/>
  <c r="R77" i="2"/>
  <c r="O77" i="2"/>
  <c r="BD79" i="2"/>
  <c r="BK79" i="2"/>
  <c r="T79" i="2"/>
  <c r="Q78" i="2"/>
  <c r="Q77" i="2" s="1"/>
  <c r="S78" i="2"/>
  <c r="S77" i="2" s="1"/>
  <c r="P78" i="2"/>
  <c r="T78" i="2" s="1"/>
  <c r="P77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N3" i="2" s="1"/>
  <c r="R3" i="2"/>
  <c r="O3" i="2"/>
  <c r="AZ3" i="2"/>
  <c r="Q5" i="2"/>
  <c r="Q3" i="2" s="1"/>
  <c r="P5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6" i="2"/>
  <c r="N19" i="2"/>
  <c r="N18" i="2"/>
  <c r="Q84" i="2"/>
  <c r="P20" i="2"/>
  <c r="S20" i="2"/>
  <c r="S18" i="2"/>
  <c r="N13" i="2"/>
  <c r="P14" i="2"/>
  <c r="S14" i="2"/>
  <c r="S13" i="2"/>
  <c r="Q7" i="2"/>
  <c r="Q6" i="2" s="1"/>
  <c r="P18" i="2"/>
  <c r="P13" i="2"/>
  <c r="N60" i="2" l="1"/>
  <c r="Q61" i="2"/>
  <c r="Q60" i="2" s="1"/>
  <c r="S61" i="2"/>
  <c r="S60" i="2" s="1"/>
  <c r="P61" i="2"/>
  <c r="Q52" i="2"/>
  <c r="Q51" i="2" s="1"/>
  <c r="N51" i="2"/>
  <c r="P52" i="2"/>
  <c r="S52" i="2"/>
  <c r="S51" i="2" s="1"/>
  <c r="P83" i="2"/>
  <c r="T83" i="2" s="1"/>
  <c r="BF81" i="2" s="1"/>
  <c r="Q83" i="2"/>
  <c r="BB77" i="2"/>
  <c r="BK77" i="2" s="1"/>
  <c r="T77" i="2"/>
  <c r="S17" i="2"/>
  <c r="S16" i="2" s="1"/>
  <c r="P17" i="2"/>
  <c r="N16" i="2"/>
  <c r="Q17" i="2"/>
  <c r="Q16" i="2" s="1"/>
  <c r="S47" i="2"/>
  <c r="S46" i="2" s="1"/>
  <c r="P47" i="2"/>
  <c r="Q47" i="2"/>
  <c r="Q46" i="2" s="1"/>
  <c r="N46" i="2"/>
  <c r="Q54" i="2"/>
  <c r="Q53" i="2" s="1"/>
  <c r="N53" i="2"/>
  <c r="S54" i="2"/>
  <c r="S53" i="2" s="1"/>
  <c r="P54" i="2"/>
  <c r="S50" i="2"/>
  <c r="S49" i="2" s="1"/>
  <c r="Q50" i="2"/>
  <c r="Q49" i="2" s="1"/>
  <c r="N49" i="2"/>
  <c r="P50" i="2"/>
  <c r="S82" i="2"/>
  <c r="S81" i="2" s="1"/>
  <c r="Q82" i="2"/>
  <c r="Q81" i="2" s="1"/>
  <c r="N81" i="2"/>
  <c r="P82" i="2"/>
  <c r="N11" i="2"/>
  <c r="P12" i="2"/>
  <c r="S12" i="2"/>
  <c r="S11" i="2" s="1"/>
  <c r="Q12" i="2"/>
  <c r="Q11" i="2" s="1"/>
  <c r="S34" i="2"/>
  <c r="Q34" i="2"/>
  <c r="Q29" i="2" s="1"/>
  <c r="N29" i="2"/>
  <c r="P34" i="2"/>
  <c r="P29" i="2" s="1"/>
  <c r="BK55" i="2"/>
  <c r="T25" i="2"/>
  <c r="Q8" i="2"/>
  <c r="T10" i="2"/>
  <c r="BF8" i="2" s="1"/>
  <c r="T38" i="2"/>
  <c r="T36" i="2"/>
  <c r="BB35" i="2" s="1"/>
  <c r="Q35" i="2"/>
  <c r="P6" i="2"/>
  <c r="T7" i="2"/>
  <c r="Q18" i="2"/>
  <c r="T20" i="2"/>
  <c r="T86" i="2"/>
  <c r="BF84" i="2" s="1"/>
  <c r="P84" i="2"/>
  <c r="S44" i="2"/>
  <c r="S43" i="2" s="1"/>
  <c r="P44" i="2"/>
  <c r="Q44" i="2"/>
  <c r="Q43" i="2" s="1"/>
  <c r="N43" i="2"/>
  <c r="T9" i="2"/>
  <c r="S8" i="2"/>
  <c r="BB41" i="2"/>
  <c r="BK41" i="2" s="1"/>
  <c r="T41" i="2"/>
  <c r="T63" i="2"/>
  <c r="S62" i="2"/>
  <c r="Q65" i="2"/>
  <c r="N64" i="2"/>
  <c r="S65" i="2"/>
  <c r="P65" i="2"/>
  <c r="Q13" i="2"/>
  <c r="T14" i="2"/>
  <c r="T85" i="2"/>
  <c r="S84" i="2"/>
  <c r="S3" i="2"/>
  <c r="T5" i="2"/>
  <c r="S29" i="2"/>
  <c r="T34" i="2"/>
  <c r="S35" i="2"/>
  <c r="T37" i="2"/>
  <c r="S68" i="2"/>
  <c r="P68" i="2"/>
  <c r="Q68" i="2"/>
  <c r="N75" i="2"/>
  <c r="S76" i="2"/>
  <c r="S75" i="2" s="1"/>
  <c r="Q76" i="2"/>
  <c r="Q75" i="2" s="1"/>
  <c r="P76" i="2"/>
  <c r="P11" i="2" l="1"/>
  <c r="T12" i="2"/>
  <c r="P81" i="2"/>
  <c r="T82" i="2"/>
  <c r="P49" i="2"/>
  <c r="T50" i="2"/>
  <c r="T54" i="2"/>
  <c r="P53" i="2"/>
  <c r="P46" i="2"/>
  <c r="T47" i="2"/>
  <c r="P16" i="2"/>
  <c r="T17" i="2"/>
  <c r="T61" i="2"/>
  <c r="P60" i="2"/>
  <c r="P51" i="2"/>
  <c r="T52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BB51" i="2" l="1"/>
  <c r="BK51" i="2" s="1"/>
  <c r="T51" i="2"/>
  <c r="BB16" i="2"/>
  <c r="BK16" i="2" s="1"/>
  <c r="T16" i="2"/>
  <c r="BB46" i="2"/>
  <c r="BK46" i="2" s="1"/>
  <c r="T46" i="2"/>
  <c r="T49" i="2"/>
  <c r="BB49" i="2"/>
  <c r="BK49" i="2" s="1"/>
  <c r="BB81" i="2"/>
  <c r="BK81" i="2" s="1"/>
  <c r="T81" i="2"/>
  <c r="T11" i="2"/>
  <c r="BB11" i="2"/>
  <c r="BK11" i="2" s="1"/>
  <c r="T60" i="2"/>
  <c r="BB60" i="2"/>
  <c r="BK60" i="2" s="1"/>
  <c r="BB53" i="2"/>
  <c r="BK53" i="2" s="1"/>
  <c r="T53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<sst xmlns="http://schemas.openxmlformats.org/spreadsheetml/2006/main" count="627" uniqueCount="436">
  <si>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</si>
  <si>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</si>
  <si>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</si>
  <si>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</si>
  <si>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</si>
  <si>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</si>
  <si>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</si>
  <si>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</si>
  <si>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</si>
  <si>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</si>
  <si>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</si>
  <si>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</si>
  <si>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</si>
  <si>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</si>
  <si>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</si>
  <si>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</si>
  <si>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</si>
  <si>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</si>
  <si>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</si>
  <si>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</si>
  <si>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</si>
  <si>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</si>
  <si>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</si>
  <si>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</si>
  <si>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</si>
  <si>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</si>
  <si>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</si>
  <si>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</si>
  <si>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</si>
  <si>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</si>
  <si>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</si>
  <si>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</si>
  <si>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</si>
  <si>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</si>
  <si>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</si>
  <si>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</si>
  <si>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</si>
  <si>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</si>
  <si>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</si>
  <si>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</si>
  <si>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</si>
  <si>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</si>
  <si>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</si>
  <si>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</si>
  <si>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</si>
  <si>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</si>
  <si>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</si>
  <si>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</si>
  <si>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</si>
  <si>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</si>
  <si>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</si>
  <si>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</si>
  <si>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</si>
  <si>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</si>
  <si>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</si>
  <si>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</si>
  <si>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</si>
  <si>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</si>
  <si>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</si>
  <si>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</si>
  <si>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</si>
  <si>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</si>
  <si>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</si>
  <si>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</si>
  <si>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</si>
  <si>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</si>
  <si>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</si>
  <si>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</si>
  <si>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</si>
  <si>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</si>
  <si>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</si>
  <si>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</si>
  <si>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</si>
  <si>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</si>
  <si>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</si>
  <si>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</si>
  <si>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</si>
  <si>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</si>
  <si>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</si>
  <si>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</si>
  <si>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</si>
  <si>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</si>
  <si>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</si>
  <si>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</si>
  <si>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</si>
  <si>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</si>
  <si>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</si>
  <si>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</si>
  <si>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</si>
  <si>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</si>
  <si>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</si>
  <si>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</si>
  <si>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</si>
  <si>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</si>
  <si>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</si>
  <si>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</si>
  <si>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</si>
  <si>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</si>
  <si>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</si>
  <si>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</si>
  <si>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</si>
  <si>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</si>
  <si>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</si>
  <si>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</si>
  <si>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</si>
  <si>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</si>
  <si>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</si>
  <si>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</si>
  <si>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</si>
  <si>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</si>
  <si>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</si>
  <si>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</si>
  <si>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</si>
  <si>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</si>
  <si>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</si>
  <si>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</si>
  <si>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</si>
  <si>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</si>
  <si>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</si>
  <si>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</si>
  <si>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</si>
  <si>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</si>
  <si>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</si>
  <si>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</si>
  <si>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</si>
  <si>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</si>
  <si>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</si>
  <si>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</si>
  <si>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</si>
  <si>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</si>
  <si>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</si>
  <si>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</si>
  <si>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</si>
  <si>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</si>
  <si>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</si>
  <si>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</si>
  <si>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</si>
  <si>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</si>
  <si>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</si>
  <si>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</si>
  <si>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</si>
  <si>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</si>
  <si>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</si>
  <si>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</si>
  <si>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</si>
  <si>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</si>
  <si>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</si>
  <si>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</si>
  <si>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</si>
  <si>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</si>
  <si>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</si>
  <si>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</si>
  <si>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</si>
  <si>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</si>
  <si>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</si>
  <si>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</si>
  <si>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</si>
  <si>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</si>
  <si>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</si>
  <si>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</si>
  <si>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</si>
  <si>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</si>
  <si>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</si>
  <si>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</si>
  <si>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</si>
  <si>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</si>
  <si>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</si>
  <si>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</si>
  <si>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</si>
  <si>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</si>
  <si>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</si>
  <si>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</si>
  <si>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</si>
  <si>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</si>
  <si>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</si>
  <si>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</si>
  <si>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</si>
  <si>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</si>
  <si>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</si>
  <si>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</si>
  <si>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</si>
  <si>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</si>
  <si>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</si>
  <si>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</si>
  <si>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</si>
  <si>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</si>
  <si>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</si>
  <si>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</si>
  <si>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</si>
  <si>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</si>
  <si>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</si>
  <si>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</si>
  <si>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</si>
  <si>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</si>
  <si>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</si>
  <si>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</si>
  <si>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</si>
  <si>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</si>
  <si>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</si>
  <si>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</si>
  <si>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</si>
  <si>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</si>
  <si>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</si>
  <si>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</si>
  <si>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</si>
  <si>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</si>
  <si>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</si>
  <si>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</si>
  <si>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</si>
  <si>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</si>
  <si>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</si>
  <si>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</si>
  <si>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</si>
  <si>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</si>
  <si>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</si>
  <si>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</si>
  <si>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</si>
  <si>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</si>
  <si>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</si>
  <si>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</si>
  <si>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</si>
  <si>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</si>
  <si>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</si>
  <si>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</si>
  <si>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</si>
  <si>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</si>
  <si>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</si>
  <si>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</si>
  <si>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</si>
  <si>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</si>
  <si>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</si>
  <si>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</si>
  <si>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</si>
  <si>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</si>
  <si>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</si>
  <si>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</si>
  <si>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</si>
  <si>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</si>
  <si>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</si>
  <si>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</si>
  <si>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</si>
  <si>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</si>
  <si>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</si>
  <si>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</si>
  <si>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</si>
  <si>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</si>
  <si>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</si>
  <si>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</si>
  <si>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</si>
  <si>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</si>
  <si>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</si>
  <si>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</si>
  <si>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</si>
  <si>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</si>
  <si>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</si>
  <si>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</si>
  <si>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</si>
  <si>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</si>
  <si>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</si>
  <si>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</si>
  <si>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</si>
  <si>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</si>
  <si>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</si>
  <si>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</si>
  <si>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</si>
  <si>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</si>
  <si>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</si>
  <si>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</si>
  <si>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</si>
  <si>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</si>
  <si>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</si>
  <si>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</si>
  <si>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</si>
  <si>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</si>
  <si>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</si>
  <si>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</si>
  <si>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</si>
  <si>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</si>
  <si>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</si>
  <si>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</si>
  <si>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</si>
  <si>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</si>
  <si>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</si>
  <si>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</si>
  <si>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</si>
  <si>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</si>
  <si>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</si>
  <si>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</si>
  <si>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</si>
  <si>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</si>
  <si>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</si>
  <si>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</si>
  <si>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</si>
  <si>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</si>
  <si>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</si>
  <si>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</si>
  <si>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</si>
  <si>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</si>
  <si>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</si>
  <si>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</si>
  <si>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</si>
  <si>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</si>
  <si>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</si>
  <si>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</si>
  <si>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</si>
  <si>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</si>
  <si>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</si>
  <si>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</si>
  <si>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</si>
  <si>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</si>
  <si>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</si>
  <si>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</si>
  <si>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</si>
  <si>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</si>
  <si>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</si>
  <si>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</si>
  <si>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</si>
  <si>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</si>
  <si>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</si>
  <si>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</si>
  <si>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</si>
  <si>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</si>
  <si>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</si>
  <si>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</si>
  <si>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</si>
  <si>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</si>
  <si>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</si>
  <si>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</si>
  <si>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</si>
  <si>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</si>
  <si>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ФРЭС</t>
  </si>
  <si>
    <t>6</t>
  </si>
  <si>
    <t>12</t>
  </si>
  <si>
    <t>41878144 (ВЭС-4092/2019)</t>
  </si>
  <si>
    <t>41868684 (СЭС-4227/2019)</t>
  </si>
  <si>
    <t>41878155 (СЭС-4243/2019)</t>
  </si>
  <si>
    <t>41878867 (СЭС-4244/2019)</t>
  </si>
  <si>
    <t>41868590 (СЭС-4224/2019)</t>
  </si>
  <si>
    <t>41883486 (СЭС-4268/2019)</t>
  </si>
  <si>
    <t>41878119 (СЭС-4238/2019)</t>
  </si>
  <si>
    <t>41883411 (СЭС-4264/2019)</t>
  </si>
  <si>
    <t>41872261 (ЦЭС-18332/2019)</t>
  </si>
  <si>
    <t>41872232 (ЦЭС-18305/2019)</t>
  </si>
  <si>
    <t>41877970 (ВЭС-4064/2019)</t>
  </si>
  <si>
    <t>41878144</t>
  </si>
  <si>
    <t>41868684</t>
  </si>
  <si>
    <t>41878155</t>
  </si>
  <si>
    <t>41878867</t>
  </si>
  <si>
    <t>41868590</t>
  </si>
  <si>
    <t>41883486</t>
  </si>
  <si>
    <t>41878119</t>
  </si>
  <si>
    <t>41883411</t>
  </si>
  <si>
    <t>41872261</t>
  </si>
  <si>
    <t>41872232</t>
  </si>
  <si>
    <t>41877970</t>
  </si>
  <si>
    <t>ИП Селютин Дмитрий Николаевич</t>
  </si>
  <si>
    <t>Общество с ограниченной ответственностью «Опора Телеком»</t>
  </si>
  <si>
    <t>Тимохин Виктор Леонидович</t>
  </si>
  <si>
    <t>Кожикин Виктор Николаевич</t>
  </si>
  <si>
    <t>Чаплыгин Геннадий Юрьевич</t>
  </si>
  <si>
    <t>Бондарев Павел Васильевич</t>
  </si>
  <si>
    <t>Трунова Ольга Михайловна</t>
  </si>
  <si>
    <t>Шафоростов Андрей Сергеевич</t>
  </si>
  <si>
    <t>Дуракова Валентина Александровна</t>
  </si>
  <si>
    <t>Жиляева Марина Юрьевна</t>
  </si>
  <si>
    <t>Областное бюджетное учреждение «Станция по борьбе с болезнями животных Горшеченского района»</t>
  </si>
  <si>
    <t>Курская обл., Горшеченский р-н, п. Горшечное, ул. Октябрьская д.9к</t>
  </si>
  <si>
    <t>Курская обл., г. Железногорск, с/о "Заря", уч.587</t>
  </si>
  <si>
    <t>Курская обл., Железногорский район,Ждановский с/с,д.Овсянниково</t>
  </si>
  <si>
    <t>Курская обл., Фатежский р-н, Русановский сельсовет, д. Басовка, д. № 61</t>
  </si>
  <si>
    <t>Курская обл., Железногорский район, Веретенинский с/с, с/о "Медик", уч.84</t>
  </si>
  <si>
    <t>Курская обл., Фатежский р-н, с. Большое Анненково</t>
  </si>
  <si>
    <t>Курская обл., Железногорский район, Студенокский с/с,уч.41в районе урочища "Корчажник"</t>
  </si>
  <si>
    <t>Курская обл., Железногорский район,   п.Тепличный</t>
  </si>
  <si>
    <t>Курская обл., Золотухинский р-н, д. Пойменово, д. 119</t>
  </si>
  <si>
    <t>Курская обл., Золотухинский р-н, п. Золотухино, ул. Колхозная, д. 14</t>
  </si>
  <si>
    <t>Курская обл., Горшеченский р-н, а/д Курск-Воронеж-Борисоглебск</t>
  </si>
  <si>
    <t>строительство воздушной линии электропередачи 0,4 кВ самонесущим изолированным проводом – ответвления протяженностью 0,065 км от опоры № 3-10 (номер опоры уточнить при проектировании)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№3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</si>
  <si>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0,4 кВ самонесущим изолированным проводом – ответвления протяженностью 0,7 км от опоры № 16 (номер опоры уточнить при проектировании)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проектировании), в том числе 0,37 км по ТУ С-4201;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проектируемого участка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</si>
  <si>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воздушной линии электропередачи 0,4 кВ самонесущим изолированным проводом – ответвления протяженностью 0,2 км от опоры № 42 (номер опоры уточнить при проектировании)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№2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</si>
  <si>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10 кВ  – ответвления протяженностью 0,025 км от опоры № 4 ВЛ-10 кВ № 3.1.29 до проектируемой ТП-10/0,4 кВ (точку врезки, марку и сечение провода, протяженность уточнить при проектировании.
10.2. Монтаж линейного разъединителя 10 кВ на концевой опоре проектируемого ответвления от ВЛ-10 кВ № 3.1.29 (тип и технические характеристики уточнить при проектировании).
10.3 Строительство воздушной линии электропередачи 0,4 кВ самонесущим изолированным проводом (ВЛИ-0,4 кВ)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  	
10.4.	Строительство новых подстанций: строительство трансформаторной подстанции 10/0,4 кВ столбового типа с одним силовым трансформатором мощностью 25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</si>
  <si>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ВЛИ-0,4 кВ протяженностью 0,66 км от ТП-10/0,4 кВ № 130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проектировании),  в том числе 0,44 км по ТУ С-4235;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</si>
  <si>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0,16 км от опоры № 14 (номер опоры уточнить при проектировании) существующей ВЛ-0,4 кВ № 2</t>
  </si>
  <si>
    <t>строительство воздушной линии электропередачи 0,4 кВ самонесущим изолированным проводом – ответвления протяженностью 0,13 км от опоры № 2-5 (номер опоры уточнить при проектировании)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№3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</si>
  <si>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реконструкция существующей ВЛ-0,4 кВ № 3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</si>
  <si>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ВЛ-0,4 кВ № 1 в части монтажа двух дополнительных проводов на участке протяженностью 0,12 км, в пролетах опор №№ 13…16, с заменой 4-х опор (объем реконструкции уточнить при проектировании),  в том числе по ТУ С-3975.</t>
  </si>
  <si>
    <t>Реконструкция объектов электросетевого хозяйства: 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</si>
  <si>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ВЛ-0,4 кВ № 2 в части монтажа одного дополнительного провода на участке протяженностью 0,5 км по трассе (в пролетах опор №№ 12-42) (объем реконструкции и необходимость замены опор уточнить при проектировании).</t>
  </si>
  <si>
    <t>реконструкция существующей ВЛ-10 кВ № 3.1.29 в части монтажа ответвительной арматуры в точке врезки (объем реконструкции уточнить при проектировании).</t>
  </si>
  <si>
    <t>Реконструкция объектов электросетевого хозяйства: реконструкция существующей ВЛ-0,4 кВ № 2 (инв. № 8598) в части переключения участка линии от опоры № 28 на питание от проектируемой ТП-10/0,4 кВ с выполнением разрыва питания между опорами №№ 26…28  (объем</t>
  </si>
  <si>
    <t>реконструкция существующей ТП-10/0,4 кВ № 130 в части монтажа дополнительного линейного коммутационного аппарата (объем реконструкции уточнить при проектировании), в том числе по ТУ С-4235.</t>
  </si>
  <si>
    <t>реконструкция существующей ВЛ-0,4 кВ № 3 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</si>
  <si>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объектов электросетевого хозяйства: реконструкция существующей ВЛ-10 кВ № 19 в части монтажа ответвительной арматуры в точке врезки (объем реконструкции уточнить при проектировании).</t>
  </si>
  <si>
    <t>1) 0,065 км
2) перекидка (3-х фазная)</t>
  </si>
  <si>
    <t xml:space="preserve"> ВЛ-0,4 кВ № 3 (инв. № 12011855-00)</t>
  </si>
  <si>
    <t>Аналог. С-4201, С-4225 и С-4227.
Остальной объем строительства в С-3975 (Очередь 122 льготники); С-4201 (Очередь 149 льготники)</t>
  </si>
  <si>
    <t>1) 0,33 км
2) перекидка (1-но фазная)</t>
  </si>
  <si>
    <t>1) 0,03 км (с монтажом одной опоры)
2) перекидка (3-х фазная)</t>
  </si>
  <si>
    <t>Остальной объем строительства в С-4235 (Очередь 151)</t>
  </si>
  <si>
    <t>0,025 (с монтажом 1 опоры)</t>
  </si>
  <si>
    <t>1) 0,2 км 
2) перекидка (3-х фазная)</t>
  </si>
  <si>
    <t>1) 0,02 км (с монтажом одной опоры)
2) перекидка (1-но фазная)</t>
  </si>
  <si>
    <t>СТП 25 кВА (со шкафом АСУЭ в комплекте со счетчиком (МЭК-104))</t>
  </si>
  <si>
    <t>1) 0,13 км
2) перекидка (1-но фазная)</t>
  </si>
  <si>
    <t>Замена тр-ра 16 кВА на тр-р 40 кВА (с заменой коммутационных аппаратов)</t>
  </si>
  <si>
    <t>ВЛ-10 кВ № 412.01 (инв. № 4155); ВЛ-0,4 кВ № 2 (инв. № 8598)</t>
  </si>
  <si>
    <t>1) 0,22 км
2) перекидка (1-но фазная)</t>
  </si>
  <si>
    <t>1) 0,16 км
2) перекидка (1-но фазная)</t>
  </si>
  <si>
    <t>1) 0,01 км (с монтажом одной опоры)
2) перекидка (1-но фазная)</t>
  </si>
  <si>
    <t>1) 0,34 км
2) перекидка (1-но фазная)</t>
  </si>
  <si>
    <t>1) 0,13 км
2) перекидка (3-х фазная)</t>
  </si>
  <si>
    <t>Реконструкция ВЛ-0,4 кВ, км</t>
  </si>
  <si>
    <t xml:space="preserve"> перекидка (3-х фазная)</t>
  </si>
  <si>
    <t xml:space="preserve"> перекидка (1-но фазная)</t>
  </si>
  <si>
    <t>0,02 с монтажом 1 опоры</t>
  </si>
  <si>
    <t>0,01 (с монтажом одной опоры 2-х ст)</t>
  </si>
  <si>
    <t>0,03 с монтажом 1 опоры</t>
  </si>
  <si>
    <t>0,01 (с монтажом 1 опоры 2-х ст)</t>
  </si>
  <si>
    <t>0,01 с монтажом 1 опоры</t>
  </si>
  <si>
    <t>СТП 25 кВА - 3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</si>
  <si>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153 льготники (Северо-восток)») </t>
  </si>
  <si>
    <t>Заместитель директора по КС</t>
  </si>
  <si>
    <t>Начальник УИ</t>
  </si>
  <si>
    <t>Начальник УТР</t>
  </si>
  <si>
    <t>____________________</t>
  </si>
  <si>
    <t>И.Н. Смахтин</t>
  </si>
  <si>
    <t>В.В. Тупицкий</t>
  </si>
  <si>
    <t>В.В. Волошин</t>
  </si>
  <si>
    <t>И.о. Начальника УТП</t>
  </si>
  <si>
    <t>М.Ю. Рязанцева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</si>
  <si>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</t>
  </si>
  <si>
    <t>0,045 (с учетом дополнительных опор)</t>
  </si>
  <si>
    <t>1,91 (с учетом перекидок и  дополнительных опор)</t>
  </si>
  <si>
    <t>Замена трансформатора 16 кВА на тр-р 40 кВА</t>
  </si>
  <si>
    <t>Строительство новых линий электропередачи: 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протяженности.
Монтаж разъединителя 10 кВ.
Строительство СТП 25 кВА.
Строительство ВЛИ-0,4 кВ протяженностью 0,03 км.</t>
  </si>
  <si>
    <t>Строительство новых линий электропередачи: строительство воздушной линии электропередачи 10 кВ защищенным проводом – ответвления протяженностью 0,01 км от опоры № 4-22 (номер опоры уточнить при проектировании) ВЛ-10 кВ № 19 до проектируемой ТП-10/0,4 кВ .
Монтаж разъединителя 10 кВ.
Строительство СТП 25 кВА.
Строительство ВЛИ-0,4 кВ протяженностью 0,01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</si>
</sst>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b/>
      <sz val="40"/>
      <name val="Arial"/>
      <family val="2"/>
      <charset val="204"/>
    </font>
    <font>
      <b/>
      <sz val="40"/>
      <color theme="1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2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6" fillId="0" borderId="9" xfId="0" applyNumberFormat="1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22"/>
  <sheetViews>
    <sheetView tabSelected="1" view="pageBreakPreview" zoomScale="30" zoomScaleNormal="30" zoomScaleSheetLayoutView="30" workbookViewId="0">
      <pane ySplit="2" topLeftCell="A39" activePane="bottomLeft" state="frozen"/>
      <selection pane="bottomLeft" activeCell="K40" sqref="K40"/>
    </sheetView>
  </sheetViews>
  <sheetFormatPr defaultColWidth="9.140625" defaultRowHeight="34.5" x14ac:dyDescent="0.45"/>
  <cols>
    <col min="1" max="1" width="25.285156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3" style="176" customWidth="1"/>
    <col min="8" max="8" width="23" style="176" hidden="1" customWidth="1"/>
    <col min="9" max="9" width="30.28515625" style="176" customWidth="1"/>
    <col min="10" max="10" width="93.5703125" style="176" customWidth="1"/>
    <col min="11" max="11" width="74.7109375" style="176" customWidth="1"/>
    <col min="12" max="12" width="31.5703125" style="176" customWidth="1"/>
    <col min="13" max="13" width="44.140625" style="176" customWidth="1"/>
    <col min="14" max="14" width="73.28515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2.710937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60.5703125" style="176" hidden="1" customWidth="1"/>
    <col min="33" max="33" width="27.7109375" style="176" hidden="1" customWidth="1"/>
    <col min="34" max="34" width="42.425781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4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53" style="176" customWidth="1"/>
    <col min="55" max="55" width="34.7109375" style="176" customWidth="1"/>
    <col min="56" max="56" width="52.4257812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customWidth="1"/>
    <col min="61" max="61" width="24.140625" style="176" customWidth="1"/>
    <col min="62" max="62" width="41.710937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62.75" customHeight="1" x14ac:dyDescent="0.95">
      <c r="A1" s="232" t="s">
        <v>420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F1" s="232"/>
      <c r="BG1" s="232"/>
      <c r="BH1" s="232"/>
      <c r="BI1" s="232"/>
      <c r="BJ1" s="232"/>
      <c r="BK1" s="232"/>
      <c r="BL1" s="232"/>
      <c r="BM1" s="232"/>
      <c r="BN1" s="232"/>
      <c r="BO1" s="232"/>
      <c r="BP1" s="232"/>
      <c r="BQ1" s="232"/>
      <c r="BR1" s="232"/>
      <c r="BS1" s="232"/>
      <c r="BT1" s="232"/>
    </row>
    <row r="2" spans="1:73" s="22" customFormat="1" ht="232.9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411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8.75" customHeight="1" x14ac:dyDescent="0.25">
      <c r="A3" s="17" t="s">
        <v>333</v>
      </c>
      <c r="B3" s="18" t="s">
        <v>344</v>
      </c>
      <c r="C3" s="24">
        <v>43720</v>
      </c>
      <c r="D3" s="19">
        <v>458.33300000000003</v>
      </c>
      <c r="E3" s="19">
        <v>458.33300000000003</v>
      </c>
      <c r="F3" s="20">
        <v>12.7</v>
      </c>
      <c r="G3" s="18" t="s">
        <v>355</v>
      </c>
      <c r="H3" s="18" t="s">
        <v>131</v>
      </c>
      <c r="I3" s="18" t="s">
        <v>366</v>
      </c>
      <c r="J3" s="226" t="s">
        <v>377</v>
      </c>
      <c r="K3" s="18" t="s">
        <v>384</v>
      </c>
      <c r="L3" s="20" t="s">
        <v>394</v>
      </c>
      <c r="M3" s="20"/>
      <c r="N3" s="20"/>
      <c r="O3" s="21">
        <f>SUM(O4:O5)</f>
        <v>773.74000000000012</v>
      </c>
      <c r="P3" s="21">
        <f t="shared" ref="P3:U3" si="0">SUM(P4:P5)</f>
        <v>0</v>
      </c>
      <c r="Q3" s="21">
        <f t="shared" si="0"/>
        <v>86.765500000000003</v>
      </c>
      <c r="R3" s="21">
        <f t="shared" si="0"/>
        <v>641.07150000000001</v>
      </c>
      <c r="S3" s="21">
        <f t="shared" si="0"/>
        <v>0</v>
      </c>
      <c r="T3" s="21">
        <f t="shared" si="0"/>
        <v>45.903000000000006</v>
      </c>
      <c r="U3" s="21">
        <f t="shared" si="0"/>
        <v>773.74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3"/>
      <c r="AJ3" s="23"/>
      <c r="AK3" s="21"/>
      <c r="AL3" s="199"/>
      <c r="AM3" s="23"/>
      <c r="AN3" s="23"/>
      <c r="AO3" s="21"/>
      <c r="AP3" s="21"/>
      <c r="AQ3" s="21"/>
      <c r="AR3" s="21"/>
      <c r="AS3" s="21"/>
      <c r="AT3" s="199"/>
      <c r="AU3" s="23"/>
      <c r="AV3" s="21"/>
      <c r="AW3" s="21"/>
      <c r="AX3" s="21"/>
      <c r="AY3" s="21"/>
      <c r="AZ3" s="21"/>
      <c r="BA3" s="21"/>
      <c r="BB3" s="21"/>
      <c r="BC3" s="21"/>
      <c r="BD3" s="199" t="s">
        <v>393</v>
      </c>
      <c r="BE3" s="21">
        <f>U4+U5</f>
        <v>773.74</v>
      </c>
      <c r="BF3" s="20"/>
      <c r="BG3" s="21"/>
      <c r="BH3" s="20"/>
      <c r="BI3" s="23"/>
      <c r="BJ3" s="23"/>
      <c r="BK3" s="21"/>
      <c r="BL3" s="21"/>
      <c r="BM3" s="21"/>
      <c r="BN3" s="181">
        <f t="shared" ref="BN3:BN38" si="1">W3+Y3+AA3+AC3+AE3+AG3+AI3+AM3+AO3+AQ3+AS3+AU3+AW3+AY3+BA3+BC3+BE3+BG3+BI3+BK3+BM3</f>
        <v>773.74</v>
      </c>
      <c r="BO3" s="24">
        <v>43902</v>
      </c>
      <c r="BP3" s="21" t="s">
        <v>210</v>
      </c>
      <c r="BQ3" s="195"/>
      <c r="BR3" s="196" t="s">
        <v>331</v>
      </c>
      <c r="BS3" s="22">
        <f>BR3*30</f>
        <v>180</v>
      </c>
      <c r="BT3" s="197"/>
      <c r="BU3" s="25"/>
    </row>
    <row r="4" spans="1:73" s="22" customFormat="1" ht="357.7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7"/>
      <c r="K4" s="18"/>
      <c r="L4" s="20"/>
      <c r="M4" s="233" t="s">
        <v>310</v>
      </c>
      <c r="N4" s="20">
        <v>0.65</v>
      </c>
      <c r="O4" s="21">
        <f>N4*1177</f>
        <v>765.05000000000007</v>
      </c>
      <c r="P4" s="21"/>
      <c r="Q4" s="21">
        <f>O4*0.11</f>
        <v>84.155500000000004</v>
      </c>
      <c r="R4" s="21">
        <f>O4*0.83</f>
        <v>634.99149999999997</v>
      </c>
      <c r="S4" s="21">
        <v>0</v>
      </c>
      <c r="T4" s="21">
        <f>O4*0.06</f>
        <v>45.903000000000006</v>
      </c>
      <c r="U4" s="21">
        <f t="shared" ref="U4" si="2">SUM(Q4:T4)</f>
        <v>765.05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199"/>
      <c r="AM4" s="23"/>
      <c r="AN4" s="23"/>
      <c r="AO4" s="21"/>
      <c r="AP4" s="21"/>
      <c r="AQ4" s="21"/>
      <c r="AR4" s="21"/>
      <c r="AS4" s="21"/>
      <c r="AT4" s="199"/>
      <c r="AU4" s="23"/>
      <c r="AV4" s="21"/>
      <c r="AW4" s="21"/>
      <c r="AX4" s="21"/>
      <c r="AY4" s="21"/>
      <c r="AZ4" s="21"/>
      <c r="BA4" s="21"/>
      <c r="BB4" s="21"/>
      <c r="BC4" s="21"/>
      <c r="BD4" s="199"/>
      <c r="BE4" s="181"/>
      <c r="BF4" s="20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5"/>
      <c r="BR4" s="196"/>
      <c r="BT4" s="197"/>
      <c r="BU4" s="25"/>
    </row>
    <row r="5" spans="1:73" s="22" customFormat="1" ht="357.7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8"/>
      <c r="K5" s="18"/>
      <c r="L5" s="20"/>
      <c r="M5" s="234"/>
      <c r="N5" s="20" t="s">
        <v>412</v>
      </c>
      <c r="O5" s="21">
        <f>U5</f>
        <v>8.69</v>
      </c>
      <c r="P5" s="21"/>
      <c r="Q5" s="21">
        <v>2.61</v>
      </c>
      <c r="R5" s="21">
        <v>6.08</v>
      </c>
      <c r="S5" s="21">
        <v>0</v>
      </c>
      <c r="T5" s="21">
        <v>0</v>
      </c>
      <c r="U5" s="21">
        <f>Q5+R5+S5+T5</f>
        <v>8.69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199"/>
      <c r="AM5" s="23"/>
      <c r="AN5" s="23"/>
      <c r="AO5" s="21"/>
      <c r="AP5" s="21"/>
      <c r="AQ5" s="21"/>
      <c r="AR5" s="21"/>
      <c r="AS5" s="21"/>
      <c r="AT5" s="199"/>
      <c r="AU5" s="23"/>
      <c r="AV5" s="21"/>
      <c r="AW5" s="21"/>
      <c r="AX5" s="21"/>
      <c r="AY5" s="21"/>
      <c r="AZ5" s="21"/>
      <c r="BA5" s="21"/>
      <c r="BB5" s="21"/>
      <c r="BC5" s="21"/>
      <c r="BD5" s="199"/>
      <c r="BE5" s="181"/>
      <c r="BF5" s="20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5"/>
      <c r="BR5" s="196"/>
      <c r="BT5" s="197"/>
      <c r="BU5" s="25"/>
    </row>
    <row r="6" spans="1:73" s="22" customFormat="1" ht="408.75" customHeight="1" x14ac:dyDescent="0.25">
      <c r="A6" s="17" t="s">
        <v>334</v>
      </c>
      <c r="B6" s="18" t="s">
        <v>345</v>
      </c>
      <c r="C6" s="24">
        <v>43713</v>
      </c>
      <c r="D6" s="19">
        <v>458.33300000000003</v>
      </c>
      <c r="E6" s="19">
        <v>458.33300000000003</v>
      </c>
      <c r="F6" s="20">
        <v>10</v>
      </c>
      <c r="G6" s="18" t="s">
        <v>357</v>
      </c>
      <c r="H6" s="18" t="s">
        <v>135</v>
      </c>
      <c r="I6" s="18" t="s">
        <v>367</v>
      </c>
      <c r="J6" s="226" t="s">
        <v>378</v>
      </c>
      <c r="K6" s="18" t="s">
        <v>385</v>
      </c>
      <c r="L6" s="20"/>
      <c r="M6" s="20"/>
      <c r="N6" s="20"/>
      <c r="O6" s="21">
        <f>SUM(O7:O8)</f>
        <v>394.96000000000004</v>
      </c>
      <c r="P6" s="21">
        <f t="shared" ref="P6:U6" si="3">SUM(P7:P8)</f>
        <v>0</v>
      </c>
      <c r="Q6" s="21">
        <f t="shared" si="3"/>
        <v>45.335100000000004</v>
      </c>
      <c r="R6" s="21">
        <f t="shared" si="3"/>
        <v>326.32029999999997</v>
      </c>
      <c r="S6" s="21">
        <f t="shared" si="3"/>
        <v>0</v>
      </c>
      <c r="T6" s="21">
        <f t="shared" si="3"/>
        <v>23.304600000000001</v>
      </c>
      <c r="U6" s="21">
        <f t="shared" si="3"/>
        <v>394.96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9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199" t="s">
        <v>396</v>
      </c>
      <c r="BE6" s="21">
        <f>U7+U8</f>
        <v>394.96</v>
      </c>
      <c r="BF6" s="20"/>
      <c r="BG6" s="20"/>
      <c r="BH6" s="20"/>
      <c r="BI6" s="23"/>
      <c r="BJ6" s="23"/>
      <c r="BK6" s="20"/>
      <c r="BL6" s="23"/>
      <c r="BM6" s="21"/>
      <c r="BN6" s="181">
        <f t="shared" si="1"/>
        <v>394.96</v>
      </c>
      <c r="BO6" s="24">
        <v>43895</v>
      </c>
      <c r="BP6" s="21" t="s">
        <v>395</v>
      </c>
      <c r="BQ6" s="21"/>
      <c r="BR6" s="23" t="s">
        <v>331</v>
      </c>
      <c r="BS6" s="23"/>
      <c r="BT6" s="24"/>
      <c r="BU6" s="25"/>
    </row>
    <row r="7" spans="1:73" s="22" customFormat="1" ht="363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27"/>
      <c r="K7" s="18"/>
      <c r="L7" s="20"/>
      <c r="M7" s="233" t="s">
        <v>310</v>
      </c>
      <c r="N7" s="20">
        <v>0.33</v>
      </c>
      <c r="O7" s="21">
        <f>(N7*1177)</f>
        <v>388.41</v>
      </c>
      <c r="P7" s="21"/>
      <c r="Q7" s="21">
        <f>O7*0.11</f>
        <v>42.725100000000005</v>
      </c>
      <c r="R7" s="21">
        <f>O7*0.83</f>
        <v>322.38029999999998</v>
      </c>
      <c r="S7" s="21">
        <v>0</v>
      </c>
      <c r="T7" s="21">
        <f>O7*0.06</f>
        <v>23.304600000000001</v>
      </c>
      <c r="U7" s="21">
        <f>SUM(Q7:T7)</f>
        <v>388.40999999999997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9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199"/>
      <c r="BE7" s="21"/>
      <c r="BF7" s="20"/>
      <c r="BG7" s="20"/>
      <c r="BH7" s="20"/>
      <c r="BI7" s="23"/>
      <c r="BJ7" s="23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363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28"/>
      <c r="K8" s="18"/>
      <c r="L8" s="20"/>
      <c r="M8" s="234"/>
      <c r="N8" s="20" t="s">
        <v>413</v>
      </c>
      <c r="O8" s="21">
        <f>U8</f>
        <v>6.55</v>
      </c>
      <c r="P8" s="21"/>
      <c r="Q8" s="21">
        <v>2.61</v>
      </c>
      <c r="R8" s="21">
        <v>3.94</v>
      </c>
      <c r="S8" s="21">
        <v>0</v>
      </c>
      <c r="T8" s="21">
        <v>0</v>
      </c>
      <c r="U8" s="21">
        <f>Q8+R8+S8+T8</f>
        <v>6.55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9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199"/>
      <c r="BE8" s="21"/>
      <c r="BF8" s="20"/>
      <c r="BG8" s="20"/>
      <c r="BH8" s="20"/>
      <c r="BI8" s="23"/>
      <c r="BJ8" s="23"/>
      <c r="BK8" s="20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409.6" customHeight="1" x14ac:dyDescent="0.25">
      <c r="A9" s="17" t="s">
        <v>335</v>
      </c>
      <c r="B9" s="18" t="s">
        <v>346</v>
      </c>
      <c r="C9" s="24">
        <v>43724</v>
      </c>
      <c r="D9" s="19">
        <v>458.33300000000003</v>
      </c>
      <c r="E9" s="19">
        <v>458.33300000000003</v>
      </c>
      <c r="F9" s="20">
        <v>15</v>
      </c>
      <c r="G9" s="18" t="s">
        <v>358</v>
      </c>
      <c r="H9" s="18" t="s">
        <v>135</v>
      </c>
      <c r="I9" s="18" t="s">
        <v>368</v>
      </c>
      <c r="J9" s="226" t="s">
        <v>379</v>
      </c>
      <c r="K9" s="18" t="s">
        <v>387</v>
      </c>
      <c r="L9" s="20"/>
      <c r="M9" s="20"/>
      <c r="N9" s="20"/>
      <c r="O9" s="21">
        <f>SUM(O10:O12)</f>
        <v>302.63</v>
      </c>
      <c r="P9" s="21">
        <f t="shared" ref="P9:U9" si="4">SUM(P10:P12)</f>
        <v>0</v>
      </c>
      <c r="Q9" s="21">
        <f t="shared" si="4"/>
        <v>34.943400000000004</v>
      </c>
      <c r="R9" s="21">
        <f t="shared" si="4"/>
        <v>250.63560000000001</v>
      </c>
      <c r="S9" s="21">
        <f t="shared" si="4"/>
        <v>0</v>
      </c>
      <c r="T9" s="21">
        <f t="shared" si="4"/>
        <v>17.051000000000002</v>
      </c>
      <c r="U9" s="21">
        <f t="shared" si="4"/>
        <v>302.63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199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0"/>
      <c r="BC9" s="20"/>
      <c r="BD9" s="199" t="s">
        <v>400</v>
      </c>
      <c r="BE9" s="23">
        <f>U10+U11</f>
        <v>244.09</v>
      </c>
      <c r="BF9" s="23"/>
      <c r="BG9" s="20"/>
      <c r="BH9" s="20">
        <v>0.5</v>
      </c>
      <c r="BI9" s="23">
        <f>U12</f>
        <v>58.54</v>
      </c>
      <c r="BJ9" s="23"/>
      <c r="BK9" s="20"/>
      <c r="BL9" s="23"/>
      <c r="BM9" s="21"/>
      <c r="BN9" s="181">
        <f t="shared" si="1"/>
        <v>302.63</v>
      </c>
      <c r="BO9" s="24">
        <v>43906</v>
      </c>
      <c r="BP9" s="21" t="s">
        <v>210</v>
      </c>
      <c r="BQ9" s="21"/>
      <c r="BR9" s="23" t="s">
        <v>331</v>
      </c>
      <c r="BS9" s="23"/>
      <c r="BT9" s="24"/>
      <c r="BU9" s="25"/>
    </row>
    <row r="10" spans="1:73" s="22" customFormat="1" ht="224.2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27"/>
      <c r="K10" s="18"/>
      <c r="L10" s="20"/>
      <c r="M10" s="233" t="s">
        <v>310</v>
      </c>
      <c r="N10" s="20">
        <v>0.2</v>
      </c>
      <c r="O10" s="21">
        <f>(N10*1177)</f>
        <v>235.4</v>
      </c>
      <c r="P10" s="21"/>
      <c r="Q10" s="21">
        <f>O10*0.11</f>
        <v>25.894000000000002</v>
      </c>
      <c r="R10" s="21">
        <f>O10*0.83</f>
        <v>195.38200000000001</v>
      </c>
      <c r="S10" s="21">
        <v>0</v>
      </c>
      <c r="T10" s="21">
        <f>O10*0.06</f>
        <v>14.124000000000001</v>
      </c>
      <c r="U10" s="21">
        <f>SUM(Q10:T10)</f>
        <v>235.4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199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0"/>
      <c r="BC10" s="20"/>
      <c r="BD10" s="199"/>
      <c r="BE10" s="23"/>
      <c r="BF10" s="23"/>
      <c r="BG10" s="20"/>
      <c r="BH10" s="20"/>
      <c r="BI10" s="23"/>
      <c r="BJ10" s="23"/>
      <c r="BK10" s="20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224.2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227"/>
      <c r="K11" s="18"/>
      <c r="L11" s="20"/>
      <c r="M11" s="234"/>
      <c r="N11" s="20" t="s">
        <v>412</v>
      </c>
      <c r="O11" s="21">
        <f>U11</f>
        <v>8.69</v>
      </c>
      <c r="P11" s="21"/>
      <c r="Q11" s="21">
        <v>2.61</v>
      </c>
      <c r="R11" s="21">
        <v>6.08</v>
      </c>
      <c r="S11" s="21">
        <v>0</v>
      </c>
      <c r="T11" s="21">
        <v>0</v>
      </c>
      <c r="U11" s="21">
        <f>Q11+R11+S11+T11</f>
        <v>8.69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199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0"/>
      <c r="BC11" s="20"/>
      <c r="BD11" s="199"/>
      <c r="BE11" s="23"/>
      <c r="BF11" s="23"/>
      <c r="BG11" s="20"/>
      <c r="BH11" s="20"/>
      <c r="BI11" s="23"/>
      <c r="BJ11" s="23"/>
      <c r="BK11" s="20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224.2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28"/>
      <c r="K12" s="18"/>
      <c r="L12" s="20"/>
      <c r="M12" s="20" t="s">
        <v>328</v>
      </c>
      <c r="N12" s="20">
        <f>BH9</f>
        <v>0.5</v>
      </c>
      <c r="O12" s="21">
        <f>N12*117.08</f>
        <v>58.54</v>
      </c>
      <c r="P12" s="20"/>
      <c r="Q12" s="21">
        <f>O12*0.11</f>
        <v>6.4394</v>
      </c>
      <c r="R12" s="21">
        <f>O12*0.84</f>
        <v>49.1736</v>
      </c>
      <c r="S12" s="21">
        <v>0</v>
      </c>
      <c r="T12" s="21">
        <f>O12*0.05</f>
        <v>2.927</v>
      </c>
      <c r="U12" s="21">
        <f>SUM(Q12:T12)</f>
        <v>58.54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199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0"/>
      <c r="BC12" s="20"/>
      <c r="BD12" s="199"/>
      <c r="BE12" s="23"/>
      <c r="BF12" s="23"/>
      <c r="BG12" s="20"/>
      <c r="BH12" s="20"/>
      <c r="BI12" s="23"/>
      <c r="BJ12" s="23"/>
      <c r="BK12" s="20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409.6" customHeight="1" x14ac:dyDescent="0.25">
      <c r="A13" s="17" t="s">
        <v>336</v>
      </c>
      <c r="B13" s="18" t="s">
        <v>347</v>
      </c>
      <c r="C13" s="24">
        <v>43721</v>
      </c>
      <c r="D13" s="19">
        <v>458.33300000000003</v>
      </c>
      <c r="E13" s="19">
        <v>458.33300000000003</v>
      </c>
      <c r="F13" s="20">
        <v>5</v>
      </c>
      <c r="G13" s="18" t="s">
        <v>359</v>
      </c>
      <c r="H13" s="18" t="s">
        <v>330</v>
      </c>
      <c r="I13" s="18" t="s">
        <v>369</v>
      </c>
      <c r="J13" s="226" t="s">
        <v>380</v>
      </c>
      <c r="K13" s="18" t="s">
        <v>388</v>
      </c>
      <c r="L13" s="20"/>
      <c r="M13" s="20"/>
      <c r="N13" s="20"/>
      <c r="O13" s="21">
        <f>SUM(O14:O18)</f>
        <v>606.48</v>
      </c>
      <c r="P13" s="21">
        <f t="shared" ref="P13:U13" si="5">SUM(P14:P18)</f>
        <v>0</v>
      </c>
      <c r="Q13" s="21">
        <f t="shared" si="5"/>
        <v>52.902100000000004</v>
      </c>
      <c r="R13" s="21">
        <f t="shared" si="5"/>
        <v>174.68279999999999</v>
      </c>
      <c r="S13" s="21">
        <f t="shared" si="5"/>
        <v>342.41</v>
      </c>
      <c r="T13" s="21">
        <f t="shared" si="5"/>
        <v>36.485100000000003</v>
      </c>
      <c r="U13" s="21">
        <f t="shared" si="5"/>
        <v>606.48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 t="s">
        <v>399</v>
      </c>
      <c r="AI13" s="21">
        <f>U14</f>
        <v>61.15</v>
      </c>
      <c r="AJ13" s="20"/>
      <c r="AK13" s="21"/>
      <c r="AL13" s="199">
        <v>1</v>
      </c>
      <c r="AM13" s="21">
        <f>U15</f>
        <v>69</v>
      </c>
      <c r="AN13" s="20"/>
      <c r="AO13" s="21"/>
      <c r="AP13" s="21"/>
      <c r="AQ13" s="21"/>
      <c r="AR13" s="21"/>
      <c r="AS13" s="21"/>
      <c r="AT13" s="21" t="s">
        <v>402</v>
      </c>
      <c r="AU13" s="21">
        <f>U16</f>
        <v>425.82</v>
      </c>
      <c r="AV13" s="21"/>
      <c r="AW13" s="21"/>
      <c r="AX13" s="21"/>
      <c r="AY13" s="21"/>
      <c r="AZ13" s="21"/>
      <c r="BA13" s="21"/>
      <c r="BB13" s="21"/>
      <c r="BC13" s="21"/>
      <c r="BD13" s="199" t="s">
        <v>401</v>
      </c>
      <c r="BE13" s="21">
        <f>U17+U18</f>
        <v>50.51</v>
      </c>
      <c r="BF13" s="20"/>
      <c r="BG13" s="20"/>
      <c r="BH13" s="20"/>
      <c r="BI13" s="23"/>
      <c r="BJ13" s="23"/>
      <c r="BK13" s="20"/>
      <c r="BL13" s="23"/>
      <c r="BM13" s="21"/>
      <c r="BN13" s="181">
        <f t="shared" si="1"/>
        <v>606.48</v>
      </c>
      <c r="BO13" s="24">
        <v>43903</v>
      </c>
      <c r="BP13" s="21" t="s">
        <v>210</v>
      </c>
      <c r="BQ13" s="21"/>
      <c r="BR13" s="23" t="s">
        <v>331</v>
      </c>
      <c r="BS13" s="23"/>
      <c r="BT13" s="24"/>
      <c r="BU13" s="25"/>
    </row>
    <row r="14" spans="1:73" s="22" customFormat="1" ht="291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27"/>
      <c r="K14" s="18"/>
      <c r="L14" s="20"/>
      <c r="M14" s="20" t="s">
        <v>314</v>
      </c>
      <c r="N14" s="199" t="str">
        <f>AH13</f>
        <v>0,025 (с монтажом 1 опоры)</v>
      </c>
      <c r="O14" s="20">
        <f>(0.025*1284)+29.05</f>
        <v>61.150000000000006</v>
      </c>
      <c r="P14" s="20"/>
      <c r="Q14" s="21">
        <f>O14*0.11</f>
        <v>6.7265000000000006</v>
      </c>
      <c r="R14" s="21">
        <f>O14*0.84</f>
        <v>51.366</v>
      </c>
      <c r="S14" s="21">
        <v>0</v>
      </c>
      <c r="T14" s="21">
        <f>O14*0.05</f>
        <v>3.0575000000000006</v>
      </c>
      <c r="U14" s="21">
        <f>SUM(Q14:T14)</f>
        <v>61.15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9"/>
      <c r="AM14" s="20"/>
      <c r="AN14" s="20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199"/>
      <c r="BE14" s="21"/>
      <c r="BF14" s="20"/>
      <c r="BG14" s="20"/>
      <c r="BH14" s="20"/>
      <c r="BI14" s="23"/>
      <c r="BJ14" s="23"/>
      <c r="BK14" s="20"/>
      <c r="BL14" s="23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291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27"/>
      <c r="K15" s="18"/>
      <c r="L15" s="20"/>
      <c r="M15" s="20" t="s">
        <v>316</v>
      </c>
      <c r="N15" s="199">
        <f>AL13</f>
        <v>1</v>
      </c>
      <c r="O15" s="21">
        <f>U15</f>
        <v>69</v>
      </c>
      <c r="P15" s="20"/>
      <c r="Q15" s="21">
        <v>2.78</v>
      </c>
      <c r="R15" s="21">
        <v>18.77</v>
      </c>
      <c r="S15" s="21">
        <v>44.17</v>
      </c>
      <c r="T15" s="21">
        <v>3.28</v>
      </c>
      <c r="U15" s="21">
        <f>SUM(Q15:T15)</f>
        <v>69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9"/>
      <c r="AM15" s="20"/>
      <c r="AN15" s="20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199"/>
      <c r="BE15" s="21"/>
      <c r="BF15" s="20"/>
      <c r="BG15" s="20"/>
      <c r="BH15" s="20"/>
      <c r="BI15" s="23"/>
      <c r="BJ15" s="23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291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27"/>
      <c r="K16" s="18"/>
      <c r="L16" s="20"/>
      <c r="M16" s="198" t="s">
        <v>318</v>
      </c>
      <c r="N16" s="21" t="str">
        <f>AT13</f>
        <v>СТП 25 кВА (со шкафом АСУЭ в комплекте со счетчиком (МЭК-104))</v>
      </c>
      <c r="O16" s="21">
        <f>U16</f>
        <v>425.82</v>
      </c>
      <c r="P16" s="20"/>
      <c r="Q16" s="21">
        <v>35.950000000000003</v>
      </c>
      <c r="R16" s="21">
        <v>64.12</v>
      </c>
      <c r="S16" s="21">
        <v>298.24</v>
      </c>
      <c r="T16" s="21">
        <v>27.51</v>
      </c>
      <c r="U16" s="21">
        <f>SUM(Q16:T16)</f>
        <v>425.82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9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9"/>
      <c r="BE16" s="21"/>
      <c r="BF16" s="20"/>
      <c r="BG16" s="20"/>
      <c r="BH16" s="20"/>
      <c r="BI16" s="23"/>
      <c r="BJ16" s="23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291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27"/>
      <c r="K17" s="18"/>
      <c r="L17" s="20"/>
      <c r="M17" s="233" t="s">
        <v>310</v>
      </c>
      <c r="N17" s="199" t="s">
        <v>414</v>
      </c>
      <c r="O17" s="21">
        <f>(0.02*1177)+20.42</f>
        <v>43.96</v>
      </c>
      <c r="P17" s="21"/>
      <c r="Q17" s="21">
        <f>O17*0.11</f>
        <v>4.8356000000000003</v>
      </c>
      <c r="R17" s="21">
        <f>O17*0.83</f>
        <v>36.486800000000002</v>
      </c>
      <c r="S17" s="21">
        <v>0</v>
      </c>
      <c r="T17" s="21">
        <f>O17*0.06</f>
        <v>2.6375999999999999</v>
      </c>
      <c r="U17" s="21">
        <f t="shared" ref="U17" si="6">SUM(Q17:T17)</f>
        <v>43.96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9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199"/>
      <c r="BE17" s="21"/>
      <c r="BF17" s="20"/>
      <c r="BG17" s="20"/>
      <c r="BH17" s="20"/>
      <c r="BI17" s="23"/>
      <c r="BJ17" s="23"/>
      <c r="BK17" s="20"/>
      <c r="BL17" s="23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291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28"/>
      <c r="K18" s="18"/>
      <c r="L18" s="20"/>
      <c r="M18" s="234"/>
      <c r="N18" s="20" t="s">
        <v>413</v>
      </c>
      <c r="O18" s="21">
        <f>U18</f>
        <v>6.55</v>
      </c>
      <c r="P18" s="21"/>
      <c r="Q18" s="21">
        <v>2.61</v>
      </c>
      <c r="R18" s="21">
        <v>3.94</v>
      </c>
      <c r="S18" s="21">
        <v>0</v>
      </c>
      <c r="T18" s="21">
        <v>0</v>
      </c>
      <c r="U18" s="21">
        <f>Q18+R18+S18+T18</f>
        <v>6.55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9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199"/>
      <c r="BE18" s="21"/>
      <c r="BF18" s="20"/>
      <c r="BG18" s="20"/>
      <c r="BH18" s="20"/>
      <c r="BI18" s="23"/>
      <c r="BJ18" s="23"/>
      <c r="BK18" s="20"/>
      <c r="BL18" s="23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209.25" customHeight="1" x14ac:dyDescent="0.25">
      <c r="A19" s="17" t="s">
        <v>337</v>
      </c>
      <c r="B19" s="18" t="s">
        <v>348</v>
      </c>
      <c r="C19" s="24">
        <v>43728</v>
      </c>
      <c r="D19" s="19">
        <v>458.33300000000003</v>
      </c>
      <c r="E19" s="19">
        <v>458.33300000000003</v>
      </c>
      <c r="F19" s="20">
        <v>10</v>
      </c>
      <c r="G19" s="18" t="s">
        <v>360</v>
      </c>
      <c r="H19" s="18" t="s">
        <v>135</v>
      </c>
      <c r="I19" s="226" t="s">
        <v>370</v>
      </c>
      <c r="J19" s="226" t="s">
        <v>430</v>
      </c>
      <c r="K19" s="18" t="s">
        <v>210</v>
      </c>
      <c r="L19" s="20"/>
      <c r="M19" s="20"/>
      <c r="N19" s="20"/>
      <c r="O19" s="23">
        <f>SUM(O20:O22)</f>
        <v>492.22999999999996</v>
      </c>
      <c r="P19" s="23">
        <f t="shared" ref="P19:U19" si="7">SUM(P20:P22)</f>
        <v>0</v>
      </c>
      <c r="Q19" s="23">
        <f t="shared" si="7"/>
        <v>55.391100000000009</v>
      </c>
      <c r="R19" s="23">
        <f t="shared" si="7"/>
        <v>163.5583</v>
      </c>
      <c r="S19" s="23">
        <f t="shared" si="7"/>
        <v>227.46</v>
      </c>
      <c r="T19" s="23">
        <f t="shared" si="7"/>
        <v>45.820599999999999</v>
      </c>
      <c r="U19" s="23">
        <f t="shared" si="7"/>
        <v>492.22999999999996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9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 t="s">
        <v>404</v>
      </c>
      <c r="BC19" s="21">
        <f>U20</f>
        <v>332.66999999999996</v>
      </c>
      <c r="BD19" s="199" t="s">
        <v>403</v>
      </c>
      <c r="BE19" s="23">
        <f>U21+U22</f>
        <v>159.56000000000003</v>
      </c>
      <c r="BF19" s="23"/>
      <c r="BG19" s="20"/>
      <c r="BH19" s="20"/>
      <c r="BI19" s="23"/>
      <c r="BJ19" s="23"/>
      <c r="BK19" s="20"/>
      <c r="BL19" s="23"/>
      <c r="BM19" s="21"/>
      <c r="BN19" s="181">
        <f t="shared" si="1"/>
        <v>492.23</v>
      </c>
      <c r="BO19" s="24">
        <v>43910</v>
      </c>
      <c r="BP19" s="21" t="s">
        <v>210</v>
      </c>
      <c r="BQ19" s="21"/>
      <c r="BR19" s="23" t="s">
        <v>331</v>
      </c>
      <c r="BS19" s="23"/>
      <c r="BT19" s="24"/>
      <c r="BU19" s="25"/>
    </row>
    <row r="20" spans="1:73" s="22" customFormat="1" ht="209.25" customHeight="1" x14ac:dyDescent="0.25">
      <c r="A20" s="17"/>
      <c r="B20" s="18"/>
      <c r="C20" s="24"/>
      <c r="D20" s="19"/>
      <c r="E20" s="19"/>
      <c r="F20" s="20"/>
      <c r="G20" s="18"/>
      <c r="H20" s="18"/>
      <c r="I20" s="228"/>
      <c r="J20" s="227"/>
      <c r="K20" s="18"/>
      <c r="L20" s="20"/>
      <c r="M20" s="20" t="s">
        <v>311</v>
      </c>
      <c r="N20" s="21" t="str">
        <f>BB19</f>
        <v>Замена тр-ра 16 кВА на тр-р 40 кВА (с заменой коммутационных аппаратов)</v>
      </c>
      <c r="O20" s="23">
        <f>U20</f>
        <v>332.66999999999996</v>
      </c>
      <c r="P20" s="20"/>
      <c r="Q20" s="23">
        <v>35.950000000000003</v>
      </c>
      <c r="R20" s="23">
        <v>32.619999999999997</v>
      </c>
      <c r="S20" s="23">
        <v>227.46</v>
      </c>
      <c r="T20" s="23">
        <v>36.64</v>
      </c>
      <c r="U20" s="21">
        <f t="shared" ref="U20:U21" si="8">SUM(Q20:T20)</f>
        <v>332.66999999999996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9"/>
      <c r="AM20" s="20"/>
      <c r="AN20" s="20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9"/>
      <c r="BE20" s="23"/>
      <c r="BF20" s="23"/>
      <c r="BG20" s="20"/>
      <c r="BH20" s="20"/>
      <c r="BI20" s="23"/>
      <c r="BJ20" s="23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209.2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27"/>
      <c r="K21" s="18"/>
      <c r="L21" s="20"/>
      <c r="M21" s="233" t="s">
        <v>310</v>
      </c>
      <c r="N21" s="199">
        <v>0.13</v>
      </c>
      <c r="O21" s="21">
        <f>N21*1177</f>
        <v>153.01000000000002</v>
      </c>
      <c r="P21" s="21"/>
      <c r="Q21" s="21">
        <f>O21*0.11</f>
        <v>16.831100000000003</v>
      </c>
      <c r="R21" s="21">
        <f>O21*0.83</f>
        <v>126.99830000000001</v>
      </c>
      <c r="S21" s="21">
        <v>0</v>
      </c>
      <c r="T21" s="21">
        <f>O21*0.06</f>
        <v>9.1806000000000001</v>
      </c>
      <c r="U21" s="21">
        <f t="shared" si="8"/>
        <v>153.01000000000002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9"/>
      <c r="AM21" s="20"/>
      <c r="AN21" s="20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9"/>
      <c r="BE21" s="23"/>
      <c r="BF21" s="23"/>
      <c r="BG21" s="20"/>
      <c r="BH21" s="20"/>
      <c r="BI21" s="23"/>
      <c r="BJ21" s="23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166.9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228"/>
      <c r="K22" s="18"/>
      <c r="L22" s="20"/>
      <c r="M22" s="234"/>
      <c r="N22" s="20" t="s">
        <v>413</v>
      </c>
      <c r="O22" s="21">
        <f>U22</f>
        <v>6.55</v>
      </c>
      <c r="P22" s="21"/>
      <c r="Q22" s="21">
        <v>2.61</v>
      </c>
      <c r="R22" s="21">
        <v>3.94</v>
      </c>
      <c r="S22" s="21">
        <v>0</v>
      </c>
      <c r="T22" s="21">
        <v>0</v>
      </c>
      <c r="U22" s="21">
        <f>Q22+R22+S22+T22</f>
        <v>6.55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9"/>
      <c r="AM22" s="20"/>
      <c r="AN22" s="20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9"/>
      <c r="BE22" s="23"/>
      <c r="BF22" s="23"/>
      <c r="BG22" s="20"/>
      <c r="BH22" s="20"/>
      <c r="BI22" s="23"/>
      <c r="BJ22" s="23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255" customHeight="1" x14ac:dyDescent="0.25">
      <c r="A23" s="17" t="s">
        <v>338</v>
      </c>
      <c r="B23" s="18" t="s">
        <v>349</v>
      </c>
      <c r="C23" s="24">
        <v>43738</v>
      </c>
      <c r="D23" s="19">
        <v>458.33300000000003</v>
      </c>
      <c r="E23" s="19">
        <v>458.33300000000003</v>
      </c>
      <c r="F23" s="20">
        <v>15</v>
      </c>
      <c r="G23" s="18" t="s">
        <v>356</v>
      </c>
      <c r="H23" s="18" t="s">
        <v>330</v>
      </c>
      <c r="I23" s="18" t="s">
        <v>371</v>
      </c>
      <c r="J23" s="226" t="s">
        <v>434</v>
      </c>
      <c r="K23" s="226" t="s">
        <v>389</v>
      </c>
      <c r="L23" s="20" t="s">
        <v>405</v>
      </c>
      <c r="M23" s="20"/>
      <c r="N23" s="20"/>
      <c r="O23" s="21">
        <f>SUM(O24:O28)</f>
        <v>630.18000000000006</v>
      </c>
      <c r="P23" s="21">
        <f t="shared" ref="P23" si="9">SUM(P24:P28)</f>
        <v>0</v>
      </c>
      <c r="Q23" s="21">
        <f t="shared" ref="Q23" si="10">SUM(Q24:Q28)</f>
        <v>55.273699999999998</v>
      </c>
      <c r="R23" s="21">
        <f t="shared" ref="R23" si="11">SUM(R24:R28)</f>
        <v>194.81550000000001</v>
      </c>
      <c r="S23" s="21">
        <f t="shared" ref="S23" si="12">SUM(S24:S28)</f>
        <v>342.41</v>
      </c>
      <c r="T23" s="21">
        <f t="shared" ref="T23" si="13">SUM(T24:T28)</f>
        <v>37.680800000000005</v>
      </c>
      <c r="U23" s="21">
        <f t="shared" ref="U23" si="14">SUM(U24:U28)</f>
        <v>630.18000000000006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 t="s">
        <v>415</v>
      </c>
      <c r="AI23" s="21">
        <f>U24</f>
        <v>70.94</v>
      </c>
      <c r="AJ23" s="20"/>
      <c r="AK23" s="21"/>
      <c r="AL23" s="199">
        <v>1</v>
      </c>
      <c r="AM23" s="21">
        <f>U25</f>
        <v>69</v>
      </c>
      <c r="AN23" s="20"/>
      <c r="AO23" s="21"/>
      <c r="AP23" s="21"/>
      <c r="AQ23" s="21"/>
      <c r="AR23" s="21"/>
      <c r="AS23" s="21"/>
      <c r="AT23" s="21" t="s">
        <v>402</v>
      </c>
      <c r="AU23" s="21">
        <f>U26</f>
        <v>425.82</v>
      </c>
      <c r="AV23" s="21"/>
      <c r="AW23" s="21"/>
      <c r="AX23" s="21"/>
      <c r="AY23" s="21"/>
      <c r="AZ23" s="21"/>
      <c r="BA23" s="21"/>
      <c r="BB23" s="21"/>
      <c r="BC23" s="21"/>
      <c r="BD23" s="199" t="s">
        <v>397</v>
      </c>
      <c r="BE23" s="21">
        <f>U27+U28</f>
        <v>64.42</v>
      </c>
      <c r="BF23" s="20"/>
      <c r="BG23" s="20"/>
      <c r="BH23" s="20"/>
      <c r="BI23" s="23"/>
      <c r="BJ23" s="23"/>
      <c r="BK23" s="20"/>
      <c r="BL23" s="23"/>
      <c r="BM23" s="21"/>
      <c r="BN23" s="181">
        <f t="shared" si="1"/>
        <v>630.17999999999995</v>
      </c>
      <c r="BO23" s="24">
        <v>43920</v>
      </c>
      <c r="BP23" s="21" t="s">
        <v>210</v>
      </c>
      <c r="BQ23" s="21"/>
      <c r="BR23" s="23" t="s">
        <v>331</v>
      </c>
      <c r="BS23" s="23"/>
      <c r="BT23" s="24"/>
      <c r="BU23" s="25"/>
    </row>
    <row r="24" spans="1:73" s="22" customFormat="1" ht="153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227"/>
      <c r="K24" s="227"/>
      <c r="L24" s="20"/>
      <c r="M24" s="20" t="s">
        <v>314</v>
      </c>
      <c r="N24" s="199" t="str">
        <f>AH23</f>
        <v>0,01 (с монтажом одной опоры 2-х ст)</v>
      </c>
      <c r="O24" s="20">
        <f>(0.01*1284)+(2*29.05)</f>
        <v>70.94</v>
      </c>
      <c r="P24" s="20"/>
      <c r="Q24" s="21">
        <f>O24*0.11</f>
        <v>7.8033999999999999</v>
      </c>
      <c r="R24" s="21">
        <f>O24*0.84</f>
        <v>59.589599999999997</v>
      </c>
      <c r="S24" s="21">
        <v>0</v>
      </c>
      <c r="T24" s="21">
        <f>O24*0.05</f>
        <v>3.5470000000000002</v>
      </c>
      <c r="U24" s="21">
        <f>SUM(Q24:T24)</f>
        <v>70.94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9"/>
      <c r="AM24" s="20"/>
      <c r="AN24" s="20"/>
      <c r="AO24" s="21"/>
      <c r="AP24" s="21"/>
      <c r="AQ24" s="21"/>
      <c r="AR24" s="21"/>
      <c r="AS24" s="21"/>
      <c r="AT24" s="181"/>
      <c r="AU24" s="21"/>
      <c r="AV24" s="21"/>
      <c r="AW24" s="21"/>
      <c r="AX24" s="21"/>
      <c r="AY24" s="21"/>
      <c r="AZ24" s="21"/>
      <c r="BA24" s="21"/>
      <c r="BB24" s="21"/>
      <c r="BC24" s="21"/>
      <c r="BD24" s="199"/>
      <c r="BE24" s="20"/>
      <c r="BF24" s="20"/>
      <c r="BG24" s="20"/>
      <c r="BH24" s="20"/>
      <c r="BI24" s="23"/>
      <c r="BJ24" s="23"/>
      <c r="BK24" s="20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53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27"/>
      <c r="K25" s="227"/>
      <c r="L25" s="20"/>
      <c r="M25" s="20" t="s">
        <v>316</v>
      </c>
      <c r="N25" s="199">
        <f>AL23</f>
        <v>1</v>
      </c>
      <c r="O25" s="21">
        <f>U25</f>
        <v>69</v>
      </c>
      <c r="P25" s="20"/>
      <c r="Q25" s="21">
        <v>2.78</v>
      </c>
      <c r="R25" s="21">
        <v>18.77</v>
      </c>
      <c r="S25" s="21">
        <v>44.17</v>
      </c>
      <c r="T25" s="21">
        <v>3.28</v>
      </c>
      <c r="U25" s="21">
        <f>SUM(Q25:T25)</f>
        <v>69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9"/>
      <c r="AM25" s="20"/>
      <c r="AN25" s="20"/>
      <c r="AO25" s="21"/>
      <c r="AP25" s="21"/>
      <c r="AQ25" s="21"/>
      <c r="AR25" s="21"/>
      <c r="AS25" s="21"/>
      <c r="AT25" s="181"/>
      <c r="AU25" s="21"/>
      <c r="AV25" s="21"/>
      <c r="AW25" s="21"/>
      <c r="AX25" s="21"/>
      <c r="AY25" s="21"/>
      <c r="AZ25" s="21"/>
      <c r="BA25" s="21"/>
      <c r="BB25" s="21"/>
      <c r="BC25" s="21"/>
      <c r="BD25" s="199"/>
      <c r="BE25" s="20"/>
      <c r="BF25" s="20"/>
      <c r="BG25" s="20"/>
      <c r="BH25" s="20"/>
      <c r="BI25" s="23"/>
      <c r="BJ25" s="23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53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27"/>
      <c r="K26" s="227"/>
      <c r="L26" s="20"/>
      <c r="M26" s="198" t="s">
        <v>318</v>
      </c>
      <c r="N26" s="21" t="str">
        <f>AT23</f>
        <v>СТП 25 кВА (со шкафом АСУЭ в комплекте со счетчиком (МЭК-104))</v>
      </c>
      <c r="O26" s="21">
        <f>U26</f>
        <v>425.82</v>
      </c>
      <c r="P26" s="20"/>
      <c r="Q26" s="21">
        <v>35.950000000000003</v>
      </c>
      <c r="R26" s="21">
        <v>64.12</v>
      </c>
      <c r="S26" s="21">
        <v>298.24</v>
      </c>
      <c r="T26" s="21">
        <v>27.51</v>
      </c>
      <c r="U26" s="21">
        <f>SUM(Q26:T26)</f>
        <v>425.82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9"/>
      <c r="AM26" s="20"/>
      <c r="AN26" s="20"/>
      <c r="AO26" s="21"/>
      <c r="AP26" s="21"/>
      <c r="AQ26" s="21"/>
      <c r="AR26" s="21"/>
      <c r="AS26" s="21"/>
      <c r="AT26" s="181"/>
      <c r="AU26" s="21"/>
      <c r="AV26" s="21"/>
      <c r="AW26" s="21"/>
      <c r="AX26" s="21"/>
      <c r="AY26" s="21"/>
      <c r="AZ26" s="21"/>
      <c r="BA26" s="21"/>
      <c r="BB26" s="21"/>
      <c r="BC26" s="21"/>
      <c r="BD26" s="199"/>
      <c r="BE26" s="20"/>
      <c r="BF26" s="20"/>
      <c r="BG26" s="20"/>
      <c r="BH26" s="20"/>
      <c r="BI26" s="23"/>
      <c r="BJ26" s="23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53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227"/>
      <c r="K27" s="227"/>
      <c r="L27" s="20"/>
      <c r="M27" s="233" t="s">
        <v>310</v>
      </c>
      <c r="N27" s="199" t="s">
        <v>416</v>
      </c>
      <c r="O27" s="21">
        <f>(0.03*1177)+20.42</f>
        <v>55.73</v>
      </c>
      <c r="P27" s="21"/>
      <c r="Q27" s="21">
        <f>O27*0.11</f>
        <v>6.1303000000000001</v>
      </c>
      <c r="R27" s="21">
        <f>O27*0.83</f>
        <v>46.255899999999997</v>
      </c>
      <c r="S27" s="21">
        <v>0</v>
      </c>
      <c r="T27" s="21">
        <f>O27*0.06</f>
        <v>3.3437999999999999</v>
      </c>
      <c r="U27" s="21">
        <f t="shared" ref="U27" si="15">SUM(Q27:T27)</f>
        <v>55.73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9"/>
      <c r="AM27" s="20"/>
      <c r="AN27" s="20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199"/>
      <c r="BE27" s="20"/>
      <c r="BF27" s="20"/>
      <c r="BG27" s="20"/>
      <c r="BH27" s="20"/>
      <c r="BI27" s="23"/>
      <c r="BJ27" s="23"/>
      <c r="BK27" s="20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53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28"/>
      <c r="K28" s="228"/>
      <c r="L28" s="20"/>
      <c r="M28" s="234"/>
      <c r="N28" s="20" t="s">
        <v>412</v>
      </c>
      <c r="O28" s="21">
        <f>U28</f>
        <v>8.69</v>
      </c>
      <c r="P28" s="21"/>
      <c r="Q28" s="21">
        <v>2.61</v>
      </c>
      <c r="R28" s="21">
        <v>6.08</v>
      </c>
      <c r="S28" s="21">
        <v>0</v>
      </c>
      <c r="T28" s="21">
        <v>0</v>
      </c>
      <c r="U28" s="21">
        <f>Q28+R28+S28+T28</f>
        <v>8.69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9"/>
      <c r="AM28" s="20"/>
      <c r="AN28" s="20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1"/>
      <c r="BC28" s="21"/>
      <c r="BD28" s="199"/>
      <c r="BE28" s="20"/>
      <c r="BF28" s="20"/>
      <c r="BG28" s="20"/>
      <c r="BH28" s="20"/>
      <c r="BI28" s="23"/>
      <c r="BJ28" s="23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407.25" customHeight="1" x14ac:dyDescent="0.25">
      <c r="A29" s="17" t="s">
        <v>339</v>
      </c>
      <c r="B29" s="18" t="s">
        <v>350</v>
      </c>
      <c r="C29" s="24">
        <v>43721</v>
      </c>
      <c r="D29" s="19">
        <v>458.33300000000003</v>
      </c>
      <c r="E29" s="19">
        <v>458.33300000000003</v>
      </c>
      <c r="F29" s="20">
        <v>15</v>
      </c>
      <c r="G29" s="18" t="s">
        <v>361</v>
      </c>
      <c r="H29" s="18" t="s">
        <v>135</v>
      </c>
      <c r="I29" s="226" t="s">
        <v>372</v>
      </c>
      <c r="J29" s="226" t="s">
        <v>381</v>
      </c>
      <c r="K29" s="18" t="s">
        <v>390</v>
      </c>
      <c r="L29" s="20"/>
      <c r="M29" s="20"/>
      <c r="N29" s="20"/>
      <c r="O29" s="21">
        <f>SUM(O30:O31)</f>
        <v>265.49</v>
      </c>
      <c r="P29" s="21">
        <f t="shared" ref="P29:U29" si="16">SUM(P30:P31)</f>
        <v>0</v>
      </c>
      <c r="Q29" s="21">
        <f t="shared" si="16"/>
        <v>31.093399999999999</v>
      </c>
      <c r="R29" s="21">
        <f t="shared" si="16"/>
        <v>218.86019999999999</v>
      </c>
      <c r="S29" s="21">
        <f t="shared" si="16"/>
        <v>0</v>
      </c>
      <c r="T29" s="21">
        <f t="shared" si="16"/>
        <v>15.536399999999999</v>
      </c>
      <c r="U29" s="21">
        <f t="shared" si="16"/>
        <v>265.49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9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0"/>
      <c r="BC29" s="20"/>
      <c r="BD29" s="199" t="s">
        <v>406</v>
      </c>
      <c r="BE29" s="23">
        <f>U30+U31</f>
        <v>265.49</v>
      </c>
      <c r="BF29" s="23"/>
      <c r="BG29" s="20"/>
      <c r="BH29" s="20"/>
      <c r="BI29" s="23"/>
      <c r="BJ29" s="23"/>
      <c r="BK29" s="20"/>
      <c r="BL29" s="23"/>
      <c r="BM29" s="21"/>
      <c r="BN29" s="181">
        <f t="shared" si="1"/>
        <v>265.49</v>
      </c>
      <c r="BO29" s="24">
        <v>43903</v>
      </c>
      <c r="BP29" s="21" t="s">
        <v>398</v>
      </c>
      <c r="BQ29" s="21"/>
      <c r="BR29" s="23" t="s">
        <v>331</v>
      </c>
      <c r="BS29" s="23"/>
      <c r="BT29" s="24"/>
      <c r="BU29" s="25"/>
    </row>
    <row r="30" spans="1:73" s="22" customFormat="1" ht="314.25" customHeight="1" x14ac:dyDescent="0.25">
      <c r="A30" s="17"/>
      <c r="B30" s="18"/>
      <c r="C30" s="24"/>
      <c r="D30" s="19"/>
      <c r="E30" s="19"/>
      <c r="F30" s="20"/>
      <c r="G30" s="18"/>
      <c r="H30" s="18"/>
      <c r="I30" s="228"/>
      <c r="J30" s="227"/>
      <c r="K30" s="18"/>
      <c r="L30" s="20"/>
      <c r="M30" s="233" t="s">
        <v>310</v>
      </c>
      <c r="N30" s="199">
        <v>0.22</v>
      </c>
      <c r="O30" s="21">
        <f>N30*1177</f>
        <v>258.94</v>
      </c>
      <c r="P30" s="21"/>
      <c r="Q30" s="21">
        <f>O30*0.11</f>
        <v>28.4834</v>
      </c>
      <c r="R30" s="21">
        <f>O30*0.83</f>
        <v>214.92019999999999</v>
      </c>
      <c r="S30" s="21">
        <v>0</v>
      </c>
      <c r="T30" s="21">
        <f>O30*0.06</f>
        <v>15.536399999999999</v>
      </c>
      <c r="U30" s="21">
        <f t="shared" ref="U30" si="17">SUM(Q30:T30)</f>
        <v>258.94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9"/>
      <c r="AM30" s="20"/>
      <c r="AN30" s="20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0"/>
      <c r="BC30" s="20"/>
      <c r="BD30" s="199"/>
      <c r="BE30" s="23"/>
      <c r="BF30" s="23"/>
      <c r="BG30" s="20"/>
      <c r="BH30" s="20"/>
      <c r="BI30" s="23"/>
      <c r="BJ30" s="23"/>
      <c r="BK30" s="20"/>
      <c r="BL30" s="23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314.2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228"/>
      <c r="K31" s="18"/>
      <c r="L31" s="20"/>
      <c r="M31" s="234"/>
      <c r="N31" s="20" t="s">
        <v>413</v>
      </c>
      <c r="O31" s="21">
        <f>U31</f>
        <v>6.55</v>
      </c>
      <c r="P31" s="21"/>
      <c r="Q31" s="21">
        <v>2.61</v>
      </c>
      <c r="R31" s="21">
        <v>3.94</v>
      </c>
      <c r="S31" s="21">
        <v>0</v>
      </c>
      <c r="T31" s="21">
        <v>0</v>
      </c>
      <c r="U31" s="21">
        <f>Q31+R31+S31+T31</f>
        <v>6.55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9"/>
      <c r="AM31" s="20"/>
      <c r="AN31" s="20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0"/>
      <c r="BC31" s="20"/>
      <c r="BD31" s="199"/>
      <c r="BE31" s="23"/>
      <c r="BF31" s="23"/>
      <c r="BG31" s="20"/>
      <c r="BH31" s="20"/>
      <c r="BI31" s="23"/>
      <c r="BJ31" s="23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314.25" customHeight="1" x14ac:dyDescent="0.25">
      <c r="A32" s="17" t="s">
        <v>340</v>
      </c>
      <c r="B32" s="18" t="s">
        <v>351</v>
      </c>
      <c r="C32" s="24">
        <v>43732</v>
      </c>
      <c r="D32" s="19">
        <v>458.33300000000003</v>
      </c>
      <c r="E32" s="19">
        <v>458.33300000000003</v>
      </c>
      <c r="F32" s="20">
        <v>14</v>
      </c>
      <c r="G32" s="18" t="s">
        <v>362</v>
      </c>
      <c r="H32" s="18" t="s">
        <v>135</v>
      </c>
      <c r="I32" s="18" t="s">
        <v>373</v>
      </c>
      <c r="J32" s="226" t="s">
        <v>382</v>
      </c>
      <c r="K32" s="226" t="s">
        <v>386</v>
      </c>
      <c r="L32" s="20"/>
      <c r="M32" s="20"/>
      <c r="N32" s="20"/>
      <c r="O32" s="21">
        <f>SUM(O33:O34)</f>
        <v>194.87</v>
      </c>
      <c r="P32" s="21">
        <f t="shared" ref="P32" si="18">SUM(P33:P34)</f>
        <v>0</v>
      </c>
      <c r="Q32" s="21">
        <f t="shared" ref="Q32" si="19">SUM(Q33:Q34)</f>
        <v>23.325199999999999</v>
      </c>
      <c r="R32" s="21">
        <f t="shared" ref="R32" si="20">SUM(R33:R34)</f>
        <v>160.2456</v>
      </c>
      <c r="S32" s="21">
        <f t="shared" ref="S32" si="21">SUM(S33:S34)</f>
        <v>0</v>
      </c>
      <c r="T32" s="21">
        <f t="shared" ref="T32" si="22">SUM(T33:T34)</f>
        <v>11.299199999999999</v>
      </c>
      <c r="U32" s="21">
        <f t="shared" ref="U32" si="23">SUM(U33:U34)</f>
        <v>194.87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9"/>
      <c r="AM32" s="20"/>
      <c r="AN32" s="20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0"/>
      <c r="BC32" s="20"/>
      <c r="BD32" s="199" t="s">
        <v>407</v>
      </c>
      <c r="BE32" s="23">
        <f>U33+U34</f>
        <v>194.87</v>
      </c>
      <c r="BF32" s="23"/>
      <c r="BG32" s="20"/>
      <c r="BH32" s="20"/>
      <c r="BI32" s="23"/>
      <c r="BJ32" s="23"/>
      <c r="BK32" s="20"/>
      <c r="BL32" s="23"/>
      <c r="BM32" s="21"/>
      <c r="BN32" s="181">
        <f t="shared" si="1"/>
        <v>194.87</v>
      </c>
      <c r="BO32" s="24">
        <v>43914</v>
      </c>
      <c r="BP32" s="21" t="s">
        <v>210</v>
      </c>
      <c r="BQ32" s="21"/>
      <c r="BR32" s="23" t="s">
        <v>331</v>
      </c>
      <c r="BS32" s="23"/>
      <c r="BT32" s="24"/>
      <c r="BU32" s="25"/>
    </row>
    <row r="33" spans="1:73" s="22" customFormat="1" ht="153.6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227"/>
      <c r="K33" s="227"/>
      <c r="L33" s="20"/>
      <c r="M33" s="233" t="s">
        <v>310</v>
      </c>
      <c r="N33" s="199">
        <v>0.16</v>
      </c>
      <c r="O33" s="21">
        <f>N33*1177</f>
        <v>188.32</v>
      </c>
      <c r="P33" s="21"/>
      <c r="Q33" s="21">
        <f>O33*0.11</f>
        <v>20.715199999999999</v>
      </c>
      <c r="R33" s="21">
        <f>O33*0.83</f>
        <v>156.3056</v>
      </c>
      <c r="S33" s="21">
        <v>0</v>
      </c>
      <c r="T33" s="21">
        <f>O33*0.06</f>
        <v>11.299199999999999</v>
      </c>
      <c r="U33" s="21">
        <f t="shared" ref="U33" si="24">SUM(Q33:T33)</f>
        <v>188.32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9"/>
      <c r="AM33" s="20"/>
      <c r="AN33" s="20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0"/>
      <c r="BC33" s="20"/>
      <c r="BD33" s="199"/>
      <c r="BE33" s="23"/>
      <c r="BF33" s="23"/>
      <c r="BG33" s="20"/>
      <c r="BH33" s="20"/>
      <c r="BI33" s="23"/>
      <c r="BJ33" s="23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37.44999999999999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28"/>
      <c r="K34" s="228"/>
      <c r="L34" s="20"/>
      <c r="M34" s="234"/>
      <c r="N34" s="20" t="s">
        <v>413</v>
      </c>
      <c r="O34" s="21">
        <f>U34</f>
        <v>6.55</v>
      </c>
      <c r="P34" s="21"/>
      <c r="Q34" s="21">
        <v>2.61</v>
      </c>
      <c r="R34" s="21">
        <v>3.94</v>
      </c>
      <c r="S34" s="21">
        <v>0</v>
      </c>
      <c r="T34" s="21">
        <v>0</v>
      </c>
      <c r="U34" s="21">
        <f>Q34+R34+S34+T34</f>
        <v>6.55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9"/>
      <c r="AM34" s="20"/>
      <c r="AN34" s="20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0"/>
      <c r="BC34" s="20"/>
      <c r="BD34" s="199"/>
      <c r="BE34" s="23"/>
      <c r="BF34" s="23"/>
      <c r="BG34" s="20"/>
      <c r="BH34" s="20"/>
      <c r="BI34" s="23"/>
      <c r="BJ34" s="23"/>
      <c r="BK34" s="20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71.75" customHeight="1" x14ac:dyDescent="0.25">
      <c r="A35" s="17" t="s">
        <v>341</v>
      </c>
      <c r="B35" s="18" t="s">
        <v>352</v>
      </c>
      <c r="C35" s="24">
        <v>43717</v>
      </c>
      <c r="D35" s="19">
        <v>458.33300000000003</v>
      </c>
      <c r="E35" s="19">
        <v>458.33300000000003</v>
      </c>
      <c r="F35" s="20">
        <v>4</v>
      </c>
      <c r="G35" s="18" t="s">
        <v>363</v>
      </c>
      <c r="H35" s="18" t="s">
        <v>139</v>
      </c>
      <c r="I35" s="226" t="s">
        <v>374</v>
      </c>
      <c r="J35" s="226" t="s">
        <v>430</v>
      </c>
      <c r="K35" s="226" t="s">
        <v>386</v>
      </c>
      <c r="L35" s="20"/>
      <c r="M35" s="20"/>
      <c r="N35" s="20"/>
      <c r="O35" s="21">
        <f>SUM(O36:O37)</f>
        <v>406.73</v>
      </c>
      <c r="P35" s="21">
        <f t="shared" ref="P35" si="25">SUM(P36:P37)</f>
        <v>0</v>
      </c>
      <c r="Q35" s="21">
        <f t="shared" ref="Q35" si="26">SUM(Q36:Q37)</f>
        <v>46.629800000000003</v>
      </c>
      <c r="R35" s="21">
        <f t="shared" ref="R35" si="27">SUM(R36:R37)</f>
        <v>336.08940000000001</v>
      </c>
      <c r="S35" s="21">
        <f t="shared" ref="S35" si="28">SUM(S36:S37)</f>
        <v>0</v>
      </c>
      <c r="T35" s="21">
        <f t="shared" ref="T35" si="29">SUM(T36:T37)</f>
        <v>24.0108</v>
      </c>
      <c r="U35" s="21">
        <f t="shared" ref="U35" si="30">SUM(U36:U37)</f>
        <v>406.73000000000008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9"/>
      <c r="AM35" s="20"/>
      <c r="AN35" s="20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9" t="s">
        <v>409</v>
      </c>
      <c r="BE35" s="21">
        <f>U36+U37</f>
        <v>406.73000000000008</v>
      </c>
      <c r="BF35" s="21"/>
      <c r="BG35" s="20"/>
      <c r="BH35" s="20"/>
      <c r="BI35" s="23"/>
      <c r="BJ35" s="23"/>
      <c r="BK35" s="20"/>
      <c r="BL35" s="23"/>
      <c r="BM35" s="21"/>
      <c r="BN35" s="181">
        <f t="shared" si="1"/>
        <v>406.73000000000008</v>
      </c>
      <c r="BO35" s="24">
        <v>43899</v>
      </c>
      <c r="BP35" s="21" t="s">
        <v>210</v>
      </c>
      <c r="BQ35" s="21"/>
      <c r="BR35" s="23" t="s">
        <v>331</v>
      </c>
      <c r="BS35" s="23"/>
      <c r="BT35" s="24"/>
      <c r="BU35" s="25"/>
    </row>
    <row r="36" spans="1:73" s="22" customFormat="1" ht="171.75" customHeight="1" x14ac:dyDescent="0.25">
      <c r="A36" s="17"/>
      <c r="B36" s="18"/>
      <c r="C36" s="24"/>
      <c r="D36" s="19"/>
      <c r="E36" s="19"/>
      <c r="F36" s="20"/>
      <c r="G36" s="18"/>
      <c r="H36" s="18"/>
      <c r="I36" s="228"/>
      <c r="J36" s="227"/>
      <c r="K36" s="227"/>
      <c r="L36" s="20"/>
      <c r="M36" s="233" t="s">
        <v>310</v>
      </c>
      <c r="N36" s="199">
        <v>0.34</v>
      </c>
      <c r="O36" s="21">
        <f>N36*1177</f>
        <v>400.18</v>
      </c>
      <c r="P36" s="21"/>
      <c r="Q36" s="21">
        <f>O36*0.11</f>
        <v>44.019800000000004</v>
      </c>
      <c r="R36" s="21">
        <f>O36*0.83</f>
        <v>332.14940000000001</v>
      </c>
      <c r="S36" s="21">
        <v>0</v>
      </c>
      <c r="T36" s="21">
        <f>O36*0.06</f>
        <v>24.0108</v>
      </c>
      <c r="U36" s="21">
        <f t="shared" ref="U36" si="31">SUM(Q36:T36)</f>
        <v>400.18000000000006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9"/>
      <c r="AM36" s="20"/>
      <c r="AN36" s="20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21"/>
      <c r="BF36" s="21"/>
      <c r="BG36" s="20"/>
      <c r="BH36" s="20"/>
      <c r="BI36" s="23"/>
      <c r="BJ36" s="23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71.7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228"/>
      <c r="K37" s="228"/>
      <c r="L37" s="20"/>
      <c r="M37" s="234"/>
      <c r="N37" s="20" t="s">
        <v>413</v>
      </c>
      <c r="O37" s="21">
        <f>U37</f>
        <v>6.55</v>
      </c>
      <c r="P37" s="21"/>
      <c r="Q37" s="21">
        <v>2.61</v>
      </c>
      <c r="R37" s="21">
        <v>3.94</v>
      </c>
      <c r="S37" s="21">
        <v>0</v>
      </c>
      <c r="T37" s="21">
        <v>0</v>
      </c>
      <c r="U37" s="21">
        <f>Q37+R37+S37+T37</f>
        <v>6.55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9"/>
      <c r="AM37" s="20"/>
      <c r="AN37" s="20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81"/>
      <c r="BE37" s="21"/>
      <c r="BF37" s="21"/>
      <c r="BG37" s="20"/>
      <c r="BH37" s="20"/>
      <c r="BI37" s="23"/>
      <c r="BJ37" s="23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409.5" customHeight="1" x14ac:dyDescent="0.25">
      <c r="A38" s="17" t="s">
        <v>342</v>
      </c>
      <c r="B38" s="18" t="s">
        <v>353</v>
      </c>
      <c r="C38" s="24">
        <v>43704</v>
      </c>
      <c r="D38" s="19">
        <v>458.33300000000003</v>
      </c>
      <c r="E38" s="19">
        <v>458.33300000000003</v>
      </c>
      <c r="F38" s="20">
        <v>15</v>
      </c>
      <c r="G38" s="18" t="s">
        <v>364</v>
      </c>
      <c r="H38" s="18" t="s">
        <v>139</v>
      </c>
      <c r="I38" s="18" t="s">
        <v>375</v>
      </c>
      <c r="J38" s="226" t="s">
        <v>383</v>
      </c>
      <c r="K38" s="18" t="s">
        <v>391</v>
      </c>
      <c r="L38" s="20"/>
      <c r="M38" s="20"/>
      <c r="N38" s="20"/>
      <c r="O38" s="21">
        <f>SUM(O39:O40)</f>
        <v>161.70000000000002</v>
      </c>
      <c r="P38" s="21">
        <f t="shared" ref="P38:U38" si="32">SUM(P39:P40)</f>
        <v>0</v>
      </c>
      <c r="Q38" s="21">
        <f t="shared" si="32"/>
        <v>19.441100000000002</v>
      </c>
      <c r="R38" s="21">
        <f t="shared" si="32"/>
        <v>133.07830000000001</v>
      </c>
      <c r="S38" s="21">
        <f t="shared" si="32"/>
        <v>0</v>
      </c>
      <c r="T38" s="21">
        <f t="shared" si="32"/>
        <v>9.1806000000000001</v>
      </c>
      <c r="U38" s="21">
        <f t="shared" si="32"/>
        <v>161.70000000000002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9"/>
      <c r="AM38" s="20"/>
      <c r="AN38" s="20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0"/>
      <c r="BC38" s="21"/>
      <c r="BD38" s="199" t="s">
        <v>410</v>
      </c>
      <c r="BE38" s="23">
        <f>U39+U40</f>
        <v>161.70000000000002</v>
      </c>
      <c r="BF38" s="23"/>
      <c r="BG38" s="20"/>
      <c r="BH38" s="20"/>
      <c r="BI38" s="23"/>
      <c r="BJ38" s="23"/>
      <c r="BK38" s="20"/>
      <c r="BL38" s="23"/>
      <c r="BM38" s="21"/>
      <c r="BN38" s="181">
        <f t="shared" si="1"/>
        <v>161.70000000000002</v>
      </c>
      <c r="BO38" s="24">
        <v>43888</v>
      </c>
      <c r="BP38" s="21" t="s">
        <v>210</v>
      </c>
      <c r="BQ38" s="21"/>
      <c r="BR38" s="23" t="s">
        <v>331</v>
      </c>
      <c r="BS38" s="23"/>
      <c r="BT38" s="24"/>
      <c r="BU38" s="25"/>
    </row>
    <row r="39" spans="1:73" s="22" customFormat="1" ht="363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227"/>
      <c r="K39" s="18"/>
      <c r="L39" s="20"/>
      <c r="M39" s="233" t="s">
        <v>310</v>
      </c>
      <c r="N39" s="199">
        <v>0.13</v>
      </c>
      <c r="O39" s="21">
        <f>(N39*1177)</f>
        <v>153.01000000000002</v>
      </c>
      <c r="P39" s="21"/>
      <c r="Q39" s="21">
        <f>O39*0.11</f>
        <v>16.831100000000003</v>
      </c>
      <c r="R39" s="21">
        <f>O39*0.83</f>
        <v>126.99830000000001</v>
      </c>
      <c r="S39" s="21">
        <v>0</v>
      </c>
      <c r="T39" s="21">
        <f>O39*0.06</f>
        <v>9.1806000000000001</v>
      </c>
      <c r="U39" s="21">
        <f t="shared" ref="U39" si="33">SUM(Q39:T39)</f>
        <v>153.01000000000002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9"/>
      <c r="AM39" s="20"/>
      <c r="AN39" s="20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0"/>
      <c r="BC39" s="21"/>
      <c r="BD39" s="199"/>
      <c r="BE39" s="23"/>
      <c r="BF39" s="23"/>
      <c r="BG39" s="20"/>
      <c r="BH39" s="20"/>
      <c r="BI39" s="23"/>
      <c r="BJ39" s="23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363.7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228"/>
      <c r="K40" s="18"/>
      <c r="L40" s="20"/>
      <c r="M40" s="234"/>
      <c r="N40" s="20" t="s">
        <v>412</v>
      </c>
      <c r="O40" s="21">
        <f>U40</f>
        <v>8.69</v>
      </c>
      <c r="P40" s="21"/>
      <c r="Q40" s="21">
        <v>2.61</v>
      </c>
      <c r="R40" s="21">
        <v>6.08</v>
      </c>
      <c r="S40" s="21">
        <v>0</v>
      </c>
      <c r="T40" s="21">
        <v>0</v>
      </c>
      <c r="U40" s="21">
        <f>Q40+R40+S40+T40</f>
        <v>8.69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9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0"/>
      <c r="BC40" s="21"/>
      <c r="BD40" s="199"/>
      <c r="BE40" s="23"/>
      <c r="BF40" s="23"/>
      <c r="BG40" s="20"/>
      <c r="BH40" s="20"/>
      <c r="BI40" s="23"/>
      <c r="BJ40" s="23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255" customHeight="1" x14ac:dyDescent="0.25">
      <c r="A41" s="17" t="s">
        <v>343</v>
      </c>
      <c r="B41" s="18" t="s">
        <v>354</v>
      </c>
      <c r="C41" s="17">
        <v>43721</v>
      </c>
      <c r="D41" s="19">
        <v>11110.665999999999</v>
      </c>
      <c r="E41" s="19"/>
      <c r="F41" s="20">
        <v>7.8</v>
      </c>
      <c r="G41" s="226" t="s">
        <v>365</v>
      </c>
      <c r="H41" s="18" t="s">
        <v>131</v>
      </c>
      <c r="I41" s="226" t="s">
        <v>376</v>
      </c>
      <c r="J41" s="226" t="s">
        <v>435</v>
      </c>
      <c r="K41" s="226" t="s">
        <v>392</v>
      </c>
      <c r="L41" s="20"/>
      <c r="M41" s="20"/>
      <c r="N41" s="20"/>
      <c r="O41" s="21">
        <f>SUM(O42:O46)</f>
        <v>604.5</v>
      </c>
      <c r="P41" s="21">
        <f t="shared" ref="P41:U41" si="34">SUM(P42:P46)</f>
        <v>0</v>
      </c>
      <c r="Q41" s="21">
        <f t="shared" si="34"/>
        <v>52.6843</v>
      </c>
      <c r="R41" s="21">
        <f t="shared" si="34"/>
        <v>173.13730000000001</v>
      </c>
      <c r="S41" s="21">
        <f t="shared" si="34"/>
        <v>342.41</v>
      </c>
      <c r="T41" s="21">
        <f t="shared" si="34"/>
        <v>36.2684</v>
      </c>
      <c r="U41" s="21">
        <f t="shared" si="34"/>
        <v>604.5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 t="s">
        <v>417</v>
      </c>
      <c r="AI41" s="21">
        <f>U42</f>
        <v>70.94</v>
      </c>
      <c r="AJ41" s="21"/>
      <c r="AK41" s="21"/>
      <c r="AL41" s="21">
        <v>1</v>
      </c>
      <c r="AM41" s="21">
        <f>U43</f>
        <v>69</v>
      </c>
      <c r="AN41" s="21"/>
      <c r="AO41" s="21"/>
      <c r="AP41" s="21"/>
      <c r="AQ41" s="21"/>
      <c r="AR41" s="21"/>
      <c r="AS41" s="21"/>
      <c r="AT41" s="21" t="s">
        <v>402</v>
      </c>
      <c r="AU41" s="21">
        <f>U44</f>
        <v>425.82</v>
      </c>
      <c r="AV41" s="21"/>
      <c r="AW41" s="21"/>
      <c r="AX41" s="21"/>
      <c r="AY41" s="21"/>
      <c r="AZ41" s="21"/>
      <c r="BA41" s="21"/>
      <c r="BB41" s="21"/>
      <c r="BC41" s="21"/>
      <c r="BD41" s="199" t="s">
        <v>408</v>
      </c>
      <c r="BE41" s="21">
        <f>U45+U46</f>
        <v>38.739999999999995</v>
      </c>
      <c r="BF41" s="21"/>
      <c r="BG41" s="20"/>
      <c r="BH41" s="20"/>
      <c r="BI41" s="23"/>
      <c r="BJ41" s="20"/>
      <c r="BK41" s="20"/>
      <c r="BL41" s="23"/>
      <c r="BM41" s="21"/>
      <c r="BN41" s="181">
        <f t="shared" ref="BN41" si="35">W41+Y41+AA41+AC41+AE41+AG41+AI41+AM41+AO41+AQ41+AS41+AU41+AW41+AY41+BA41+BC41+BE41+BG41+BI41+BK41+BM41</f>
        <v>604.5</v>
      </c>
      <c r="BO41" s="24">
        <v>44087</v>
      </c>
      <c r="BP41" s="21" t="s">
        <v>210</v>
      </c>
      <c r="BQ41" s="21"/>
      <c r="BR41" s="23" t="s">
        <v>332</v>
      </c>
      <c r="BS41" s="23"/>
      <c r="BT41" s="24"/>
      <c r="BU41" s="25"/>
    </row>
    <row r="42" spans="1:73" s="22" customFormat="1" ht="157.15" customHeight="1" x14ac:dyDescent="0.25">
      <c r="A42" s="17"/>
      <c r="B42" s="18"/>
      <c r="C42" s="17"/>
      <c r="D42" s="19"/>
      <c r="E42" s="19"/>
      <c r="F42" s="20"/>
      <c r="G42" s="228"/>
      <c r="H42" s="18"/>
      <c r="I42" s="228"/>
      <c r="J42" s="227"/>
      <c r="K42" s="227"/>
      <c r="L42" s="20"/>
      <c r="M42" s="20" t="s">
        <v>314</v>
      </c>
      <c r="N42" s="199" t="str">
        <f>AH41</f>
        <v>0,01 (с монтажом 1 опоры 2-х ст)</v>
      </c>
      <c r="O42" s="20">
        <f>(0.01*1284)+(2*29.05)</f>
        <v>70.94</v>
      </c>
      <c r="P42" s="20"/>
      <c r="Q42" s="21">
        <f>O42*0.11</f>
        <v>7.8033999999999999</v>
      </c>
      <c r="R42" s="21">
        <f>O42*0.84</f>
        <v>59.589599999999997</v>
      </c>
      <c r="S42" s="21">
        <v>0</v>
      </c>
      <c r="T42" s="21">
        <f>O42*0.05</f>
        <v>3.5470000000000002</v>
      </c>
      <c r="U42" s="21">
        <f>SUM(Q42:T42)</f>
        <v>70.94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9"/>
      <c r="BE42" s="21"/>
      <c r="BF42" s="21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57.15" customHeight="1" x14ac:dyDescent="0.25">
      <c r="A43" s="17"/>
      <c r="B43" s="18"/>
      <c r="C43" s="17"/>
      <c r="D43" s="19"/>
      <c r="E43" s="19"/>
      <c r="F43" s="20"/>
      <c r="G43" s="18"/>
      <c r="H43" s="18"/>
      <c r="I43" s="18"/>
      <c r="J43" s="227"/>
      <c r="K43" s="227"/>
      <c r="L43" s="20"/>
      <c r="M43" s="20" t="s">
        <v>316</v>
      </c>
      <c r="N43" s="199">
        <f>AL41</f>
        <v>1</v>
      </c>
      <c r="O43" s="21">
        <f>U43</f>
        <v>69</v>
      </c>
      <c r="P43" s="20"/>
      <c r="Q43" s="21">
        <v>2.78</v>
      </c>
      <c r="R43" s="21">
        <v>18.77</v>
      </c>
      <c r="S43" s="21">
        <v>44.17</v>
      </c>
      <c r="T43" s="21">
        <v>3.28</v>
      </c>
      <c r="U43" s="21">
        <f>SUM(Q43:T43)</f>
        <v>69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9"/>
      <c r="BE43" s="21"/>
      <c r="BF43" s="21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57.15" customHeight="1" x14ac:dyDescent="0.25">
      <c r="A44" s="17"/>
      <c r="B44" s="18"/>
      <c r="C44" s="17"/>
      <c r="D44" s="19"/>
      <c r="E44" s="19"/>
      <c r="F44" s="20"/>
      <c r="G44" s="18"/>
      <c r="H44" s="18"/>
      <c r="I44" s="18"/>
      <c r="J44" s="227"/>
      <c r="K44" s="227"/>
      <c r="L44" s="20"/>
      <c r="M44" s="198" t="s">
        <v>318</v>
      </c>
      <c r="N44" s="21" t="str">
        <f>AT41</f>
        <v>СТП 25 кВА (со шкафом АСУЭ в комплекте со счетчиком (МЭК-104))</v>
      </c>
      <c r="O44" s="21">
        <f>U44</f>
        <v>425.82</v>
      </c>
      <c r="P44" s="20"/>
      <c r="Q44" s="21">
        <v>35.950000000000003</v>
      </c>
      <c r="R44" s="21">
        <v>64.12</v>
      </c>
      <c r="S44" s="21">
        <v>298.24</v>
      </c>
      <c r="T44" s="21">
        <v>27.51</v>
      </c>
      <c r="U44" s="21">
        <f>SUM(Q44:T44)</f>
        <v>425.82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9"/>
      <c r="BE44" s="21"/>
      <c r="BF44" s="21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57.15" customHeight="1" x14ac:dyDescent="0.25">
      <c r="A45" s="17"/>
      <c r="B45" s="18"/>
      <c r="C45" s="17"/>
      <c r="D45" s="19"/>
      <c r="E45" s="19"/>
      <c r="F45" s="20"/>
      <c r="G45" s="18"/>
      <c r="H45" s="18"/>
      <c r="I45" s="18"/>
      <c r="J45" s="227"/>
      <c r="K45" s="227"/>
      <c r="L45" s="20"/>
      <c r="M45" s="233" t="s">
        <v>310</v>
      </c>
      <c r="N45" s="199" t="s">
        <v>418</v>
      </c>
      <c r="O45" s="21">
        <f>(0.01*1177)+20.42</f>
        <v>32.19</v>
      </c>
      <c r="P45" s="21"/>
      <c r="Q45" s="21">
        <f>O45*0.11</f>
        <v>3.5408999999999997</v>
      </c>
      <c r="R45" s="21">
        <f>O45*0.83</f>
        <v>26.717699999999997</v>
      </c>
      <c r="S45" s="21">
        <v>0</v>
      </c>
      <c r="T45" s="21">
        <f>O45*0.06</f>
        <v>1.9313999999999998</v>
      </c>
      <c r="U45" s="21">
        <f t="shared" ref="U45" si="36">SUM(Q45:T45)</f>
        <v>32.19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9"/>
      <c r="BE45" s="21"/>
      <c r="BF45" s="21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53" customHeight="1" x14ac:dyDescent="0.25">
      <c r="A46" s="17"/>
      <c r="B46" s="18"/>
      <c r="C46" s="17"/>
      <c r="D46" s="19"/>
      <c r="E46" s="19"/>
      <c r="F46" s="20"/>
      <c r="G46" s="18"/>
      <c r="H46" s="18"/>
      <c r="I46" s="18"/>
      <c r="J46" s="228"/>
      <c r="K46" s="228"/>
      <c r="L46" s="20"/>
      <c r="M46" s="234"/>
      <c r="N46" s="20" t="s">
        <v>413</v>
      </c>
      <c r="O46" s="21">
        <f>U46</f>
        <v>6.55</v>
      </c>
      <c r="P46" s="21"/>
      <c r="Q46" s="21">
        <v>2.61</v>
      </c>
      <c r="R46" s="21">
        <v>3.94</v>
      </c>
      <c r="S46" s="21">
        <v>0</v>
      </c>
      <c r="T46" s="21">
        <v>0</v>
      </c>
      <c r="U46" s="21">
        <f>Q46+R46+S46+T46</f>
        <v>6.55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9"/>
      <c r="BE46" s="21"/>
      <c r="BF46" s="21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1" customFormat="1" ht="408.75" customHeight="1" x14ac:dyDescent="0.25">
      <c r="A47" s="229" t="s">
        <v>39</v>
      </c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1"/>
      <c r="O47" s="215">
        <f>O3+O6+O9+O13+O19+O23+O29+O32+O35+O38+O41</f>
        <v>4833.51</v>
      </c>
      <c r="P47" s="215">
        <f t="shared" ref="P47:U47" si="37">P3+P6+P9+P13+P19+P23+P29+P32+P35+P38+P41</f>
        <v>0</v>
      </c>
      <c r="Q47" s="215">
        <f t="shared" si="37"/>
        <v>503.78469999999999</v>
      </c>
      <c r="R47" s="215">
        <f t="shared" si="37"/>
        <v>2772.4947999999999</v>
      </c>
      <c r="S47" s="215">
        <f t="shared" si="37"/>
        <v>1254.69</v>
      </c>
      <c r="T47" s="215">
        <f t="shared" si="37"/>
        <v>302.54050000000001</v>
      </c>
      <c r="U47" s="215">
        <f t="shared" si="37"/>
        <v>4833.51</v>
      </c>
      <c r="V47" s="215">
        <f t="shared" ref="V47:AG47" si="38">V3+V6+V9+V13+V19+V23+V29+V32+V35+V38</f>
        <v>0</v>
      </c>
      <c r="W47" s="215">
        <f t="shared" si="38"/>
        <v>0</v>
      </c>
      <c r="X47" s="215">
        <f t="shared" si="38"/>
        <v>0</v>
      </c>
      <c r="Y47" s="215">
        <f t="shared" si="38"/>
        <v>0</v>
      </c>
      <c r="Z47" s="215">
        <f t="shared" si="38"/>
        <v>0</v>
      </c>
      <c r="AA47" s="215">
        <f t="shared" si="38"/>
        <v>0</v>
      </c>
      <c r="AB47" s="215">
        <f t="shared" si="38"/>
        <v>0</v>
      </c>
      <c r="AC47" s="215">
        <f t="shared" si="38"/>
        <v>0</v>
      </c>
      <c r="AD47" s="215">
        <f t="shared" si="38"/>
        <v>0</v>
      </c>
      <c r="AE47" s="215">
        <f t="shared" si="38"/>
        <v>0</v>
      </c>
      <c r="AF47" s="215">
        <f t="shared" si="38"/>
        <v>0</v>
      </c>
      <c r="AG47" s="215">
        <f t="shared" si="38"/>
        <v>0</v>
      </c>
      <c r="AH47" s="215" t="s">
        <v>431</v>
      </c>
      <c r="AI47" s="215">
        <f t="shared" ref="AI47:BN47" si="39">AI3+AI6+AI9+AI13+AI19+AI23+AI29+AI32+AI35+AI38+AI41</f>
        <v>203.03</v>
      </c>
      <c r="AJ47" s="215">
        <f t="shared" si="39"/>
        <v>0</v>
      </c>
      <c r="AK47" s="215">
        <f t="shared" si="39"/>
        <v>0</v>
      </c>
      <c r="AL47" s="215">
        <f t="shared" si="39"/>
        <v>3</v>
      </c>
      <c r="AM47" s="215">
        <f t="shared" si="39"/>
        <v>207</v>
      </c>
      <c r="AN47" s="215">
        <f t="shared" si="39"/>
        <v>0</v>
      </c>
      <c r="AO47" s="215">
        <f t="shared" si="39"/>
        <v>0</v>
      </c>
      <c r="AP47" s="215">
        <f t="shared" si="39"/>
        <v>0</v>
      </c>
      <c r="AQ47" s="215">
        <f t="shared" si="39"/>
        <v>0</v>
      </c>
      <c r="AR47" s="215">
        <f t="shared" si="39"/>
        <v>0</v>
      </c>
      <c r="AS47" s="215">
        <f t="shared" si="39"/>
        <v>0</v>
      </c>
      <c r="AT47" s="215" t="s">
        <v>419</v>
      </c>
      <c r="AU47" s="215">
        <f t="shared" si="39"/>
        <v>1277.46</v>
      </c>
      <c r="AV47" s="215">
        <f t="shared" si="39"/>
        <v>0</v>
      </c>
      <c r="AW47" s="215">
        <f t="shared" si="39"/>
        <v>0</v>
      </c>
      <c r="AX47" s="215">
        <f t="shared" si="39"/>
        <v>0</v>
      </c>
      <c r="AY47" s="215">
        <f t="shared" si="39"/>
        <v>0</v>
      </c>
      <c r="AZ47" s="215">
        <f t="shared" si="39"/>
        <v>0</v>
      </c>
      <c r="BA47" s="215">
        <f t="shared" si="39"/>
        <v>0</v>
      </c>
      <c r="BB47" s="215" t="s">
        <v>433</v>
      </c>
      <c r="BC47" s="215">
        <f t="shared" si="39"/>
        <v>332.66999999999996</v>
      </c>
      <c r="BD47" s="215" t="s">
        <v>432</v>
      </c>
      <c r="BE47" s="215">
        <f t="shared" si="39"/>
        <v>2754.8099999999995</v>
      </c>
      <c r="BF47" s="215">
        <f t="shared" si="39"/>
        <v>0</v>
      </c>
      <c r="BG47" s="215">
        <f t="shared" si="39"/>
        <v>0</v>
      </c>
      <c r="BH47" s="215">
        <f t="shared" si="39"/>
        <v>0.5</v>
      </c>
      <c r="BI47" s="215">
        <f t="shared" si="39"/>
        <v>58.54</v>
      </c>
      <c r="BJ47" s="215">
        <f t="shared" si="39"/>
        <v>0</v>
      </c>
      <c r="BK47" s="215">
        <f t="shared" si="39"/>
        <v>0</v>
      </c>
      <c r="BL47" s="215">
        <f t="shared" si="39"/>
        <v>0</v>
      </c>
      <c r="BM47" s="215">
        <f t="shared" si="39"/>
        <v>0</v>
      </c>
      <c r="BN47" s="215">
        <f t="shared" si="39"/>
        <v>4833.51</v>
      </c>
      <c r="BO47" s="216"/>
      <c r="BP47" s="217"/>
      <c r="BQ47" s="217"/>
      <c r="BR47" s="218"/>
      <c r="BS47" s="218"/>
      <c r="BT47" s="219"/>
      <c r="BU47" s="220"/>
    </row>
    <row r="48" spans="1:73" s="22" customFormat="1" ht="123.75" customHeight="1" x14ac:dyDescent="0.25">
      <c r="A48" s="207"/>
      <c r="B48" s="208"/>
      <c r="C48" s="208"/>
      <c r="D48" s="209"/>
      <c r="E48" s="209"/>
      <c r="F48" s="210"/>
      <c r="G48" s="208"/>
      <c r="H48" s="208"/>
      <c r="I48" s="208"/>
      <c r="J48" s="208"/>
      <c r="K48" s="208"/>
      <c r="L48" s="210"/>
      <c r="M48" s="210"/>
      <c r="N48" s="210"/>
      <c r="O48" s="211"/>
      <c r="P48" s="211"/>
      <c r="Q48" s="211"/>
      <c r="R48" s="211"/>
      <c r="S48" s="211"/>
      <c r="T48" s="211"/>
      <c r="U48" s="211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0"/>
      <c r="BE48" s="210"/>
      <c r="BF48" s="210"/>
      <c r="BG48" s="210"/>
      <c r="BH48" s="210"/>
      <c r="BI48" s="211"/>
      <c r="BJ48" s="210"/>
      <c r="BK48" s="210"/>
      <c r="BL48" s="211"/>
      <c r="BM48" s="212"/>
      <c r="BN48" s="212"/>
      <c r="BO48" s="213"/>
      <c r="BP48" s="200"/>
      <c r="BQ48" s="21"/>
      <c r="BR48" s="23"/>
      <c r="BS48" s="23"/>
      <c r="BT48" s="24"/>
      <c r="BU48" s="25"/>
    </row>
    <row r="49" spans="1:73" s="22" customFormat="1" ht="181.5" customHeight="1" x14ac:dyDescent="0.25">
      <c r="A49" s="214" t="s">
        <v>421</v>
      </c>
      <c r="B49" s="205"/>
      <c r="C49" s="205"/>
      <c r="D49" s="206"/>
      <c r="E49" s="206"/>
      <c r="F49" s="180"/>
      <c r="G49" s="205"/>
      <c r="H49" s="205"/>
      <c r="I49" s="205"/>
      <c r="J49" s="205"/>
      <c r="K49" s="205"/>
      <c r="L49" s="214" t="s">
        <v>424</v>
      </c>
      <c r="M49" s="180"/>
      <c r="N49" s="180"/>
      <c r="O49" s="40"/>
      <c r="P49" s="40"/>
      <c r="Q49" s="40"/>
      <c r="R49" s="40"/>
      <c r="S49" s="214" t="s">
        <v>425</v>
      </c>
      <c r="T49" s="40"/>
      <c r="U49" s="40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180"/>
      <c r="BE49" s="180"/>
      <c r="BF49" s="180"/>
      <c r="BG49" s="180"/>
      <c r="BH49" s="180"/>
      <c r="BI49" s="40"/>
      <c r="BJ49" s="180"/>
      <c r="BK49" s="180"/>
      <c r="BL49" s="40"/>
      <c r="BM49" s="36"/>
      <c r="BN49" s="36"/>
      <c r="BO49" s="26"/>
      <c r="BP49" s="200"/>
      <c r="BQ49" s="21"/>
      <c r="BR49" s="23"/>
      <c r="BS49" s="23"/>
      <c r="BT49" s="24"/>
      <c r="BU49" s="25"/>
    </row>
    <row r="50" spans="1:73" s="22" customFormat="1" ht="181.5" customHeight="1" x14ac:dyDescent="0.25">
      <c r="A50" s="214" t="s">
        <v>422</v>
      </c>
      <c r="B50" s="205"/>
      <c r="C50" s="205"/>
      <c r="D50" s="206"/>
      <c r="E50" s="206"/>
      <c r="F50" s="180"/>
      <c r="G50" s="205"/>
      <c r="H50" s="205"/>
      <c r="I50" s="205"/>
      <c r="J50" s="205"/>
      <c r="K50" s="205"/>
      <c r="L50" s="214" t="s">
        <v>424</v>
      </c>
      <c r="M50" s="180"/>
      <c r="N50" s="180"/>
      <c r="O50" s="40"/>
      <c r="P50" s="180"/>
      <c r="Q50" s="180"/>
      <c r="R50" s="180"/>
      <c r="S50" s="214" t="s">
        <v>426</v>
      </c>
      <c r="T50" s="180"/>
      <c r="U50" s="40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180"/>
      <c r="BE50" s="180"/>
      <c r="BF50" s="180"/>
      <c r="BG50" s="180"/>
      <c r="BH50" s="180"/>
      <c r="BI50" s="40"/>
      <c r="BJ50" s="180"/>
      <c r="BK50" s="180"/>
      <c r="BL50" s="40"/>
      <c r="BM50" s="36"/>
      <c r="BN50" s="36"/>
      <c r="BO50" s="26"/>
      <c r="BP50" s="200"/>
      <c r="BQ50" s="21"/>
      <c r="BR50" s="23"/>
      <c r="BS50" s="23"/>
      <c r="BT50" s="24"/>
      <c r="BU50" s="25"/>
    </row>
    <row r="51" spans="1:73" s="22" customFormat="1" ht="181.5" customHeight="1" x14ac:dyDescent="0.25">
      <c r="A51" s="214" t="s">
        <v>428</v>
      </c>
      <c r="B51" s="205"/>
      <c r="C51" s="205"/>
      <c r="D51" s="206"/>
      <c r="E51" s="206"/>
      <c r="F51" s="180"/>
      <c r="G51" s="205"/>
      <c r="H51" s="205"/>
      <c r="I51" s="205"/>
      <c r="J51" s="205"/>
      <c r="K51" s="205"/>
      <c r="L51" s="214" t="s">
        <v>424</v>
      </c>
      <c r="M51" s="180"/>
      <c r="N51" s="180"/>
      <c r="O51" s="40"/>
      <c r="P51" s="40"/>
      <c r="Q51" s="40"/>
      <c r="R51" s="40"/>
      <c r="S51" s="214" t="s">
        <v>429</v>
      </c>
      <c r="T51" s="40"/>
      <c r="U51" s="40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180"/>
      <c r="BE51" s="180"/>
      <c r="BF51" s="180"/>
      <c r="BG51" s="180"/>
      <c r="BH51" s="180"/>
      <c r="BI51" s="40"/>
      <c r="BJ51" s="180"/>
      <c r="BK51" s="180"/>
      <c r="BL51" s="40"/>
      <c r="BM51" s="36"/>
      <c r="BN51" s="36"/>
      <c r="BO51" s="26"/>
      <c r="BP51" s="200"/>
      <c r="BQ51" s="21"/>
      <c r="BR51" s="23"/>
      <c r="BS51" s="23"/>
      <c r="BT51" s="24"/>
      <c r="BU51" s="25"/>
    </row>
    <row r="52" spans="1:73" s="22" customFormat="1" ht="181.5" customHeight="1" x14ac:dyDescent="0.25">
      <c r="A52" s="214" t="s">
        <v>423</v>
      </c>
      <c r="B52" s="205"/>
      <c r="C52" s="205"/>
      <c r="D52" s="206"/>
      <c r="E52" s="206"/>
      <c r="F52" s="180"/>
      <c r="G52" s="205"/>
      <c r="H52" s="205"/>
      <c r="I52" s="205"/>
      <c r="J52" s="205"/>
      <c r="K52" s="205"/>
      <c r="L52" s="214" t="s">
        <v>424</v>
      </c>
      <c r="M52" s="180"/>
      <c r="N52" s="180"/>
      <c r="O52" s="40"/>
      <c r="P52" s="40"/>
      <c r="Q52" s="40"/>
      <c r="R52" s="40"/>
      <c r="S52" s="214" t="s">
        <v>427</v>
      </c>
      <c r="T52" s="40"/>
      <c r="U52" s="40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180"/>
      <c r="AK52" s="40"/>
      <c r="AL52" s="180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180"/>
      <c r="BE52" s="40"/>
      <c r="BF52" s="40"/>
      <c r="BG52" s="180"/>
      <c r="BH52" s="180"/>
      <c r="BI52" s="40"/>
      <c r="BJ52" s="180"/>
      <c r="BK52" s="180"/>
      <c r="BL52" s="40"/>
      <c r="BM52" s="36"/>
      <c r="BN52" s="36"/>
      <c r="BO52" s="26"/>
      <c r="BP52" s="200"/>
      <c r="BQ52" s="21"/>
      <c r="BR52" s="23"/>
      <c r="BS52" s="23"/>
      <c r="BT52" s="24"/>
      <c r="BU52" s="25"/>
    </row>
    <row r="53" spans="1:73" s="22" customFormat="1" ht="132" customHeight="1" x14ac:dyDescent="0.25">
      <c r="A53" s="201"/>
      <c r="B53" s="202"/>
      <c r="C53" s="202"/>
      <c r="D53" s="203"/>
      <c r="E53" s="203"/>
      <c r="F53" s="199"/>
      <c r="G53" s="202"/>
      <c r="H53" s="202"/>
      <c r="I53" s="202"/>
      <c r="J53" s="202"/>
      <c r="K53" s="202"/>
      <c r="L53" s="199"/>
      <c r="M53" s="199"/>
      <c r="N53" s="199"/>
      <c r="O53" s="199"/>
      <c r="P53" s="199"/>
      <c r="Q53" s="182"/>
      <c r="R53" s="182"/>
      <c r="S53" s="182"/>
      <c r="T53" s="182"/>
      <c r="U53" s="182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1"/>
      <c r="AH53" s="181"/>
      <c r="AI53" s="181"/>
      <c r="AJ53" s="181"/>
      <c r="AK53" s="181"/>
      <c r="AL53" s="181"/>
      <c r="AM53" s="181"/>
      <c r="AN53" s="181"/>
      <c r="AO53" s="181"/>
      <c r="AP53" s="181"/>
      <c r="AQ53" s="181"/>
      <c r="AR53" s="181"/>
      <c r="AS53" s="181"/>
      <c r="AT53" s="181"/>
      <c r="AU53" s="181"/>
      <c r="AV53" s="181"/>
      <c r="AW53" s="181"/>
      <c r="AX53" s="181"/>
      <c r="AY53" s="181"/>
      <c r="AZ53" s="181"/>
      <c r="BA53" s="181"/>
      <c r="BB53" s="181"/>
      <c r="BC53" s="181"/>
      <c r="BD53" s="199"/>
      <c r="BE53" s="199"/>
      <c r="BF53" s="199"/>
      <c r="BG53" s="199"/>
      <c r="BH53" s="199"/>
      <c r="BI53" s="182"/>
      <c r="BJ53" s="199"/>
      <c r="BK53" s="199"/>
      <c r="BL53" s="182"/>
      <c r="BM53" s="181"/>
      <c r="BN53" s="181"/>
      <c r="BO53" s="204"/>
      <c r="BP53" s="21"/>
      <c r="BQ53" s="21"/>
      <c r="BR53" s="23"/>
      <c r="BS53" s="23"/>
      <c r="BT53" s="24"/>
      <c r="BU53" s="25"/>
    </row>
    <row r="54" spans="1:73" s="22" customFormat="1" ht="132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199"/>
      <c r="BF54" s="20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409.6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23"/>
      <c r="BF55" s="23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69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9"/>
      <c r="BE56" s="199"/>
      <c r="BF56" s="20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62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9"/>
      <c r="BE57" s="199"/>
      <c r="BF57" s="20"/>
      <c r="BG57" s="20"/>
      <c r="BH57" s="20"/>
      <c r="BI57" s="23"/>
      <c r="BJ57" s="20"/>
      <c r="BK57" s="23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62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0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9"/>
      <c r="BE58" s="199"/>
      <c r="BF58" s="20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409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9"/>
      <c r="BE59" s="23"/>
      <c r="BF59" s="23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5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9"/>
      <c r="BE60" s="199"/>
      <c r="BF60" s="20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86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9"/>
      <c r="BE61" s="199"/>
      <c r="BF61" s="20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77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9"/>
      <c r="BE62" s="23"/>
      <c r="BF62" s="23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77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9"/>
      <c r="BE63" s="182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24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83"/>
      <c r="BE64" s="23"/>
      <c r="BF64" s="23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44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0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9"/>
      <c r="BE65" s="182"/>
      <c r="BF65" s="23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231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9"/>
      <c r="BE66" s="23"/>
      <c r="BF66" s="23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231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1"/>
      <c r="S67" s="20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/>
      <c r="AQ67" s="20"/>
      <c r="AR67" s="20"/>
      <c r="AS67" s="21"/>
      <c r="AT67" s="21"/>
      <c r="AU67" s="21"/>
      <c r="AV67" s="21"/>
      <c r="AW67" s="21"/>
      <c r="AX67" s="21"/>
      <c r="AY67" s="21"/>
      <c r="AZ67" s="21"/>
      <c r="BA67" s="21"/>
      <c r="BB67" s="20"/>
      <c r="BC67" s="20"/>
      <c r="BD67" s="20"/>
      <c r="BE67" s="199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59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1"/>
      <c r="S68" s="20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9"/>
      <c r="BE68" s="199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59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9"/>
      <c r="BE69" s="199"/>
      <c r="BF69" s="20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408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1"/>
      <c r="AN70" s="20"/>
      <c r="AO70" s="21"/>
      <c r="AP70" s="20"/>
      <c r="AQ70" s="21"/>
      <c r="AR70" s="21"/>
      <c r="AS70" s="21"/>
      <c r="AT70" s="199"/>
      <c r="AU70" s="21"/>
      <c r="AV70" s="21"/>
      <c r="AW70" s="21"/>
      <c r="AX70" s="21"/>
      <c r="AY70" s="21"/>
      <c r="AZ70" s="21"/>
      <c r="BA70" s="21"/>
      <c r="BB70" s="21"/>
      <c r="BC70" s="21"/>
      <c r="BD70" s="199"/>
      <c r="BE70" s="21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38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199"/>
      <c r="BF71" s="20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38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9"/>
      <c r="BE72" s="199"/>
      <c r="BF72" s="20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38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199"/>
      <c r="BF73" s="20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38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199"/>
      <c r="BF74" s="20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38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9"/>
      <c r="BE75" s="199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282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1"/>
      <c r="AJ76" s="20"/>
      <c r="AK76" s="21"/>
      <c r="AL76" s="199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0"/>
      <c r="BD76" s="20"/>
      <c r="BE76" s="23"/>
      <c r="BF76" s="23"/>
      <c r="BG76" s="20"/>
      <c r="BH76" s="20"/>
      <c r="BI76" s="21"/>
      <c r="BJ76" s="20"/>
      <c r="BK76" s="23"/>
      <c r="BL76" s="23"/>
      <c r="BM76" s="21"/>
      <c r="BN76" s="21"/>
      <c r="BO76" s="24"/>
      <c r="BP76" s="21"/>
      <c r="BQ76" s="21"/>
      <c r="BR76" s="23"/>
      <c r="BS76" s="23"/>
      <c r="BT76" s="24"/>
      <c r="BU76" s="25"/>
    </row>
    <row r="77" spans="1:73" s="22" customFormat="1" ht="137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9"/>
      <c r="BE77" s="23"/>
      <c r="BF77" s="23"/>
      <c r="BG77" s="20"/>
      <c r="BH77" s="20"/>
      <c r="BI77" s="23"/>
      <c r="BJ77" s="20"/>
      <c r="BK77" s="23"/>
      <c r="BL77" s="23"/>
      <c r="BM77" s="21"/>
      <c r="BN77" s="21"/>
      <c r="BO77" s="24"/>
      <c r="BP77" s="21"/>
      <c r="BQ77" s="21"/>
      <c r="BR77" s="23"/>
      <c r="BS77" s="23"/>
      <c r="BT77" s="24"/>
      <c r="BU77" s="25"/>
    </row>
    <row r="78" spans="1:73" s="22" customFormat="1" ht="122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23"/>
      <c r="BF78" s="23"/>
      <c r="BG78" s="20"/>
      <c r="BH78" s="20"/>
      <c r="BI78" s="23"/>
      <c r="BJ78" s="20"/>
      <c r="BK78" s="23"/>
      <c r="BL78" s="23"/>
      <c r="BM78" s="21"/>
      <c r="BN78" s="21"/>
      <c r="BO78" s="24"/>
      <c r="BP78" s="21"/>
      <c r="BQ78" s="21"/>
      <c r="BR78" s="23"/>
      <c r="BS78" s="23"/>
      <c r="BT78" s="24"/>
      <c r="BU78" s="25"/>
    </row>
    <row r="79" spans="1:73" s="22" customFormat="1" ht="122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198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9"/>
      <c r="BE79" s="23"/>
      <c r="BF79" s="23"/>
      <c r="BG79" s="20"/>
      <c r="BH79" s="20"/>
      <c r="BI79" s="23"/>
      <c r="BJ79" s="20"/>
      <c r="BK79" s="23"/>
      <c r="BL79" s="23"/>
      <c r="BM79" s="21"/>
      <c r="BN79" s="21"/>
      <c r="BO79" s="24"/>
      <c r="BP79" s="21"/>
      <c r="BQ79" s="21"/>
      <c r="BR79" s="23"/>
      <c r="BS79" s="23"/>
      <c r="BT79" s="24"/>
      <c r="BU79" s="25"/>
    </row>
    <row r="80" spans="1:73" s="22" customFormat="1" ht="122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9"/>
      <c r="BE80" s="23"/>
      <c r="BF80" s="23"/>
      <c r="BG80" s="20"/>
      <c r="BH80" s="20"/>
      <c r="BI80" s="23"/>
      <c r="BJ80" s="20"/>
      <c r="BK80" s="23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184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9"/>
      <c r="BE81" s="21"/>
      <c r="BF81" s="21"/>
      <c r="BG81" s="20"/>
      <c r="BH81" s="20"/>
      <c r="BI81" s="23"/>
      <c r="BJ81" s="20"/>
      <c r="BK81" s="23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184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23"/>
      <c r="BF82" s="23"/>
      <c r="BG82" s="20"/>
      <c r="BH82" s="20"/>
      <c r="BI82" s="23"/>
      <c r="BJ82" s="20"/>
      <c r="BK82" s="23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409.6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23"/>
      <c r="BF83" s="23"/>
      <c r="BG83" s="20"/>
      <c r="BH83" s="20"/>
      <c r="BI83" s="23"/>
      <c r="BJ83" s="20"/>
      <c r="BK83" s="20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204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0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20"/>
      <c r="BF84" s="20"/>
      <c r="BG84" s="20"/>
      <c r="BH84" s="20"/>
      <c r="BI84" s="23"/>
      <c r="BJ84" s="20"/>
      <c r="BK84" s="20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20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3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181"/>
      <c r="AU85" s="21"/>
      <c r="AV85" s="181"/>
      <c r="AW85" s="21"/>
      <c r="AX85" s="21"/>
      <c r="AY85" s="21"/>
      <c r="AZ85" s="21"/>
      <c r="BA85" s="21"/>
      <c r="BB85" s="21"/>
      <c r="BC85" s="21"/>
      <c r="BD85" s="199"/>
      <c r="BE85" s="23"/>
      <c r="BF85" s="23"/>
      <c r="BG85" s="20"/>
      <c r="BH85" s="20"/>
      <c r="BI85" s="23"/>
      <c r="BJ85" s="20"/>
      <c r="BK85" s="20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409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1"/>
      <c r="AJ86" s="21"/>
      <c r="AK86" s="21"/>
      <c r="AL86" s="199"/>
      <c r="AM86" s="21"/>
      <c r="AN86" s="20"/>
      <c r="AO86" s="21"/>
      <c r="AP86" s="21"/>
      <c r="AQ86" s="21"/>
      <c r="AR86" s="21"/>
      <c r="AS86" s="21"/>
      <c r="AT86" s="199"/>
      <c r="AU86" s="21"/>
      <c r="AV86" s="181"/>
      <c r="AW86" s="21"/>
      <c r="AX86" s="21"/>
      <c r="AY86" s="21"/>
      <c r="AZ86" s="21"/>
      <c r="BA86" s="21"/>
      <c r="BB86" s="21"/>
      <c r="BC86" s="21"/>
      <c r="BD86" s="199"/>
      <c r="BE86" s="21"/>
      <c r="BF86" s="21"/>
      <c r="BG86" s="20"/>
      <c r="BH86" s="20"/>
      <c r="BI86" s="23"/>
      <c r="BJ86" s="20"/>
      <c r="BK86" s="20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152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181"/>
      <c r="AU87" s="21"/>
      <c r="AV87" s="181"/>
      <c r="AW87" s="21"/>
      <c r="AX87" s="21"/>
      <c r="AY87" s="21"/>
      <c r="AZ87" s="21"/>
      <c r="BA87" s="21"/>
      <c r="BB87" s="21"/>
      <c r="BC87" s="21"/>
      <c r="BD87" s="199"/>
      <c r="BE87" s="182"/>
      <c r="BF87" s="23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152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181"/>
      <c r="AU88" s="21"/>
      <c r="AV88" s="181"/>
      <c r="AW88" s="21"/>
      <c r="AX88" s="21"/>
      <c r="AY88" s="21"/>
      <c r="AZ88" s="21"/>
      <c r="BA88" s="21"/>
      <c r="BB88" s="21"/>
      <c r="BC88" s="21"/>
      <c r="BD88" s="199"/>
      <c r="BE88" s="182"/>
      <c r="BF88" s="23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152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181"/>
      <c r="AU89" s="21"/>
      <c r="AV89" s="181"/>
      <c r="AW89" s="21"/>
      <c r="AX89" s="21"/>
      <c r="AY89" s="21"/>
      <c r="AZ89" s="21"/>
      <c r="BA89" s="21"/>
      <c r="BB89" s="21"/>
      <c r="BC89" s="21"/>
      <c r="BD89" s="199"/>
      <c r="BE89" s="182"/>
      <c r="BF89" s="23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52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181"/>
      <c r="AU90" s="21"/>
      <c r="AV90" s="181"/>
      <c r="AW90" s="21"/>
      <c r="AX90" s="21"/>
      <c r="AY90" s="21"/>
      <c r="AZ90" s="21"/>
      <c r="BA90" s="21"/>
      <c r="BB90" s="21"/>
      <c r="BC90" s="21"/>
      <c r="BD90" s="199"/>
      <c r="BE90" s="182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52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181"/>
      <c r="AU91" s="21"/>
      <c r="AV91" s="181"/>
      <c r="AW91" s="21"/>
      <c r="AX91" s="21"/>
      <c r="AY91" s="21"/>
      <c r="AZ91" s="21"/>
      <c r="BA91" s="21"/>
      <c r="BB91" s="21"/>
      <c r="BC91" s="21"/>
      <c r="BD91" s="199"/>
      <c r="BE91" s="182"/>
      <c r="BF91" s="23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409.6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1"/>
      <c r="AJ92" s="21"/>
      <c r="AK92" s="21"/>
      <c r="AL92" s="199"/>
      <c r="AM92" s="21"/>
      <c r="AN92" s="21"/>
      <c r="AO92" s="21"/>
      <c r="AP92" s="21"/>
      <c r="AQ92" s="21"/>
      <c r="AR92" s="21"/>
      <c r="AS92" s="21"/>
      <c r="AT92" s="199"/>
      <c r="AU92" s="21"/>
      <c r="AV92" s="199"/>
      <c r="AW92" s="23"/>
      <c r="AX92" s="21"/>
      <c r="AY92" s="21"/>
      <c r="AZ92" s="21"/>
      <c r="BA92" s="21"/>
      <c r="BB92" s="21"/>
      <c r="BC92" s="21"/>
      <c r="BD92" s="199"/>
      <c r="BE92" s="21"/>
      <c r="BF92" s="21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152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0"/>
      <c r="AK93" s="21"/>
      <c r="AL93" s="199"/>
      <c r="AM93" s="23"/>
      <c r="AN93" s="20"/>
      <c r="AO93" s="21"/>
      <c r="AP93" s="21"/>
      <c r="AQ93" s="21"/>
      <c r="AR93" s="21"/>
      <c r="AS93" s="21"/>
      <c r="AT93" s="199"/>
      <c r="AU93" s="23"/>
      <c r="AV93" s="199"/>
      <c r="AW93" s="23"/>
      <c r="AX93" s="21"/>
      <c r="AY93" s="21"/>
      <c r="AZ93" s="21"/>
      <c r="BA93" s="21"/>
      <c r="BB93" s="21"/>
      <c r="BC93" s="21"/>
      <c r="BD93" s="199"/>
      <c r="BE93" s="23"/>
      <c r="BF93" s="23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152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0"/>
      <c r="AK94" s="21"/>
      <c r="AL94" s="199"/>
      <c r="AM94" s="23"/>
      <c r="AN94" s="20"/>
      <c r="AO94" s="21"/>
      <c r="AP94" s="21"/>
      <c r="AQ94" s="21"/>
      <c r="AR94" s="21"/>
      <c r="AS94" s="21"/>
      <c r="AT94" s="199"/>
      <c r="AU94" s="23"/>
      <c r="AV94" s="199"/>
      <c r="AW94" s="23"/>
      <c r="AX94" s="21"/>
      <c r="AY94" s="21"/>
      <c r="AZ94" s="21"/>
      <c r="BA94" s="21"/>
      <c r="BB94" s="21"/>
      <c r="BC94" s="21"/>
      <c r="BD94" s="199"/>
      <c r="BE94" s="23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152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0"/>
      <c r="AK95" s="21"/>
      <c r="AL95" s="199"/>
      <c r="AM95" s="23"/>
      <c r="AN95" s="20"/>
      <c r="AO95" s="21"/>
      <c r="AP95" s="21"/>
      <c r="AQ95" s="21"/>
      <c r="AR95" s="21"/>
      <c r="AS95" s="21"/>
      <c r="AT95" s="199"/>
      <c r="AU95" s="23"/>
      <c r="AV95" s="199"/>
      <c r="AW95" s="23"/>
      <c r="AX95" s="21"/>
      <c r="AY95" s="21"/>
      <c r="AZ95" s="21"/>
      <c r="BA95" s="21"/>
      <c r="BB95" s="21"/>
      <c r="BC95" s="21"/>
      <c r="BD95" s="199"/>
      <c r="BE95" s="23"/>
      <c r="BF95" s="23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52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0"/>
      <c r="AK96" s="21"/>
      <c r="AL96" s="199"/>
      <c r="AM96" s="23"/>
      <c r="AN96" s="20"/>
      <c r="AO96" s="21"/>
      <c r="AP96" s="21"/>
      <c r="AQ96" s="21"/>
      <c r="AR96" s="21"/>
      <c r="AS96" s="21"/>
      <c r="AT96" s="199"/>
      <c r="AU96" s="23"/>
      <c r="AV96" s="199"/>
      <c r="AW96" s="23"/>
      <c r="AX96" s="21"/>
      <c r="AY96" s="21"/>
      <c r="AZ96" s="21"/>
      <c r="BA96" s="21"/>
      <c r="BB96" s="21"/>
      <c r="BC96" s="21"/>
      <c r="BD96" s="199"/>
      <c r="BE96" s="23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349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0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3"/>
      <c r="AK97" s="21"/>
      <c r="AL97" s="199"/>
      <c r="AM97" s="20"/>
      <c r="AN97" s="20"/>
      <c r="AO97" s="21"/>
      <c r="AP97" s="21"/>
      <c r="AQ97" s="21"/>
      <c r="AR97" s="21"/>
      <c r="AS97" s="21"/>
      <c r="AT97" s="199"/>
      <c r="AU97" s="23"/>
      <c r="AV97" s="199"/>
      <c r="AW97" s="20"/>
      <c r="AX97" s="21"/>
      <c r="AY97" s="21"/>
      <c r="AZ97" s="21"/>
      <c r="BA97" s="21"/>
      <c r="BB97" s="21"/>
      <c r="BC97" s="21"/>
      <c r="BD97" s="199"/>
      <c r="BE97" s="23"/>
      <c r="BF97" s="23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237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3"/>
      <c r="R98" s="23"/>
      <c r="S98" s="20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9"/>
      <c r="BE98" s="182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409.6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0"/>
      <c r="BC99" s="20"/>
      <c r="BD99" s="199"/>
      <c r="BE99" s="23"/>
      <c r="BF99" s="23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80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9"/>
      <c r="BE100" s="21"/>
      <c r="BF100" s="21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80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9"/>
      <c r="BE101" s="182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180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21"/>
      <c r="BF102" s="20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180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9"/>
      <c r="BE103" s="182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40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1"/>
      <c r="BF104" s="21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44.7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9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336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0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9"/>
      <c r="BE106" s="182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2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"/>
      <c r="BC107" s="20"/>
      <c r="BD107" s="20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2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9"/>
      <c r="BE108" s="182"/>
      <c r="BF108" s="23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229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1"/>
      <c r="BF109" s="21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52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18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182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249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199"/>
      <c r="AM111" s="23"/>
      <c r="AN111" s="20"/>
      <c r="AO111" s="21"/>
      <c r="AP111" s="21"/>
      <c r="AQ111" s="21"/>
      <c r="AR111" s="21"/>
      <c r="AS111" s="21"/>
      <c r="AT111" s="199"/>
      <c r="AU111" s="23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1"/>
      <c r="BF111" s="21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249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199"/>
      <c r="AM112" s="23"/>
      <c r="AN112" s="20"/>
      <c r="AO112" s="21"/>
      <c r="AP112" s="21"/>
      <c r="AQ112" s="21"/>
      <c r="AR112" s="21"/>
      <c r="AS112" s="21"/>
      <c r="AT112" s="199"/>
      <c r="AU112" s="23"/>
      <c r="AV112" s="21"/>
      <c r="AW112" s="21"/>
      <c r="AX112" s="21"/>
      <c r="AY112" s="21"/>
      <c r="AZ112" s="21"/>
      <c r="BA112" s="21"/>
      <c r="BB112" s="21"/>
      <c r="BC112" s="21"/>
      <c r="BD112" s="199"/>
      <c r="BE112" s="182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234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1"/>
      <c r="BF113" s="21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47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9"/>
      <c r="BE114" s="182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40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9"/>
      <c r="BE115" s="21"/>
      <c r="BF115" s="21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52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182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409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21"/>
      <c r="BF117" s="21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44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9"/>
      <c r="BE118" s="182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4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9"/>
      <c r="BE119" s="21"/>
      <c r="BF119" s="20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4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9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20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0"/>
      <c r="BD121" s="199"/>
      <c r="BE121" s="21"/>
      <c r="BF121" s="21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2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9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2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9"/>
      <c r="BE123" s="182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59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1"/>
      <c r="BF124" s="21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159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9"/>
      <c r="BE125" s="182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409.6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9"/>
      <c r="BE126" s="21"/>
      <c r="BF126" s="21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41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9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237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1"/>
      <c r="BF128" s="21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74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9"/>
      <c r="BE129" s="182"/>
      <c r="BF129" s="20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59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0"/>
      <c r="BD130" s="199"/>
      <c r="BE130" s="21"/>
      <c r="BF130" s="21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59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9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9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9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249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9"/>
      <c r="BE133" s="23"/>
      <c r="BF133" s="23"/>
      <c r="BG133" s="20"/>
      <c r="BH133" s="20"/>
      <c r="BI133" s="23"/>
      <c r="BJ133" s="20"/>
      <c r="BK133" s="23"/>
      <c r="BL133" s="20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22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0"/>
      <c r="AQ134" s="23"/>
      <c r="AR134" s="20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1"/>
      <c r="BD134" s="199"/>
      <c r="BE134" s="21"/>
      <c r="BF134" s="21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0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0"/>
      <c r="R135" s="20"/>
      <c r="S135" s="20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0"/>
      <c r="AQ135" s="23"/>
      <c r="AR135" s="20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0"/>
      <c r="BD135" s="199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42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0"/>
      <c r="AQ136" s="23"/>
      <c r="AR136" s="20"/>
      <c r="AS136" s="21"/>
      <c r="AT136" s="21"/>
      <c r="AU136" s="21"/>
      <c r="AV136" s="21"/>
      <c r="AW136" s="21"/>
      <c r="AX136" s="21"/>
      <c r="AY136" s="21"/>
      <c r="AZ136" s="21"/>
      <c r="BA136" s="21"/>
      <c r="BB136" s="20"/>
      <c r="BC136" s="20"/>
      <c r="BD136" s="199"/>
      <c r="BE136" s="182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59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199"/>
      <c r="AU137" s="20"/>
      <c r="AV137" s="21"/>
      <c r="AW137" s="21"/>
      <c r="AX137" s="21"/>
      <c r="AY137" s="21"/>
      <c r="AZ137" s="21"/>
      <c r="BA137" s="21"/>
      <c r="BB137" s="21"/>
      <c r="BC137" s="21"/>
      <c r="BD137" s="199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59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33"/>
      <c r="N138" s="20"/>
      <c r="O138" s="20"/>
      <c r="P138" s="20"/>
      <c r="Q138" s="20"/>
      <c r="R138" s="20"/>
      <c r="S138" s="20"/>
      <c r="T138" s="20"/>
      <c r="U138" s="20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182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59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34"/>
      <c r="N139" s="20"/>
      <c r="O139" s="20"/>
      <c r="P139" s="20"/>
      <c r="Q139" s="20"/>
      <c r="R139" s="20"/>
      <c r="S139" s="20"/>
      <c r="T139" s="20"/>
      <c r="U139" s="20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409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21"/>
      <c r="BF140" s="21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56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409.6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21"/>
      <c r="BF142" s="21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52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182"/>
      <c r="BF143" s="23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209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9"/>
      <c r="BE144" s="21"/>
      <c r="BF144" s="21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209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181"/>
      <c r="AM145" s="21"/>
      <c r="AN145" s="21"/>
      <c r="AO145" s="21"/>
      <c r="AP145" s="21"/>
      <c r="AQ145" s="21"/>
      <c r="AR145" s="21"/>
      <c r="AS145" s="21"/>
      <c r="AT145" s="18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89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199"/>
      <c r="AM146" s="20"/>
      <c r="AN146" s="20"/>
      <c r="AO146" s="21"/>
      <c r="AP146" s="21"/>
      <c r="AQ146" s="21"/>
      <c r="AR146" s="21"/>
      <c r="AS146" s="21"/>
      <c r="AT146" s="199"/>
      <c r="AU146" s="23"/>
      <c r="AV146" s="21"/>
      <c r="AW146" s="21"/>
      <c r="AX146" s="21"/>
      <c r="AY146" s="21"/>
      <c r="AZ146" s="21"/>
      <c r="BA146" s="21"/>
      <c r="BB146" s="21"/>
      <c r="BC146" s="21"/>
      <c r="BD146" s="199"/>
      <c r="BE146" s="21"/>
      <c r="BF146" s="21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89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3"/>
      <c r="AK147" s="21"/>
      <c r="AL147" s="199"/>
      <c r="AM147" s="20"/>
      <c r="AN147" s="20"/>
      <c r="AO147" s="21"/>
      <c r="AP147" s="21"/>
      <c r="AQ147" s="21"/>
      <c r="AR147" s="21"/>
      <c r="AS147" s="21"/>
      <c r="AT147" s="199"/>
      <c r="AU147" s="23"/>
      <c r="AV147" s="21"/>
      <c r="AW147" s="21"/>
      <c r="AX147" s="21"/>
      <c r="AY147" s="21"/>
      <c r="AZ147" s="21"/>
      <c r="BA147" s="21"/>
      <c r="BB147" s="21"/>
      <c r="BC147" s="21"/>
      <c r="BD147" s="199"/>
      <c r="BE147" s="23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204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21"/>
      <c r="BF148" s="21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47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0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9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9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199"/>
      <c r="O151" s="20"/>
      <c r="P151" s="20"/>
      <c r="Q151" s="20"/>
      <c r="R151" s="20"/>
      <c r="S151" s="20"/>
      <c r="T151" s="20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9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9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199"/>
      <c r="O152" s="20"/>
      <c r="P152" s="20"/>
      <c r="Q152" s="20"/>
      <c r="R152" s="20"/>
      <c r="S152" s="20"/>
      <c r="T152" s="20"/>
      <c r="U152" s="20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9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409.6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1"/>
      <c r="AJ153" s="21"/>
      <c r="AK153" s="21"/>
      <c r="AL153" s="199"/>
      <c r="AM153" s="21"/>
      <c r="AN153" s="21"/>
      <c r="AO153" s="21"/>
      <c r="AP153" s="21"/>
      <c r="AQ153" s="21"/>
      <c r="AR153" s="21"/>
      <c r="AS153" s="21"/>
      <c r="AT153" s="199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9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21"/>
      <c r="BF158" s="21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9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9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199"/>
      <c r="O160" s="20"/>
      <c r="P160" s="20"/>
      <c r="Q160" s="20"/>
      <c r="R160" s="20"/>
      <c r="S160" s="20"/>
      <c r="T160" s="20"/>
      <c r="U160" s="20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9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9"/>
      <c r="BE161" s="21"/>
      <c r="BF161" s="20"/>
      <c r="BG161" s="20"/>
      <c r="BH161" s="20"/>
      <c r="BI161" s="23"/>
      <c r="BJ161" s="20"/>
      <c r="BK161" s="21"/>
      <c r="BL161" s="21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9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0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9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409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1"/>
      <c r="AJ164" s="21"/>
      <c r="AK164" s="21"/>
      <c r="AL164" s="199"/>
      <c r="AM164" s="21"/>
      <c r="AN164" s="20"/>
      <c r="AO164" s="21"/>
      <c r="AP164" s="21"/>
      <c r="AQ164" s="21"/>
      <c r="AR164" s="21"/>
      <c r="AS164" s="21"/>
      <c r="AT164" s="199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21"/>
      <c r="BF164" s="21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9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9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199"/>
      <c r="O169" s="20"/>
      <c r="P169" s="20"/>
      <c r="Q169" s="20"/>
      <c r="R169" s="20"/>
      <c r="S169" s="20"/>
      <c r="T169" s="20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199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199"/>
      <c r="AM171" s="21"/>
      <c r="AN171" s="20"/>
      <c r="AO171" s="21"/>
      <c r="AP171" s="21"/>
      <c r="AQ171" s="21"/>
      <c r="AR171" s="21"/>
      <c r="AS171" s="21"/>
      <c r="AT171" s="199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9"/>
      <c r="BE171" s="21"/>
      <c r="BF171" s="21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0"/>
      <c r="R173" s="20"/>
      <c r="S173" s="20"/>
      <c r="T173" s="20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9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9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199"/>
      <c r="O175" s="20"/>
      <c r="P175" s="20"/>
      <c r="Q175" s="20"/>
      <c r="R175" s="20"/>
      <c r="S175" s="20"/>
      <c r="T175" s="20"/>
      <c r="U175" s="20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199"/>
      <c r="O176" s="20"/>
      <c r="P176" s="20"/>
      <c r="Q176" s="20"/>
      <c r="R176" s="20"/>
      <c r="S176" s="20"/>
      <c r="T176" s="20"/>
      <c r="U176" s="20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199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209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3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6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0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23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51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0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9"/>
      <c r="BE180" s="23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21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9"/>
      <c r="BE181" s="23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409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0"/>
      <c r="AK182" s="21"/>
      <c r="AL182" s="199"/>
      <c r="AM182" s="23"/>
      <c r="AN182" s="20"/>
      <c r="AO182" s="21"/>
      <c r="AP182" s="21"/>
      <c r="AQ182" s="21"/>
      <c r="AR182" s="21"/>
      <c r="AS182" s="21"/>
      <c r="AT182" s="199"/>
      <c r="AU182" s="23"/>
      <c r="AV182" s="21"/>
      <c r="AW182" s="21"/>
      <c r="AX182" s="21"/>
      <c r="AY182" s="21"/>
      <c r="AZ182" s="21"/>
      <c r="BA182" s="21"/>
      <c r="BB182" s="21"/>
      <c r="BC182" s="21"/>
      <c r="BD182" s="199"/>
      <c r="BE182" s="23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26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9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26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26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66"/>
      <c r="M185" s="66"/>
      <c r="N185" s="66"/>
      <c r="O185" s="28"/>
      <c r="P185" s="66"/>
      <c r="Q185" s="66"/>
      <c r="R185" s="66"/>
      <c r="S185" s="66"/>
      <c r="T185" s="66"/>
      <c r="U185" s="28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26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9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239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9"/>
      <c r="BE187" s="23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4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0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1"/>
      <c r="AM188" s="21"/>
      <c r="AN188" s="21"/>
      <c r="AO188" s="21"/>
      <c r="AP188" s="21"/>
      <c r="AQ188" s="21"/>
      <c r="AR188" s="21"/>
      <c r="AS188" s="21"/>
      <c r="AT188" s="18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9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219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0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3"/>
      <c r="AK189" s="21"/>
      <c r="AL189" s="199"/>
      <c r="AM189" s="20"/>
      <c r="AN189" s="20"/>
      <c r="AO189" s="21"/>
      <c r="AP189" s="21"/>
      <c r="AQ189" s="21"/>
      <c r="AR189" s="21"/>
      <c r="AS189" s="21"/>
      <c r="AT189" s="199"/>
      <c r="AU189" s="23"/>
      <c r="AV189" s="21"/>
      <c r="AW189" s="21"/>
      <c r="AX189" s="21"/>
      <c r="AY189" s="21"/>
      <c r="AZ189" s="21"/>
      <c r="BA189" s="21"/>
      <c r="BB189" s="21"/>
      <c r="BC189" s="21"/>
      <c r="BD189" s="199"/>
      <c r="BE189" s="23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409.6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1"/>
      <c r="AJ190" s="21"/>
      <c r="AK190" s="21"/>
      <c r="AL190" s="199"/>
      <c r="AM190" s="21"/>
      <c r="AN190" s="21"/>
      <c r="AO190" s="21"/>
      <c r="AP190" s="21"/>
      <c r="AQ190" s="21"/>
      <c r="AR190" s="21"/>
      <c r="AS190" s="21"/>
      <c r="AT190" s="199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9"/>
      <c r="BE190" s="21"/>
      <c r="BF190" s="21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6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9"/>
      <c r="BE191" s="23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51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9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36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23"/>
      <c r="BF193" s="23"/>
      <c r="BG193" s="20"/>
      <c r="BH193" s="20"/>
      <c r="BI193" s="23"/>
      <c r="BJ193" s="20"/>
      <c r="BK193" s="23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49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9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211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0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214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199"/>
      <c r="O196" s="23"/>
      <c r="P196" s="20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89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0"/>
      <c r="BC197" s="20"/>
      <c r="BD197" s="199"/>
      <c r="BE197" s="23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9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199"/>
      <c r="AU198" s="20"/>
      <c r="AV198" s="21"/>
      <c r="AW198" s="21"/>
      <c r="AX198" s="21"/>
      <c r="AY198" s="21"/>
      <c r="AZ198" s="21"/>
      <c r="BA198" s="21"/>
      <c r="BB198" s="21"/>
      <c r="BC198" s="21"/>
      <c r="BD198" s="199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94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199"/>
      <c r="AU199" s="20"/>
      <c r="AV199" s="21"/>
      <c r="AW199" s="21"/>
      <c r="AX199" s="21"/>
      <c r="AY199" s="21"/>
      <c r="AZ199" s="21"/>
      <c r="BA199" s="21"/>
      <c r="BB199" s="21"/>
      <c r="BC199" s="21"/>
      <c r="BD199" s="199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64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182"/>
      <c r="BF200" s="23"/>
      <c r="BG200" s="20"/>
      <c r="BH200" s="20"/>
      <c r="BI200" s="23"/>
      <c r="BJ200" s="20"/>
      <c r="BK200" s="21"/>
      <c r="BL200" s="20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94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199"/>
      <c r="AU201" s="20"/>
      <c r="AV201" s="21"/>
      <c r="AW201" s="21"/>
      <c r="AX201" s="21"/>
      <c r="AY201" s="21"/>
      <c r="AZ201" s="21"/>
      <c r="BA201" s="21"/>
      <c r="BB201" s="21"/>
      <c r="BC201" s="21"/>
      <c r="BD201" s="199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94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9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31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0"/>
      <c r="BC203" s="20"/>
      <c r="BD203" s="20"/>
      <c r="BE203" s="182"/>
      <c r="BF203" s="23"/>
      <c r="BG203" s="20"/>
      <c r="BH203" s="20"/>
      <c r="BI203" s="29"/>
      <c r="BJ203" s="20"/>
      <c r="BK203" s="29"/>
      <c r="BL203" s="20"/>
      <c r="BM203" s="20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231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182"/>
      <c r="BF204" s="23"/>
      <c r="BG204" s="20"/>
      <c r="BH204" s="20"/>
      <c r="BI204" s="29"/>
      <c r="BJ204" s="20"/>
      <c r="BK204" s="29"/>
      <c r="BL204" s="20"/>
      <c r="BM204" s="20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8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"/>
      <c r="BC205" s="20"/>
      <c r="BD205" s="199"/>
      <c r="BE205" s="23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82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0"/>
      <c r="BC206" s="20"/>
      <c r="BD206" s="199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77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0"/>
      <c r="BC207" s="20"/>
      <c r="BD207" s="199"/>
      <c r="BE207" s="23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77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18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9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77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18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9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67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8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0"/>
      <c r="BC210" s="20"/>
      <c r="BD210" s="199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67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18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67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18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8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0"/>
      <c r="AJ213" s="20"/>
      <c r="AK213" s="21"/>
      <c r="AL213" s="199"/>
      <c r="AM213" s="20"/>
      <c r="AN213" s="20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9"/>
      <c r="BE213" s="23"/>
      <c r="BF213" s="20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38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181"/>
      <c r="AE214" s="21"/>
      <c r="AF214" s="21"/>
      <c r="AG214" s="21"/>
      <c r="AH214" s="20"/>
      <c r="AI214" s="20"/>
      <c r="AJ214" s="20"/>
      <c r="AK214" s="21"/>
      <c r="AL214" s="199"/>
      <c r="AM214" s="20"/>
      <c r="AN214" s="20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2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53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181"/>
      <c r="AE215" s="21"/>
      <c r="AF215" s="21"/>
      <c r="AG215" s="21"/>
      <c r="AH215" s="20"/>
      <c r="AI215" s="20"/>
      <c r="AJ215" s="20"/>
      <c r="AK215" s="21"/>
      <c r="AL215" s="199"/>
      <c r="AM215" s="20"/>
      <c r="AN215" s="20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408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199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181"/>
      <c r="AE216" s="21"/>
      <c r="AF216" s="21"/>
      <c r="AG216" s="21"/>
      <c r="AH216" s="21"/>
      <c r="AI216" s="21"/>
      <c r="AJ216" s="21"/>
      <c r="AK216" s="21"/>
      <c r="AL216" s="18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8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199"/>
      <c r="O217" s="23"/>
      <c r="P217" s="20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199"/>
      <c r="AE217" s="23"/>
      <c r="AF217" s="23"/>
      <c r="AG217" s="23"/>
      <c r="AH217" s="20"/>
      <c r="AI217" s="21"/>
      <c r="AJ217" s="21"/>
      <c r="AK217" s="21"/>
      <c r="AL217" s="199"/>
      <c r="AM217" s="20"/>
      <c r="AN217" s="20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408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0"/>
      <c r="BC218" s="20"/>
      <c r="BD218" s="199"/>
      <c r="BE218" s="23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9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59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41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408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199"/>
      <c r="AE222" s="23"/>
      <c r="AF222" s="23"/>
      <c r="AG222" s="23"/>
      <c r="AH222" s="23"/>
      <c r="AI222" s="21"/>
      <c r="AJ222" s="21"/>
      <c r="AK222" s="21"/>
      <c r="AL222" s="199"/>
      <c r="AM222" s="20"/>
      <c r="AN222" s="20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2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63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199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199"/>
      <c r="AE223" s="23"/>
      <c r="AF223" s="23"/>
      <c r="AG223" s="23"/>
      <c r="AH223" s="23"/>
      <c r="AI223" s="21"/>
      <c r="AJ223" s="21"/>
      <c r="AK223" s="21"/>
      <c r="AL223" s="199"/>
      <c r="AM223" s="20"/>
      <c r="AN223" s="20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20"/>
      <c r="BF223" s="20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9.6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3"/>
      <c r="AJ224" s="23"/>
      <c r="AK224" s="21"/>
      <c r="AL224" s="199"/>
      <c r="AM224" s="23"/>
      <c r="AN224" s="23"/>
      <c r="AO224" s="21"/>
      <c r="AP224" s="21"/>
      <c r="AQ224" s="21"/>
      <c r="AR224" s="21"/>
      <c r="AS224" s="21"/>
      <c r="AT224" s="199"/>
      <c r="AU224" s="23"/>
      <c r="AV224" s="21"/>
      <c r="AW224" s="21"/>
      <c r="AX224" s="21"/>
      <c r="AY224" s="21"/>
      <c r="AZ224" s="21"/>
      <c r="BA224" s="21"/>
      <c r="BB224" s="21"/>
      <c r="BC224" s="21"/>
      <c r="BD224" s="199"/>
      <c r="BE224" s="20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3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0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20"/>
      <c r="BF225" s="20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32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20"/>
      <c r="BF226" s="20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3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0"/>
      <c r="BF227" s="20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3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20"/>
      <c r="BF228" s="20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54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19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20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31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9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49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9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5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9"/>
      <c r="BE233" s="2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71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20"/>
      <c r="BF234" s="20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9.6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9"/>
      <c r="BE235" s="2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69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34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181"/>
      <c r="AU237" s="21"/>
      <c r="AV237" s="181"/>
      <c r="AW237" s="21"/>
      <c r="AX237" s="21"/>
      <c r="AY237" s="21"/>
      <c r="AZ237" s="21"/>
      <c r="BA237" s="21"/>
      <c r="BB237" s="21"/>
      <c r="BC237" s="21"/>
      <c r="BD237" s="199"/>
      <c r="BE237" s="23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8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181"/>
      <c r="AU238" s="21"/>
      <c r="AV238" s="181"/>
      <c r="AW238" s="21"/>
      <c r="AX238" s="21"/>
      <c r="AY238" s="21"/>
      <c r="AZ238" s="21"/>
      <c r="BA238" s="21"/>
      <c r="BB238" s="21"/>
      <c r="BC238" s="21"/>
      <c r="BD238" s="199"/>
      <c r="BE238" s="199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57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181"/>
      <c r="AU239" s="21"/>
      <c r="AV239" s="181"/>
      <c r="AW239" s="21"/>
      <c r="AX239" s="21"/>
      <c r="AY239" s="21"/>
      <c r="AZ239" s="21"/>
      <c r="BA239" s="21"/>
      <c r="BB239" s="20"/>
      <c r="BC239" s="20"/>
      <c r="BD239" s="199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44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0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0"/>
      <c r="BC240" s="20"/>
      <c r="BD240" s="199"/>
      <c r="BE240" s="199"/>
      <c r="BF240" s="20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252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181"/>
      <c r="AU241" s="21"/>
      <c r="AV241" s="181"/>
      <c r="AW241" s="21"/>
      <c r="AX241" s="21"/>
      <c r="AY241" s="21"/>
      <c r="AZ241" s="21"/>
      <c r="BA241" s="21"/>
      <c r="BB241" s="21"/>
      <c r="BC241" s="21"/>
      <c r="BD241" s="199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62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181"/>
      <c r="AU242" s="21"/>
      <c r="AV242" s="181"/>
      <c r="AW242" s="21"/>
      <c r="AX242" s="21"/>
      <c r="AY242" s="21"/>
      <c r="AZ242" s="21"/>
      <c r="BA242" s="21"/>
      <c r="BB242" s="21"/>
      <c r="BC242" s="21"/>
      <c r="BD242" s="199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54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181"/>
      <c r="AU243" s="21"/>
      <c r="AV243" s="181"/>
      <c r="AW243" s="21"/>
      <c r="AX243" s="21"/>
      <c r="AY243" s="21"/>
      <c r="AZ243" s="21"/>
      <c r="BA243" s="21"/>
      <c r="BB243" s="21"/>
      <c r="BC243" s="21"/>
      <c r="BD243" s="199"/>
      <c r="BE243" s="23"/>
      <c r="BF243" s="20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66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1"/>
      <c r="BC244" s="21"/>
      <c r="BD244" s="199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81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0"/>
      <c r="Q245" s="23"/>
      <c r="R245" s="23"/>
      <c r="S245" s="20"/>
      <c r="T245" s="20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181"/>
      <c r="AU245" s="21"/>
      <c r="AV245" s="181"/>
      <c r="AW245" s="21"/>
      <c r="AX245" s="21"/>
      <c r="AY245" s="21"/>
      <c r="AZ245" s="21"/>
      <c r="BA245" s="21"/>
      <c r="BB245" s="21"/>
      <c r="BC245" s="21"/>
      <c r="BD245" s="199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71" customFormat="1" ht="197.25" customHeight="1" x14ac:dyDescent="0.25">
      <c r="A246" s="17"/>
      <c r="B246" s="18"/>
      <c r="C246" s="18"/>
      <c r="D246" s="19"/>
      <c r="E246" s="19"/>
      <c r="F246" s="66"/>
      <c r="G246" s="18"/>
      <c r="H246" s="18"/>
      <c r="I246" s="18"/>
      <c r="J246" s="18"/>
      <c r="K246" s="18"/>
      <c r="L246" s="66"/>
      <c r="M246" s="66"/>
      <c r="N246" s="66"/>
      <c r="O246" s="19"/>
      <c r="P246" s="19"/>
      <c r="Q246" s="19"/>
      <c r="R246" s="19"/>
      <c r="S246" s="19"/>
      <c r="T246" s="19"/>
      <c r="U246" s="19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7"/>
      <c r="AV246" s="27"/>
      <c r="AW246" s="27"/>
      <c r="AX246" s="27"/>
      <c r="AY246" s="27"/>
      <c r="AZ246" s="27"/>
      <c r="BA246" s="27"/>
      <c r="BB246" s="27"/>
      <c r="BC246" s="27"/>
      <c r="BD246" s="183"/>
      <c r="BE246" s="183"/>
      <c r="BF246" s="66"/>
      <c r="BG246" s="66"/>
      <c r="BH246" s="66"/>
      <c r="BI246" s="28"/>
      <c r="BJ246" s="66"/>
      <c r="BK246" s="66"/>
      <c r="BL246" s="28"/>
      <c r="BM246" s="27"/>
      <c r="BN246" s="27"/>
      <c r="BO246" s="17"/>
      <c r="BP246" s="27"/>
      <c r="BQ246" s="27"/>
      <c r="BR246" s="28"/>
      <c r="BS246" s="28"/>
      <c r="BT246" s="17"/>
      <c r="BU246" s="70"/>
    </row>
    <row r="247" spans="1:73" s="22" customFormat="1" ht="136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3"/>
      <c r="R247" s="23"/>
      <c r="S247" s="23"/>
      <c r="T247" s="23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199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43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3"/>
      <c r="R248" s="23"/>
      <c r="S248" s="23"/>
      <c r="T248" s="23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20"/>
      <c r="BF248" s="20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43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0"/>
      <c r="P249" s="20"/>
      <c r="Q249" s="23"/>
      <c r="R249" s="23"/>
      <c r="S249" s="23"/>
      <c r="T249" s="23"/>
      <c r="U249" s="20"/>
      <c r="V249" s="21"/>
      <c r="W249" s="21"/>
      <c r="X249" s="21"/>
      <c r="Y249" s="21"/>
      <c r="Z249" s="21"/>
      <c r="AA249" s="21"/>
      <c r="AB249" s="21"/>
      <c r="AC249" s="21"/>
      <c r="AD249" s="18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181"/>
      <c r="AU249" s="21"/>
      <c r="AV249" s="181"/>
      <c r="AW249" s="21"/>
      <c r="AX249" s="21"/>
      <c r="AY249" s="21"/>
      <c r="AZ249" s="21"/>
      <c r="BA249" s="21"/>
      <c r="BB249" s="21"/>
      <c r="BC249" s="21"/>
      <c r="BD249" s="199"/>
      <c r="BE249" s="199"/>
      <c r="BF249" s="20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79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199"/>
      <c r="O250" s="28"/>
      <c r="P250" s="18"/>
      <c r="Q250" s="28"/>
      <c r="R250" s="28"/>
      <c r="S250" s="28"/>
      <c r="T250" s="28"/>
      <c r="U250" s="28"/>
      <c r="V250" s="21"/>
      <c r="W250" s="21"/>
      <c r="X250" s="21"/>
      <c r="Y250" s="21"/>
      <c r="Z250" s="21"/>
      <c r="AA250" s="21"/>
      <c r="AB250" s="21"/>
      <c r="AC250" s="21"/>
      <c r="AD250" s="181"/>
      <c r="AE250" s="21"/>
      <c r="AF250" s="21"/>
      <c r="AG250" s="21"/>
      <c r="AH250" s="20"/>
      <c r="AI250" s="29"/>
      <c r="AJ250" s="29"/>
      <c r="AK250" s="21"/>
      <c r="AL250" s="199"/>
      <c r="AM250" s="29"/>
      <c r="AN250" s="29"/>
      <c r="AO250" s="21"/>
      <c r="AP250" s="21"/>
      <c r="AQ250" s="21"/>
      <c r="AR250" s="21"/>
      <c r="AS250" s="21"/>
      <c r="AT250" s="199"/>
      <c r="AU250" s="29"/>
      <c r="AV250" s="199"/>
      <c r="AW250" s="29"/>
      <c r="AX250" s="21"/>
      <c r="AY250" s="21"/>
      <c r="AZ250" s="21"/>
      <c r="BA250" s="21"/>
      <c r="BB250" s="20"/>
      <c r="BC250" s="23"/>
      <c r="BD250" s="199"/>
      <c r="BE250" s="29"/>
      <c r="BF250" s="29"/>
      <c r="BG250" s="21"/>
      <c r="BH250" s="21"/>
      <c r="BI250" s="21"/>
      <c r="BJ250" s="21"/>
      <c r="BK250" s="21"/>
      <c r="BL250" s="21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64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9"/>
      <c r="P251" s="29"/>
      <c r="Q251" s="29"/>
      <c r="R251" s="29"/>
      <c r="S251" s="29"/>
      <c r="T251" s="29"/>
      <c r="U251" s="29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199"/>
      <c r="BF251" s="20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49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9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46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9"/>
      <c r="P253" s="29"/>
      <c r="Q253" s="29"/>
      <c r="R253" s="29"/>
      <c r="S253" s="29"/>
      <c r="T253" s="29"/>
      <c r="U253" s="29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181"/>
      <c r="AM253" s="21"/>
      <c r="AN253" s="21"/>
      <c r="AO253" s="21"/>
      <c r="AP253" s="21"/>
      <c r="AQ253" s="21"/>
      <c r="AR253" s="21"/>
      <c r="AS253" s="21"/>
      <c r="AT253" s="181"/>
      <c r="AU253" s="21"/>
      <c r="AV253" s="181"/>
      <c r="AW253" s="21"/>
      <c r="AX253" s="21"/>
      <c r="AY253" s="21"/>
      <c r="AZ253" s="21"/>
      <c r="BA253" s="21"/>
      <c r="BB253" s="20"/>
      <c r="BC253" s="29"/>
      <c r="BD253" s="29"/>
      <c r="BE253" s="29"/>
      <c r="BF253" s="29"/>
      <c r="BG253" s="21"/>
      <c r="BH253" s="21"/>
      <c r="BI253" s="21"/>
      <c r="BJ253" s="21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0"/>
      <c r="AE254" s="23"/>
      <c r="AF254" s="23"/>
      <c r="AG254" s="23"/>
      <c r="AH254" s="23"/>
      <c r="AI254" s="29"/>
      <c r="AJ254" s="29"/>
      <c r="AK254" s="21"/>
      <c r="AL254" s="199"/>
      <c r="AM254" s="23"/>
      <c r="AN254" s="23"/>
      <c r="AO254" s="21"/>
      <c r="AP254" s="21"/>
      <c r="AQ254" s="21"/>
      <c r="AR254" s="21"/>
      <c r="AS254" s="21"/>
      <c r="AT254" s="199"/>
      <c r="AU254" s="23"/>
      <c r="AV254" s="199"/>
      <c r="AW254" s="23"/>
      <c r="AX254" s="21"/>
      <c r="AY254" s="21"/>
      <c r="AZ254" s="21"/>
      <c r="BA254" s="21"/>
      <c r="BB254" s="20"/>
      <c r="BC254" s="23"/>
      <c r="BD254" s="199"/>
      <c r="BE254" s="23"/>
      <c r="BF254" s="23"/>
      <c r="BG254" s="21"/>
      <c r="BH254" s="21"/>
      <c r="BI254" s="21"/>
      <c r="BJ254" s="21"/>
      <c r="BK254" s="21"/>
      <c r="BL254" s="21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23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181"/>
      <c r="AE255" s="21"/>
      <c r="AF255" s="21"/>
      <c r="AG255" s="21"/>
      <c r="AH255" s="20"/>
      <c r="AI255" s="29"/>
      <c r="AJ255" s="29"/>
      <c r="AK255" s="21"/>
      <c r="AL255" s="199"/>
      <c r="AM255" s="29"/>
      <c r="AN255" s="29"/>
      <c r="AO255" s="21"/>
      <c r="AP255" s="21"/>
      <c r="AQ255" s="21"/>
      <c r="AR255" s="21"/>
      <c r="AS255" s="21"/>
      <c r="AT255" s="199"/>
      <c r="AU255" s="29"/>
      <c r="AV255" s="199"/>
      <c r="AW255" s="29"/>
      <c r="AX255" s="21"/>
      <c r="AY255" s="21"/>
      <c r="AZ255" s="21"/>
      <c r="BA255" s="21"/>
      <c r="BB255" s="20"/>
      <c r="BC255" s="23"/>
      <c r="BD255" s="199"/>
      <c r="BE255" s="23"/>
      <c r="BF255" s="23"/>
      <c r="BG255" s="21"/>
      <c r="BH255" s="21"/>
      <c r="BI255" s="21"/>
      <c r="BJ255" s="21"/>
      <c r="BK255" s="21"/>
      <c r="BL255" s="21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23.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199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181"/>
      <c r="AE256" s="21"/>
      <c r="AF256" s="21"/>
      <c r="AG256" s="21"/>
      <c r="AH256" s="20"/>
      <c r="AI256" s="29"/>
      <c r="AJ256" s="29"/>
      <c r="AK256" s="21"/>
      <c r="AL256" s="199"/>
      <c r="AM256" s="29"/>
      <c r="AN256" s="29"/>
      <c r="AO256" s="21"/>
      <c r="AP256" s="21"/>
      <c r="AQ256" s="21"/>
      <c r="AR256" s="21"/>
      <c r="AS256" s="21"/>
      <c r="AT256" s="199"/>
      <c r="AU256" s="29"/>
      <c r="AV256" s="199"/>
      <c r="AW256" s="29"/>
      <c r="AX256" s="21"/>
      <c r="AY256" s="21"/>
      <c r="AZ256" s="21"/>
      <c r="BA256" s="21"/>
      <c r="BB256" s="20"/>
      <c r="BC256" s="23"/>
      <c r="BD256" s="199"/>
      <c r="BE256" s="29"/>
      <c r="BF256" s="29"/>
      <c r="BG256" s="21"/>
      <c r="BH256" s="21"/>
      <c r="BI256" s="21"/>
      <c r="BJ256" s="21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408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181"/>
      <c r="AE257" s="21"/>
      <c r="AF257" s="21"/>
      <c r="AG257" s="21"/>
      <c r="AH257" s="20"/>
      <c r="AI257" s="29"/>
      <c r="AJ257" s="29"/>
      <c r="AK257" s="21"/>
      <c r="AL257" s="199"/>
      <c r="AM257" s="29"/>
      <c r="AN257" s="29"/>
      <c r="AO257" s="21"/>
      <c r="AP257" s="21"/>
      <c r="AQ257" s="21"/>
      <c r="AR257" s="21"/>
      <c r="AS257" s="21"/>
      <c r="AT257" s="199"/>
      <c r="AU257" s="29"/>
      <c r="AV257" s="199"/>
      <c r="AW257" s="29"/>
      <c r="AX257" s="21"/>
      <c r="AY257" s="21"/>
      <c r="AZ257" s="21"/>
      <c r="BA257" s="21"/>
      <c r="BB257" s="20"/>
      <c r="BC257" s="23"/>
      <c r="BD257" s="199"/>
      <c r="BE257" s="23"/>
      <c r="BF257" s="23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86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181"/>
      <c r="AE258" s="21"/>
      <c r="AF258" s="21"/>
      <c r="AG258" s="21"/>
      <c r="AH258" s="20"/>
      <c r="AI258" s="29"/>
      <c r="AJ258" s="29"/>
      <c r="AK258" s="21"/>
      <c r="AL258" s="199"/>
      <c r="AM258" s="29"/>
      <c r="AN258" s="29"/>
      <c r="AO258" s="21"/>
      <c r="AP258" s="21"/>
      <c r="AQ258" s="21"/>
      <c r="AR258" s="21"/>
      <c r="AS258" s="21"/>
      <c r="AT258" s="199"/>
      <c r="AU258" s="29"/>
      <c r="AV258" s="199"/>
      <c r="AW258" s="29"/>
      <c r="AX258" s="21"/>
      <c r="AY258" s="21"/>
      <c r="AZ258" s="21"/>
      <c r="BA258" s="21"/>
      <c r="BB258" s="20"/>
      <c r="BC258" s="23"/>
      <c r="BD258" s="199"/>
      <c r="BE258" s="29"/>
      <c r="BF258" s="29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409.6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199"/>
      <c r="O259" s="28"/>
      <c r="P259" s="18"/>
      <c r="Q259" s="28"/>
      <c r="R259" s="28"/>
      <c r="S259" s="28"/>
      <c r="T259" s="28"/>
      <c r="U259" s="28"/>
      <c r="V259" s="21"/>
      <c r="W259" s="21"/>
      <c r="X259" s="21"/>
      <c r="Y259" s="21"/>
      <c r="Z259" s="21"/>
      <c r="AA259" s="21"/>
      <c r="AB259" s="21"/>
      <c r="AC259" s="21"/>
      <c r="AD259" s="181"/>
      <c r="AE259" s="21"/>
      <c r="AF259" s="21"/>
      <c r="AG259" s="21"/>
      <c r="AH259" s="20"/>
      <c r="AI259" s="29"/>
      <c r="AJ259" s="29"/>
      <c r="AK259" s="21"/>
      <c r="AL259" s="199"/>
      <c r="AM259" s="29"/>
      <c r="AN259" s="29"/>
      <c r="AO259" s="21"/>
      <c r="AP259" s="21"/>
      <c r="AQ259" s="21"/>
      <c r="AR259" s="21"/>
      <c r="AS259" s="21"/>
      <c r="AT259" s="199"/>
      <c r="AU259" s="29"/>
      <c r="AV259" s="199"/>
      <c r="AW259" s="29"/>
      <c r="AX259" s="21"/>
      <c r="AY259" s="21"/>
      <c r="AZ259" s="21"/>
      <c r="BA259" s="21"/>
      <c r="BB259" s="20"/>
      <c r="BC259" s="23"/>
      <c r="BD259" s="199"/>
      <c r="BE259" s="29"/>
      <c r="BF259" s="29"/>
      <c r="BG259" s="21"/>
      <c r="BH259" s="21"/>
      <c r="BI259" s="21"/>
      <c r="BJ259" s="21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16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199"/>
      <c r="O260" s="28"/>
      <c r="P260" s="18"/>
      <c r="Q260" s="28"/>
      <c r="R260" s="28"/>
      <c r="S260" s="28"/>
      <c r="T260" s="28"/>
      <c r="U260" s="28"/>
      <c r="V260" s="21"/>
      <c r="W260" s="21"/>
      <c r="X260" s="21"/>
      <c r="Y260" s="21"/>
      <c r="Z260" s="21"/>
      <c r="AA260" s="21"/>
      <c r="AB260" s="21"/>
      <c r="AC260" s="21"/>
      <c r="AD260" s="181"/>
      <c r="AE260" s="21"/>
      <c r="AF260" s="21"/>
      <c r="AG260" s="21"/>
      <c r="AH260" s="20"/>
      <c r="AI260" s="29"/>
      <c r="AJ260" s="29"/>
      <c r="AK260" s="21"/>
      <c r="AL260" s="199"/>
      <c r="AM260" s="29"/>
      <c r="AN260" s="29"/>
      <c r="AO260" s="21"/>
      <c r="AP260" s="21"/>
      <c r="AQ260" s="21"/>
      <c r="AR260" s="21"/>
      <c r="AS260" s="21"/>
      <c r="AT260" s="199"/>
      <c r="AU260" s="29"/>
      <c r="AV260" s="199"/>
      <c r="AW260" s="29"/>
      <c r="AX260" s="21"/>
      <c r="AY260" s="21"/>
      <c r="AZ260" s="21"/>
      <c r="BA260" s="21"/>
      <c r="BB260" s="20"/>
      <c r="BC260" s="23"/>
      <c r="BD260" s="199"/>
      <c r="BE260" s="29"/>
      <c r="BF260" s="29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54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199"/>
      <c r="AE261" s="29"/>
      <c r="AF261" s="29"/>
      <c r="AG261" s="29"/>
      <c r="AH261" s="29"/>
      <c r="AI261" s="21"/>
      <c r="AJ261" s="21"/>
      <c r="AK261" s="21"/>
      <c r="AL261" s="199"/>
      <c r="AM261" s="29"/>
      <c r="AN261" s="29"/>
      <c r="AO261" s="21"/>
      <c r="AP261" s="21"/>
      <c r="AQ261" s="21"/>
      <c r="AR261" s="21"/>
      <c r="AS261" s="21"/>
      <c r="AT261" s="199"/>
      <c r="AU261" s="29"/>
      <c r="AV261" s="199"/>
      <c r="AW261" s="29"/>
      <c r="AX261" s="21"/>
      <c r="AY261" s="21"/>
      <c r="AZ261" s="21"/>
      <c r="BA261" s="21"/>
      <c r="BB261" s="20"/>
      <c r="BC261" s="23"/>
      <c r="BD261" s="199"/>
      <c r="BE261" s="23"/>
      <c r="BF261" s="23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47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199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199"/>
      <c r="AE262" s="29"/>
      <c r="AF262" s="29"/>
      <c r="AG262" s="29"/>
      <c r="AH262" s="29"/>
      <c r="AI262" s="21"/>
      <c r="AJ262" s="21"/>
      <c r="AK262" s="21"/>
      <c r="AL262" s="199"/>
      <c r="AM262" s="29"/>
      <c r="AN262" s="29"/>
      <c r="AO262" s="21"/>
      <c r="AP262" s="21"/>
      <c r="AQ262" s="21"/>
      <c r="AR262" s="21"/>
      <c r="AS262" s="21"/>
      <c r="AT262" s="199"/>
      <c r="AU262" s="29"/>
      <c r="AV262" s="199"/>
      <c r="AW262" s="29"/>
      <c r="AX262" s="21"/>
      <c r="AY262" s="21"/>
      <c r="AZ262" s="21"/>
      <c r="BA262" s="21"/>
      <c r="BB262" s="20"/>
      <c r="BC262" s="23"/>
      <c r="BD262" s="199"/>
      <c r="BE262" s="29"/>
      <c r="BF262" s="29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44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199"/>
      <c r="AE263" s="63"/>
      <c r="AF263" s="63"/>
      <c r="AG263" s="63"/>
      <c r="AH263" s="63"/>
      <c r="AI263" s="21"/>
      <c r="AJ263" s="21"/>
      <c r="AK263" s="21"/>
      <c r="AL263" s="199"/>
      <c r="AM263" s="63"/>
      <c r="AN263" s="63"/>
      <c r="AO263" s="21"/>
      <c r="AP263" s="21"/>
      <c r="AQ263" s="21"/>
      <c r="AR263" s="21"/>
      <c r="AS263" s="21"/>
      <c r="AT263" s="199"/>
      <c r="AU263" s="29"/>
      <c r="AV263" s="199"/>
      <c r="AW263" s="23"/>
      <c r="AX263" s="21"/>
      <c r="AY263" s="21"/>
      <c r="AZ263" s="21"/>
      <c r="BA263" s="21"/>
      <c r="BB263" s="20"/>
      <c r="BC263" s="23"/>
      <c r="BD263" s="199"/>
      <c r="BE263" s="23"/>
      <c r="BF263" s="23"/>
      <c r="BG263" s="21"/>
      <c r="BH263" s="20"/>
      <c r="BI263" s="23"/>
      <c r="BJ263" s="20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44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0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199"/>
      <c r="AE264" s="63"/>
      <c r="AF264" s="63"/>
      <c r="AG264" s="63"/>
      <c r="AH264" s="63"/>
      <c r="AI264" s="21"/>
      <c r="AJ264" s="21"/>
      <c r="AK264" s="21"/>
      <c r="AL264" s="199"/>
      <c r="AM264" s="63"/>
      <c r="AN264" s="63"/>
      <c r="AO264" s="21"/>
      <c r="AP264" s="21"/>
      <c r="AQ264" s="21"/>
      <c r="AR264" s="21"/>
      <c r="AS264" s="21"/>
      <c r="AT264" s="199"/>
      <c r="AU264" s="29"/>
      <c r="AV264" s="199"/>
      <c r="AW264" s="23"/>
      <c r="AX264" s="21"/>
      <c r="AY264" s="21"/>
      <c r="AZ264" s="21"/>
      <c r="BA264" s="21"/>
      <c r="BB264" s="20"/>
      <c r="BC264" s="23"/>
      <c r="BD264" s="199"/>
      <c r="BE264" s="23"/>
      <c r="BF264" s="23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44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199"/>
      <c r="AE265" s="63"/>
      <c r="AF265" s="63"/>
      <c r="AG265" s="63"/>
      <c r="AH265" s="63"/>
      <c r="AI265" s="21"/>
      <c r="AJ265" s="21"/>
      <c r="AK265" s="21"/>
      <c r="AL265" s="199"/>
      <c r="AM265" s="63"/>
      <c r="AN265" s="63"/>
      <c r="AO265" s="21"/>
      <c r="AP265" s="21"/>
      <c r="AQ265" s="21"/>
      <c r="AR265" s="21"/>
      <c r="AS265" s="21"/>
      <c r="AT265" s="199"/>
      <c r="AU265" s="29"/>
      <c r="AV265" s="199"/>
      <c r="AW265" s="23"/>
      <c r="AX265" s="21"/>
      <c r="AY265" s="21"/>
      <c r="AZ265" s="21"/>
      <c r="BA265" s="21"/>
      <c r="BB265" s="20"/>
      <c r="BC265" s="23"/>
      <c r="BD265" s="199"/>
      <c r="BE265" s="23"/>
      <c r="BF265" s="23"/>
      <c r="BG265" s="21"/>
      <c r="BH265" s="20"/>
      <c r="BI265" s="23"/>
      <c r="BJ265" s="23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44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199"/>
      <c r="AE266" s="63"/>
      <c r="AF266" s="63"/>
      <c r="AG266" s="63"/>
      <c r="AH266" s="63"/>
      <c r="AI266" s="21"/>
      <c r="AJ266" s="21"/>
      <c r="AK266" s="21"/>
      <c r="AL266" s="199"/>
      <c r="AM266" s="63"/>
      <c r="AN266" s="63"/>
      <c r="AO266" s="21"/>
      <c r="AP266" s="21"/>
      <c r="AQ266" s="21"/>
      <c r="AR266" s="21"/>
      <c r="AS266" s="21"/>
      <c r="AT266" s="199"/>
      <c r="AU266" s="29"/>
      <c r="AV266" s="199"/>
      <c r="AW266" s="23"/>
      <c r="AX266" s="21"/>
      <c r="AY266" s="21"/>
      <c r="AZ266" s="21"/>
      <c r="BA266" s="21"/>
      <c r="BB266" s="20"/>
      <c r="BC266" s="23"/>
      <c r="BD266" s="199"/>
      <c r="BE266" s="23"/>
      <c r="BF266" s="23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408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0"/>
      <c r="R267" s="20"/>
      <c r="S267" s="20"/>
      <c r="T267" s="20"/>
      <c r="U267" s="23"/>
      <c r="V267" s="21"/>
      <c r="W267" s="21"/>
      <c r="X267" s="21"/>
      <c r="Y267" s="21"/>
      <c r="Z267" s="21"/>
      <c r="AA267" s="21"/>
      <c r="AB267" s="21"/>
      <c r="AC267" s="21"/>
      <c r="AD267" s="199"/>
      <c r="AE267" s="63"/>
      <c r="AF267" s="63"/>
      <c r="AG267" s="63"/>
      <c r="AH267" s="63"/>
      <c r="AI267" s="21"/>
      <c r="AJ267" s="21"/>
      <c r="AK267" s="21"/>
      <c r="AL267" s="199"/>
      <c r="AM267" s="63"/>
      <c r="AN267" s="63"/>
      <c r="AO267" s="21"/>
      <c r="AP267" s="21"/>
      <c r="AQ267" s="21"/>
      <c r="AR267" s="21"/>
      <c r="AS267" s="21"/>
      <c r="AT267" s="199"/>
      <c r="AU267" s="29"/>
      <c r="AV267" s="199"/>
      <c r="AW267" s="23"/>
      <c r="AX267" s="21"/>
      <c r="AY267" s="21"/>
      <c r="AZ267" s="21"/>
      <c r="BA267" s="21"/>
      <c r="BB267" s="20"/>
      <c r="BC267" s="23"/>
      <c r="BD267" s="199"/>
      <c r="BE267" s="23"/>
      <c r="BF267" s="20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46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199"/>
      <c r="AE268" s="63"/>
      <c r="AF268" s="63"/>
      <c r="AG268" s="63"/>
      <c r="AH268" s="63"/>
      <c r="AI268" s="21"/>
      <c r="AJ268" s="21"/>
      <c r="AK268" s="21"/>
      <c r="AL268" s="199"/>
      <c r="AM268" s="63"/>
      <c r="AN268" s="63"/>
      <c r="AO268" s="21"/>
      <c r="AP268" s="21"/>
      <c r="AQ268" s="21"/>
      <c r="AR268" s="21"/>
      <c r="AS268" s="21"/>
      <c r="AT268" s="199"/>
      <c r="AU268" s="29"/>
      <c r="AV268" s="199"/>
      <c r="AW268" s="23"/>
      <c r="AX268" s="21"/>
      <c r="AY268" s="21"/>
      <c r="AZ268" s="21"/>
      <c r="BA268" s="21"/>
      <c r="BB268" s="20"/>
      <c r="BC268" s="23"/>
      <c r="BD268" s="199"/>
      <c r="BE268" s="23"/>
      <c r="BF268" s="20"/>
      <c r="BG268" s="21"/>
      <c r="BH268" s="20"/>
      <c r="BI268" s="23"/>
      <c r="BJ268" s="23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58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0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199"/>
      <c r="AE269" s="63"/>
      <c r="AF269" s="63"/>
      <c r="AG269" s="63"/>
      <c r="AH269" s="20"/>
      <c r="AI269" s="21"/>
      <c r="AJ269" s="21"/>
      <c r="AK269" s="21"/>
      <c r="AL269" s="199"/>
      <c r="AM269" s="63"/>
      <c r="AN269" s="20"/>
      <c r="AO269" s="21"/>
      <c r="AP269" s="21"/>
      <c r="AQ269" s="21"/>
      <c r="AR269" s="21"/>
      <c r="AS269" s="21"/>
      <c r="AT269" s="199"/>
      <c r="AU269" s="23"/>
      <c r="AV269" s="199"/>
      <c r="AW269" s="23"/>
      <c r="AX269" s="21"/>
      <c r="AY269" s="21"/>
      <c r="AZ269" s="21"/>
      <c r="BA269" s="21"/>
      <c r="BB269" s="20"/>
      <c r="BC269" s="23"/>
      <c r="BD269" s="199"/>
      <c r="BE269" s="23"/>
      <c r="BF269" s="20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01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199"/>
      <c r="O270" s="29"/>
      <c r="P270" s="29"/>
      <c r="Q270" s="29"/>
      <c r="R270" s="29"/>
      <c r="S270" s="29"/>
      <c r="T270" s="29"/>
      <c r="U270" s="29"/>
      <c r="V270" s="21"/>
      <c r="W270" s="21"/>
      <c r="X270" s="21"/>
      <c r="Y270" s="21"/>
      <c r="Z270" s="21"/>
      <c r="AA270" s="21"/>
      <c r="AB270" s="21"/>
      <c r="AC270" s="21"/>
      <c r="AD270" s="199"/>
      <c r="AE270" s="63"/>
      <c r="AF270" s="63"/>
      <c r="AG270" s="63"/>
      <c r="AH270" s="20"/>
      <c r="AI270" s="21"/>
      <c r="AJ270" s="21"/>
      <c r="AK270" s="21"/>
      <c r="AL270" s="199"/>
      <c r="AM270" s="63"/>
      <c r="AN270" s="20"/>
      <c r="AO270" s="21"/>
      <c r="AP270" s="21"/>
      <c r="AQ270" s="21"/>
      <c r="AR270" s="21"/>
      <c r="AS270" s="21"/>
      <c r="AT270" s="199"/>
      <c r="AU270" s="23"/>
      <c r="AV270" s="199"/>
      <c r="AW270" s="23"/>
      <c r="AX270" s="21"/>
      <c r="AY270" s="21"/>
      <c r="AZ270" s="21"/>
      <c r="BA270" s="21"/>
      <c r="BB270" s="20"/>
      <c r="BC270" s="23"/>
      <c r="BD270" s="199"/>
      <c r="BE270" s="23"/>
      <c r="BF270" s="20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1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199"/>
      <c r="AE271" s="63"/>
      <c r="AF271" s="63"/>
      <c r="AG271" s="63"/>
      <c r="AH271" s="20"/>
      <c r="AI271" s="21"/>
      <c r="AJ271" s="21"/>
      <c r="AK271" s="21"/>
      <c r="AL271" s="199"/>
      <c r="AM271" s="63"/>
      <c r="AN271" s="20"/>
      <c r="AO271" s="21"/>
      <c r="AP271" s="21"/>
      <c r="AQ271" s="21"/>
      <c r="AR271" s="21"/>
      <c r="AS271" s="21"/>
      <c r="AT271" s="199"/>
      <c r="AU271" s="23"/>
      <c r="AV271" s="199"/>
      <c r="AW271" s="23"/>
      <c r="AX271" s="21"/>
      <c r="AY271" s="21"/>
      <c r="AZ271" s="21"/>
      <c r="BA271" s="21"/>
      <c r="BB271" s="20"/>
      <c r="BC271" s="23"/>
      <c r="BD271" s="199"/>
      <c r="BE271" s="23"/>
      <c r="BF271" s="23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1.2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199"/>
      <c r="O272" s="28"/>
      <c r="P272" s="18"/>
      <c r="Q272" s="28"/>
      <c r="R272" s="28"/>
      <c r="S272" s="28"/>
      <c r="T272" s="28"/>
      <c r="U272" s="28"/>
      <c r="V272" s="21"/>
      <c r="W272" s="21"/>
      <c r="X272" s="21"/>
      <c r="Y272" s="21"/>
      <c r="Z272" s="21"/>
      <c r="AA272" s="21"/>
      <c r="AB272" s="21"/>
      <c r="AC272" s="21"/>
      <c r="AD272" s="199"/>
      <c r="AE272" s="63"/>
      <c r="AF272" s="63"/>
      <c r="AG272" s="63"/>
      <c r="AH272" s="20"/>
      <c r="AI272" s="21"/>
      <c r="AJ272" s="21"/>
      <c r="AK272" s="21"/>
      <c r="AL272" s="199"/>
      <c r="AM272" s="63"/>
      <c r="AN272" s="20"/>
      <c r="AO272" s="21"/>
      <c r="AP272" s="21"/>
      <c r="AQ272" s="21"/>
      <c r="AR272" s="21"/>
      <c r="AS272" s="21"/>
      <c r="AT272" s="199"/>
      <c r="AU272" s="23"/>
      <c r="AV272" s="199"/>
      <c r="AW272" s="23"/>
      <c r="AX272" s="21"/>
      <c r="AY272" s="21"/>
      <c r="AZ272" s="21"/>
      <c r="BA272" s="21"/>
      <c r="BB272" s="20"/>
      <c r="BC272" s="23"/>
      <c r="BD272" s="199"/>
      <c r="BE272" s="23"/>
      <c r="BF272" s="20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47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199"/>
      <c r="O273" s="23"/>
      <c r="P273" s="23"/>
      <c r="Q273" s="23"/>
      <c r="R273" s="23"/>
      <c r="S273" s="23"/>
      <c r="T273" s="23"/>
      <c r="U273" s="28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0"/>
      <c r="BC273" s="23"/>
      <c r="BD273" s="199"/>
      <c r="BE273" s="23"/>
      <c r="BF273" s="20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71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199"/>
      <c r="O274" s="28"/>
      <c r="P274" s="18"/>
      <c r="Q274" s="28"/>
      <c r="R274" s="28"/>
      <c r="S274" s="28"/>
      <c r="T274" s="28"/>
      <c r="U274" s="28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0"/>
      <c r="BC274" s="23"/>
      <c r="BD274" s="199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61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9"/>
      <c r="O275" s="28"/>
      <c r="P275" s="18"/>
      <c r="Q275" s="28"/>
      <c r="R275" s="28"/>
      <c r="S275" s="28"/>
      <c r="T275" s="28"/>
      <c r="U275" s="28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0"/>
      <c r="BC275" s="23"/>
      <c r="BD275" s="199"/>
      <c r="BE275" s="23"/>
      <c r="BF275" s="20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04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0"/>
      <c r="BC276" s="23"/>
      <c r="BD276" s="199"/>
      <c r="BE276" s="20"/>
      <c r="BF276" s="20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04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199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0"/>
      <c r="BC277" s="23"/>
      <c r="BD277" s="199"/>
      <c r="BE277" s="2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04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199"/>
      <c r="O278" s="28"/>
      <c r="P278" s="18"/>
      <c r="Q278" s="28"/>
      <c r="R278" s="28"/>
      <c r="S278" s="28"/>
      <c r="T278" s="28"/>
      <c r="U278" s="28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0"/>
      <c r="BC278" s="23"/>
      <c r="BD278" s="199"/>
      <c r="BE278" s="23"/>
      <c r="BF278" s="20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83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0"/>
      <c r="BC279" s="23"/>
      <c r="BD279" s="199"/>
      <c r="BE279" s="23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409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0"/>
      <c r="AI280" s="23"/>
      <c r="AJ280" s="23"/>
      <c r="AK280" s="21"/>
      <c r="AL280" s="199"/>
      <c r="AM280" s="23"/>
      <c r="AN280" s="23"/>
      <c r="AO280" s="21"/>
      <c r="AP280" s="21"/>
      <c r="AQ280" s="21"/>
      <c r="AR280" s="21"/>
      <c r="AS280" s="21"/>
      <c r="AT280" s="199"/>
      <c r="AU280" s="23"/>
      <c r="AV280" s="199"/>
      <c r="AW280" s="23"/>
      <c r="AX280" s="21"/>
      <c r="AY280" s="21"/>
      <c r="AZ280" s="21"/>
      <c r="BA280" s="21"/>
      <c r="BB280" s="20"/>
      <c r="BC280" s="23"/>
      <c r="BD280" s="199"/>
      <c r="BE280" s="23"/>
      <c r="BF280" s="23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14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8"/>
      <c r="P281" s="18"/>
      <c r="Q281" s="28"/>
      <c r="R281" s="28"/>
      <c r="S281" s="28"/>
      <c r="T281" s="28"/>
      <c r="U281" s="28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0"/>
      <c r="BC281" s="23"/>
      <c r="BD281" s="199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14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199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0"/>
      <c r="BC282" s="23"/>
      <c r="BD282" s="199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14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199"/>
      <c r="O283" s="28"/>
      <c r="P283" s="18"/>
      <c r="Q283" s="28"/>
      <c r="R283" s="28"/>
      <c r="S283" s="28"/>
      <c r="T283" s="28"/>
      <c r="U283" s="28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"/>
      <c r="BC283" s="23"/>
      <c r="BD283" s="199"/>
      <c r="BE283" s="2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14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199"/>
      <c r="O284" s="28"/>
      <c r="P284" s="18"/>
      <c r="Q284" s="28"/>
      <c r="R284" s="28"/>
      <c r="S284" s="28"/>
      <c r="T284" s="28"/>
      <c r="U284" s="28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0"/>
      <c r="BC284" s="23"/>
      <c r="BD284" s="199"/>
      <c r="BE284" s="2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14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199"/>
      <c r="O285" s="28"/>
      <c r="P285" s="18"/>
      <c r="Q285" s="28"/>
      <c r="R285" s="28"/>
      <c r="S285" s="28"/>
      <c r="T285" s="28"/>
      <c r="U285" s="28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181"/>
      <c r="AU285" s="21"/>
      <c r="AV285" s="181"/>
      <c r="AW285" s="21"/>
      <c r="AX285" s="21"/>
      <c r="AY285" s="21"/>
      <c r="AZ285" s="21"/>
      <c r="BA285" s="21"/>
      <c r="BB285" s="20"/>
      <c r="BC285" s="23"/>
      <c r="BD285" s="199"/>
      <c r="BE285" s="2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04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181"/>
      <c r="AW286" s="21"/>
      <c r="AX286" s="21"/>
      <c r="AY286" s="21"/>
      <c r="AZ286" s="21"/>
      <c r="BA286" s="21"/>
      <c r="BB286" s="20"/>
      <c r="BC286" s="23"/>
      <c r="BD286" s="199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04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199"/>
      <c r="O287" s="28"/>
      <c r="P287" s="18"/>
      <c r="Q287" s="28"/>
      <c r="R287" s="28"/>
      <c r="S287" s="28"/>
      <c r="T287" s="28"/>
      <c r="U287" s="28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181"/>
      <c r="AW287" s="21"/>
      <c r="AX287" s="21"/>
      <c r="AY287" s="21"/>
      <c r="AZ287" s="21"/>
      <c r="BA287" s="21"/>
      <c r="BB287" s="20"/>
      <c r="BC287" s="23"/>
      <c r="BD287" s="199"/>
      <c r="BE287" s="23"/>
      <c r="BF287" s="20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16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0"/>
      <c r="AK288" s="63"/>
      <c r="AL288" s="181"/>
      <c r="AM288" s="21"/>
      <c r="AN288" s="21"/>
      <c r="AO288" s="21"/>
      <c r="AP288" s="21"/>
      <c r="AQ288" s="21"/>
      <c r="AR288" s="21"/>
      <c r="AS288" s="21"/>
      <c r="AT288" s="181"/>
      <c r="AU288" s="21"/>
      <c r="AV288" s="181"/>
      <c r="AW288" s="21"/>
      <c r="AX288" s="21"/>
      <c r="AY288" s="21"/>
      <c r="AZ288" s="21"/>
      <c r="BA288" s="21"/>
      <c r="BB288" s="20"/>
      <c r="BC288" s="63"/>
      <c r="BD288" s="199"/>
      <c r="BE288" s="6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8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63"/>
      <c r="P289" s="63"/>
      <c r="Q289" s="63"/>
      <c r="R289" s="63"/>
      <c r="S289" s="63"/>
      <c r="T289" s="63"/>
      <c r="U289" s="6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181"/>
      <c r="AW289" s="21"/>
      <c r="AX289" s="21"/>
      <c r="AY289" s="21"/>
      <c r="AZ289" s="21"/>
      <c r="BA289" s="21"/>
      <c r="BB289" s="20"/>
      <c r="BC289" s="23"/>
      <c r="BD289" s="199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41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63"/>
      <c r="P290" s="63"/>
      <c r="Q290" s="63"/>
      <c r="R290" s="63"/>
      <c r="S290" s="63"/>
      <c r="T290" s="63"/>
      <c r="U290" s="6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181"/>
      <c r="AW290" s="21"/>
      <c r="AX290" s="21"/>
      <c r="AY290" s="21"/>
      <c r="AZ290" s="21"/>
      <c r="BA290" s="21"/>
      <c r="BB290" s="20"/>
      <c r="BC290" s="23"/>
      <c r="BD290" s="199"/>
      <c r="BE290" s="23"/>
      <c r="BF290" s="20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56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3"/>
      <c r="AK291" s="21"/>
      <c r="AL291" s="199"/>
      <c r="AM291" s="23"/>
      <c r="AN291" s="23"/>
      <c r="AO291" s="21"/>
      <c r="AP291" s="21"/>
      <c r="AQ291" s="21"/>
      <c r="AR291" s="21"/>
      <c r="AS291" s="21"/>
      <c r="AT291" s="199"/>
      <c r="AU291" s="29"/>
      <c r="AV291" s="199"/>
      <c r="AW291" s="23"/>
      <c r="AX291" s="21"/>
      <c r="AY291" s="21"/>
      <c r="AZ291" s="21"/>
      <c r="BA291" s="21"/>
      <c r="BB291" s="20"/>
      <c r="BC291" s="23"/>
      <c r="BD291" s="199"/>
      <c r="BE291" s="23"/>
      <c r="BF291" s="23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3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3"/>
      <c r="AK292" s="21"/>
      <c r="AL292" s="199"/>
      <c r="AM292" s="23"/>
      <c r="AN292" s="23"/>
      <c r="AO292" s="21"/>
      <c r="AP292" s="21"/>
      <c r="AQ292" s="21"/>
      <c r="AR292" s="21"/>
      <c r="AS292" s="21"/>
      <c r="AT292" s="199"/>
      <c r="AU292" s="29"/>
      <c r="AV292" s="199"/>
      <c r="AW292" s="23"/>
      <c r="AX292" s="21"/>
      <c r="AY292" s="21"/>
      <c r="AZ292" s="21"/>
      <c r="BA292" s="21"/>
      <c r="BB292" s="20"/>
      <c r="BC292" s="23"/>
      <c r="BD292" s="199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64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199"/>
      <c r="O293" s="28"/>
      <c r="P293" s="18"/>
      <c r="Q293" s="28"/>
      <c r="R293" s="28"/>
      <c r="S293" s="28"/>
      <c r="T293" s="28"/>
      <c r="U293" s="28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3"/>
      <c r="AK293" s="21"/>
      <c r="AL293" s="199"/>
      <c r="AM293" s="23"/>
      <c r="AN293" s="23"/>
      <c r="AO293" s="21"/>
      <c r="AP293" s="21"/>
      <c r="AQ293" s="21"/>
      <c r="AR293" s="21"/>
      <c r="AS293" s="21"/>
      <c r="AT293" s="199"/>
      <c r="AU293" s="29"/>
      <c r="AV293" s="199"/>
      <c r="AW293" s="23"/>
      <c r="AX293" s="21"/>
      <c r="AY293" s="21"/>
      <c r="AZ293" s="21"/>
      <c r="BA293" s="21"/>
      <c r="BB293" s="20"/>
      <c r="BC293" s="23"/>
      <c r="BD293" s="199"/>
      <c r="BE293" s="23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389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9"/>
      <c r="P294" s="29"/>
      <c r="Q294" s="29"/>
      <c r="R294" s="29"/>
      <c r="S294" s="29"/>
      <c r="T294" s="29"/>
      <c r="U294" s="29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9"/>
      <c r="AJ294" s="29"/>
      <c r="AK294" s="21"/>
      <c r="AL294" s="199"/>
      <c r="AM294" s="29"/>
      <c r="AN294" s="29"/>
      <c r="AO294" s="21"/>
      <c r="AP294" s="21"/>
      <c r="AQ294" s="21"/>
      <c r="AR294" s="21"/>
      <c r="AS294" s="21"/>
      <c r="AT294" s="199"/>
      <c r="AU294" s="29"/>
      <c r="AV294" s="199"/>
      <c r="AW294" s="29"/>
      <c r="AX294" s="21"/>
      <c r="AY294" s="21"/>
      <c r="AZ294" s="21"/>
      <c r="BA294" s="21"/>
      <c r="BB294" s="20"/>
      <c r="BC294" s="23"/>
      <c r="BD294" s="199"/>
      <c r="BE294" s="29"/>
      <c r="BF294" s="29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21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9"/>
      <c r="P295" s="29"/>
      <c r="Q295" s="29"/>
      <c r="R295" s="29"/>
      <c r="S295" s="29"/>
      <c r="T295" s="29"/>
      <c r="U295" s="29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199"/>
      <c r="AM295" s="23"/>
      <c r="AN295" s="23"/>
      <c r="AO295" s="21"/>
      <c r="AP295" s="21"/>
      <c r="AQ295" s="21"/>
      <c r="AR295" s="21"/>
      <c r="AS295" s="21"/>
      <c r="AT295" s="199"/>
      <c r="AU295" s="23"/>
      <c r="AV295" s="199"/>
      <c r="AW295" s="23"/>
      <c r="AX295" s="21"/>
      <c r="AY295" s="21"/>
      <c r="AZ295" s="21"/>
      <c r="BA295" s="21"/>
      <c r="BB295" s="20"/>
      <c r="BC295" s="23"/>
      <c r="BD295" s="199"/>
      <c r="BE295" s="23"/>
      <c r="BF295" s="23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21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9"/>
      <c r="P296" s="29"/>
      <c r="Q296" s="29"/>
      <c r="R296" s="29"/>
      <c r="S296" s="29"/>
      <c r="T296" s="29"/>
      <c r="U296" s="29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199"/>
      <c r="AM296" s="23"/>
      <c r="AN296" s="23"/>
      <c r="AO296" s="21"/>
      <c r="AP296" s="21"/>
      <c r="AQ296" s="21"/>
      <c r="AR296" s="21"/>
      <c r="AS296" s="21"/>
      <c r="AT296" s="199"/>
      <c r="AU296" s="23"/>
      <c r="AV296" s="199"/>
      <c r="AW296" s="23"/>
      <c r="AX296" s="21"/>
      <c r="AY296" s="21"/>
      <c r="AZ296" s="21"/>
      <c r="BA296" s="21"/>
      <c r="BB296" s="20"/>
      <c r="BC296" s="23"/>
      <c r="BD296" s="199"/>
      <c r="BE296" s="23"/>
      <c r="BF296" s="23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21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9"/>
      <c r="P297" s="29"/>
      <c r="Q297" s="29"/>
      <c r="R297" s="29"/>
      <c r="S297" s="29"/>
      <c r="T297" s="29"/>
      <c r="U297" s="29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3"/>
      <c r="AJ297" s="23"/>
      <c r="AK297" s="21"/>
      <c r="AL297" s="199"/>
      <c r="AM297" s="23"/>
      <c r="AN297" s="23"/>
      <c r="AO297" s="21"/>
      <c r="AP297" s="21"/>
      <c r="AQ297" s="21"/>
      <c r="AR297" s="21"/>
      <c r="AS297" s="21"/>
      <c r="AT297" s="199"/>
      <c r="AU297" s="23"/>
      <c r="AV297" s="199"/>
      <c r="AW297" s="23"/>
      <c r="AX297" s="21"/>
      <c r="AY297" s="21"/>
      <c r="AZ297" s="21"/>
      <c r="BA297" s="21"/>
      <c r="BB297" s="20"/>
      <c r="BC297" s="23"/>
      <c r="BD297" s="199"/>
      <c r="BE297" s="23"/>
      <c r="BF297" s="23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21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9"/>
      <c r="P298" s="29"/>
      <c r="Q298" s="29"/>
      <c r="R298" s="29"/>
      <c r="S298" s="29"/>
      <c r="T298" s="29"/>
      <c r="U298" s="29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3"/>
      <c r="AK298" s="21"/>
      <c r="AL298" s="199"/>
      <c r="AM298" s="23"/>
      <c r="AN298" s="23"/>
      <c r="AO298" s="21"/>
      <c r="AP298" s="21"/>
      <c r="AQ298" s="21"/>
      <c r="AR298" s="21"/>
      <c r="AS298" s="21"/>
      <c r="AT298" s="199"/>
      <c r="AU298" s="23"/>
      <c r="AV298" s="199"/>
      <c r="AW298" s="23"/>
      <c r="AX298" s="21"/>
      <c r="AY298" s="21"/>
      <c r="AZ298" s="21"/>
      <c r="BA298" s="21"/>
      <c r="BB298" s="20"/>
      <c r="BC298" s="23"/>
      <c r="BD298" s="199"/>
      <c r="BE298" s="23"/>
      <c r="BF298" s="23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1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9"/>
      <c r="P299" s="29"/>
      <c r="Q299" s="29"/>
      <c r="R299" s="29"/>
      <c r="S299" s="29"/>
      <c r="T299" s="29"/>
      <c r="U299" s="29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3"/>
      <c r="AJ299" s="23"/>
      <c r="AK299" s="21"/>
      <c r="AL299" s="199"/>
      <c r="AM299" s="23"/>
      <c r="AN299" s="23"/>
      <c r="AO299" s="21"/>
      <c r="AP299" s="21"/>
      <c r="AQ299" s="21"/>
      <c r="AR299" s="21"/>
      <c r="AS299" s="21"/>
      <c r="AT299" s="199"/>
      <c r="AU299" s="23"/>
      <c r="AV299" s="199"/>
      <c r="AW299" s="23"/>
      <c r="AX299" s="21"/>
      <c r="AY299" s="21"/>
      <c r="AZ299" s="21"/>
      <c r="BA299" s="21"/>
      <c r="BB299" s="20"/>
      <c r="BC299" s="23"/>
      <c r="BD299" s="199"/>
      <c r="BE299" s="23"/>
      <c r="BF299" s="23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9.6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0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199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6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199"/>
      <c r="O301" s="63"/>
      <c r="P301" s="63"/>
      <c r="Q301" s="63"/>
      <c r="R301" s="63"/>
      <c r="S301" s="63"/>
      <c r="T301" s="63"/>
      <c r="U301" s="6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23"/>
      <c r="BD301" s="199"/>
      <c r="BE301" s="2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409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9"/>
      <c r="P302" s="29"/>
      <c r="Q302" s="29"/>
      <c r="R302" s="29"/>
      <c r="S302" s="29"/>
      <c r="T302" s="29"/>
      <c r="U302" s="29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0"/>
      <c r="BC302" s="23"/>
      <c r="BD302" s="199"/>
      <c r="BE302" s="29"/>
      <c r="BF302" s="29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20"/>
      <c r="BF303" s="20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71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199"/>
      <c r="BF304" s="20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51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9"/>
      <c r="O305" s="28"/>
      <c r="P305" s="18"/>
      <c r="Q305" s="28"/>
      <c r="R305" s="28"/>
      <c r="S305" s="28"/>
      <c r="T305" s="28"/>
      <c r="U305" s="28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199"/>
      <c r="AM305" s="23"/>
      <c r="AN305" s="23"/>
      <c r="AO305" s="21"/>
      <c r="AP305" s="21"/>
      <c r="AQ305" s="21"/>
      <c r="AR305" s="21"/>
      <c r="AS305" s="21"/>
      <c r="AT305" s="199"/>
      <c r="AU305" s="23"/>
      <c r="AV305" s="199"/>
      <c r="AW305" s="23"/>
      <c r="AX305" s="21"/>
      <c r="AY305" s="21"/>
      <c r="AZ305" s="21"/>
      <c r="BA305" s="21"/>
      <c r="BB305" s="20"/>
      <c r="BC305" s="23"/>
      <c r="BD305" s="199"/>
      <c r="BE305" s="23"/>
      <c r="BF305" s="23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9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3"/>
      <c r="AJ306" s="23"/>
      <c r="AK306" s="21"/>
      <c r="AL306" s="199"/>
      <c r="AM306" s="23"/>
      <c r="AN306" s="23"/>
      <c r="AO306" s="21"/>
      <c r="AP306" s="21"/>
      <c r="AQ306" s="21"/>
      <c r="AR306" s="21"/>
      <c r="AS306" s="21"/>
      <c r="AT306" s="199"/>
      <c r="AU306" s="23"/>
      <c r="AV306" s="199"/>
      <c r="AW306" s="23"/>
      <c r="AX306" s="21"/>
      <c r="AY306" s="21"/>
      <c r="AZ306" s="21"/>
      <c r="BA306" s="21"/>
      <c r="BB306" s="20"/>
      <c r="BC306" s="23"/>
      <c r="BD306" s="199"/>
      <c r="BE306" s="23"/>
      <c r="BF306" s="23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09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9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3"/>
      <c r="AJ307" s="23"/>
      <c r="AK307" s="21"/>
      <c r="AL307" s="199"/>
      <c r="AM307" s="23"/>
      <c r="AN307" s="23"/>
      <c r="AO307" s="21"/>
      <c r="AP307" s="21"/>
      <c r="AQ307" s="21"/>
      <c r="AR307" s="21"/>
      <c r="AS307" s="21"/>
      <c r="AT307" s="199"/>
      <c r="AU307" s="23"/>
      <c r="AV307" s="199"/>
      <c r="AW307" s="23"/>
      <c r="AX307" s="21"/>
      <c r="AY307" s="21"/>
      <c r="AZ307" s="21"/>
      <c r="BA307" s="21"/>
      <c r="BB307" s="20"/>
      <c r="BC307" s="23"/>
      <c r="BD307" s="199"/>
      <c r="BE307" s="23"/>
      <c r="BF307" s="23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8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199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199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8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199"/>
      <c r="O309" s="28"/>
      <c r="P309" s="18"/>
      <c r="Q309" s="28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199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54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9"/>
      <c r="O310" s="28"/>
      <c r="P310" s="18"/>
      <c r="Q310" s="28"/>
      <c r="R310" s="28"/>
      <c r="S310" s="28"/>
      <c r="T310" s="28"/>
      <c r="U310" s="28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199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61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9"/>
      <c r="P311" s="29"/>
      <c r="Q311" s="29"/>
      <c r="R311" s="29"/>
      <c r="S311" s="29"/>
      <c r="T311" s="29"/>
      <c r="U311" s="29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3"/>
      <c r="BD311" s="199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49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199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49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9"/>
      <c r="O313" s="28"/>
      <c r="P313" s="18"/>
      <c r="Q313" s="28"/>
      <c r="R313" s="28"/>
      <c r="S313" s="28"/>
      <c r="T313" s="28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199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49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9"/>
      <c r="O314" s="23"/>
      <c r="P314" s="23"/>
      <c r="Q314" s="23"/>
      <c r="R314" s="23"/>
      <c r="S314" s="23"/>
      <c r="T314" s="23"/>
      <c r="U314" s="28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199"/>
      <c r="BE314" s="23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49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199"/>
      <c r="O315" s="28"/>
      <c r="P315" s="18"/>
      <c r="Q315" s="28"/>
      <c r="R315" s="28"/>
      <c r="S315" s="28"/>
      <c r="T315" s="28"/>
      <c r="U315" s="28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199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49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199"/>
      <c r="O316" s="28"/>
      <c r="P316" s="18"/>
      <c r="Q316" s="28"/>
      <c r="R316" s="28"/>
      <c r="S316" s="28"/>
      <c r="T316" s="28"/>
      <c r="U316" s="28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199"/>
      <c r="BE316" s="23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67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199"/>
      <c r="BE317" s="23"/>
      <c r="BF317" s="23"/>
      <c r="BG317" s="21"/>
      <c r="BH317" s="21"/>
      <c r="BI317" s="21"/>
      <c r="BJ317" s="20"/>
      <c r="BK317" s="23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54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199"/>
      <c r="BE318" s="63"/>
      <c r="BF318" s="29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4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9"/>
      <c r="BE319" s="63"/>
      <c r="BF319" s="29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6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0"/>
      <c r="BD320" s="20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5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9"/>
      <c r="BE321" s="23"/>
      <c r="BF321" s="20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20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9"/>
      <c r="P322" s="29"/>
      <c r="Q322" s="29"/>
      <c r="R322" s="29"/>
      <c r="S322" s="29"/>
      <c r="T322" s="29"/>
      <c r="U322" s="29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199"/>
      <c r="BE322" s="29"/>
      <c r="BF322" s="29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20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199"/>
      <c r="BE323" s="20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20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3"/>
      <c r="BD324" s="199"/>
      <c r="BE324" s="23"/>
      <c r="BF324" s="20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9"/>
      <c r="P325" s="29"/>
      <c r="Q325" s="29"/>
      <c r="R325" s="29"/>
      <c r="S325" s="29"/>
      <c r="T325" s="29"/>
      <c r="U325" s="29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9"/>
      <c r="AJ325" s="29"/>
      <c r="AK325" s="21"/>
      <c r="AL325" s="199"/>
      <c r="AM325" s="29"/>
      <c r="AN325" s="29"/>
      <c r="AO325" s="21"/>
      <c r="AP325" s="21"/>
      <c r="AQ325" s="21"/>
      <c r="AR325" s="21"/>
      <c r="AS325" s="21"/>
      <c r="AT325" s="199"/>
      <c r="AU325" s="29"/>
      <c r="AV325" s="199"/>
      <c r="AW325" s="29"/>
      <c r="AX325" s="21"/>
      <c r="AY325" s="21"/>
      <c r="AZ325" s="21"/>
      <c r="BA325" s="21"/>
      <c r="BB325" s="20"/>
      <c r="BC325" s="23"/>
      <c r="BD325" s="199"/>
      <c r="BE325" s="29"/>
      <c r="BF325" s="29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4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9"/>
      <c r="P326" s="29"/>
      <c r="Q326" s="29"/>
      <c r="R326" s="29"/>
      <c r="S326" s="29"/>
      <c r="T326" s="29"/>
      <c r="U326" s="29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9"/>
      <c r="AJ326" s="29"/>
      <c r="AK326" s="21"/>
      <c r="AL326" s="199"/>
      <c r="AM326" s="29"/>
      <c r="AN326" s="29"/>
      <c r="AO326" s="21"/>
      <c r="AP326" s="21"/>
      <c r="AQ326" s="21"/>
      <c r="AR326" s="21"/>
      <c r="AS326" s="21"/>
      <c r="AT326" s="199"/>
      <c r="AU326" s="29"/>
      <c r="AV326" s="199"/>
      <c r="AW326" s="29"/>
      <c r="AX326" s="21"/>
      <c r="AY326" s="21"/>
      <c r="AZ326" s="21"/>
      <c r="BA326" s="21"/>
      <c r="BB326" s="20"/>
      <c r="BC326" s="23"/>
      <c r="BD326" s="199"/>
      <c r="BE326" s="29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44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9"/>
      <c r="P327" s="29"/>
      <c r="Q327" s="29"/>
      <c r="R327" s="29"/>
      <c r="S327" s="29"/>
      <c r="T327" s="29"/>
      <c r="U327" s="29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9"/>
      <c r="AJ327" s="29"/>
      <c r="AK327" s="21"/>
      <c r="AL327" s="199"/>
      <c r="AM327" s="29"/>
      <c r="AN327" s="29"/>
      <c r="AO327" s="21"/>
      <c r="AP327" s="21"/>
      <c r="AQ327" s="21"/>
      <c r="AR327" s="21"/>
      <c r="AS327" s="21"/>
      <c r="AT327" s="199"/>
      <c r="AU327" s="29"/>
      <c r="AV327" s="199"/>
      <c r="AW327" s="29"/>
      <c r="AX327" s="21"/>
      <c r="AY327" s="21"/>
      <c r="AZ327" s="21"/>
      <c r="BA327" s="21"/>
      <c r="BB327" s="20"/>
      <c r="BC327" s="23"/>
      <c r="BD327" s="199"/>
      <c r="BE327" s="29"/>
      <c r="BF327" s="29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44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9"/>
      <c r="AJ328" s="29"/>
      <c r="AK328" s="21"/>
      <c r="AL328" s="199"/>
      <c r="AM328" s="29"/>
      <c r="AN328" s="29"/>
      <c r="AO328" s="21"/>
      <c r="AP328" s="21"/>
      <c r="AQ328" s="21"/>
      <c r="AR328" s="21"/>
      <c r="AS328" s="21"/>
      <c r="AT328" s="199"/>
      <c r="AU328" s="29"/>
      <c r="AV328" s="199"/>
      <c r="AW328" s="29"/>
      <c r="AX328" s="21"/>
      <c r="AY328" s="21"/>
      <c r="AZ328" s="21"/>
      <c r="BA328" s="21"/>
      <c r="BB328" s="20"/>
      <c r="BC328" s="23"/>
      <c r="BD328" s="199"/>
      <c r="BE328" s="29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4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9"/>
      <c r="AJ329" s="29"/>
      <c r="AK329" s="21"/>
      <c r="AL329" s="199"/>
      <c r="AM329" s="29"/>
      <c r="AN329" s="29"/>
      <c r="AO329" s="21"/>
      <c r="AP329" s="21"/>
      <c r="AQ329" s="21"/>
      <c r="AR329" s="21"/>
      <c r="AS329" s="21"/>
      <c r="AT329" s="199"/>
      <c r="AU329" s="29"/>
      <c r="AV329" s="199"/>
      <c r="AW329" s="29"/>
      <c r="AX329" s="21"/>
      <c r="AY329" s="21"/>
      <c r="AZ329" s="21"/>
      <c r="BA329" s="21"/>
      <c r="BB329" s="20"/>
      <c r="BC329" s="23"/>
      <c r="BD329" s="199"/>
      <c r="BE329" s="29"/>
      <c r="BF329" s="29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44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0"/>
      <c r="AI330" s="29"/>
      <c r="AJ330" s="29"/>
      <c r="AK330" s="21"/>
      <c r="AL330" s="199"/>
      <c r="AM330" s="29"/>
      <c r="AN330" s="29"/>
      <c r="AO330" s="21"/>
      <c r="AP330" s="21"/>
      <c r="AQ330" s="21"/>
      <c r="AR330" s="21"/>
      <c r="AS330" s="21"/>
      <c r="AT330" s="199"/>
      <c r="AU330" s="29"/>
      <c r="AV330" s="199"/>
      <c r="AW330" s="29"/>
      <c r="AX330" s="21"/>
      <c r="AY330" s="21"/>
      <c r="AZ330" s="21"/>
      <c r="BA330" s="21"/>
      <c r="BB330" s="20"/>
      <c r="BC330" s="23"/>
      <c r="BD330" s="199"/>
      <c r="BE330" s="29"/>
      <c r="BF330" s="29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9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9"/>
      <c r="P331" s="29"/>
      <c r="Q331" s="29"/>
      <c r="R331" s="29"/>
      <c r="S331" s="29"/>
      <c r="T331" s="29"/>
      <c r="U331" s="29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9"/>
      <c r="BE331" s="63"/>
      <c r="BF331" s="29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408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199"/>
      <c r="BE332" s="20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46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199"/>
      <c r="BE333" s="63"/>
      <c r="BF333" s="29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408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99"/>
      <c r="BE334" s="20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56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99"/>
      <c r="BE335" s="63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3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9"/>
      <c r="P336" s="29"/>
      <c r="Q336" s="29"/>
      <c r="R336" s="29"/>
      <c r="S336" s="29"/>
      <c r="T336" s="29"/>
      <c r="U336" s="29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99"/>
      <c r="BE336" s="29"/>
      <c r="BF336" s="29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3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99"/>
      <c r="BE337" s="63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46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99"/>
      <c r="BE338" s="23"/>
      <c r="BF338" s="23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84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184"/>
      <c r="BE339" s="185"/>
      <c r="BF339" s="29"/>
      <c r="BG339" s="21"/>
      <c r="BH339" s="21"/>
      <c r="BI339" s="21"/>
      <c r="BJ339" s="21"/>
      <c r="BK339" s="21"/>
      <c r="BL339" s="21"/>
      <c r="BM339" s="21"/>
      <c r="BN339" s="193"/>
      <c r="BO339" s="24"/>
      <c r="BP339" s="21"/>
      <c r="BQ339" s="21"/>
      <c r="BR339" s="23"/>
      <c r="BS339" s="23"/>
      <c r="BT339" s="24"/>
      <c r="BU339" s="25"/>
    </row>
    <row r="340" spans="1:73" s="22" customFormat="1" ht="184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199"/>
      <c r="O340" s="28"/>
      <c r="P340" s="18"/>
      <c r="Q340" s="28"/>
      <c r="R340" s="28"/>
      <c r="S340" s="28"/>
      <c r="T340" s="28"/>
      <c r="U340" s="28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84"/>
      <c r="BE340" s="185"/>
      <c r="BF340" s="29"/>
      <c r="BG340" s="21"/>
      <c r="BH340" s="21"/>
      <c r="BI340" s="21"/>
      <c r="BJ340" s="21"/>
      <c r="BK340" s="21"/>
      <c r="BL340" s="21"/>
      <c r="BM340" s="21"/>
      <c r="BN340" s="193"/>
      <c r="BO340" s="24"/>
      <c r="BP340" s="21"/>
      <c r="BQ340" s="21"/>
      <c r="BR340" s="23"/>
      <c r="BS340" s="23"/>
      <c r="BT340" s="24"/>
      <c r="BU340" s="25"/>
    </row>
    <row r="341" spans="1:73" s="22" customFormat="1" ht="184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99"/>
      <c r="BE341" s="20"/>
      <c r="BF341" s="20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8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84"/>
      <c r="BE342" s="185"/>
      <c r="BF342" s="20"/>
      <c r="BG342" s="21"/>
      <c r="BH342" s="21"/>
      <c r="BI342" s="21"/>
      <c r="BJ342" s="21"/>
      <c r="BK342" s="21"/>
      <c r="BL342" s="21"/>
      <c r="BM342" s="21"/>
      <c r="BN342" s="193"/>
      <c r="BO342" s="24"/>
      <c r="BP342" s="21"/>
      <c r="BQ342" s="21"/>
      <c r="BR342" s="23"/>
      <c r="BS342" s="23"/>
      <c r="BT342" s="24"/>
      <c r="BU342" s="25"/>
    </row>
    <row r="343" spans="1:73" s="22" customFormat="1" ht="189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63"/>
      <c r="P343" s="63"/>
      <c r="Q343" s="63"/>
      <c r="R343" s="63"/>
      <c r="S343" s="63"/>
      <c r="T343" s="63"/>
      <c r="U343" s="6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84"/>
      <c r="BE343" s="185"/>
      <c r="BF343" s="20"/>
      <c r="BG343" s="21"/>
      <c r="BH343" s="21"/>
      <c r="BI343" s="21"/>
      <c r="BJ343" s="21"/>
      <c r="BK343" s="21"/>
      <c r="BL343" s="21"/>
      <c r="BM343" s="21"/>
      <c r="BN343" s="193"/>
      <c r="BO343" s="24"/>
      <c r="BP343" s="21"/>
      <c r="BQ343" s="21"/>
      <c r="BR343" s="23"/>
      <c r="BS343" s="23"/>
      <c r="BT343" s="24"/>
      <c r="BU343" s="25"/>
    </row>
    <row r="344" spans="1:73" s="22" customFormat="1" ht="18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99"/>
      <c r="BE344" s="20"/>
      <c r="BF344" s="20"/>
      <c r="BG344" s="21"/>
      <c r="BH344" s="21"/>
      <c r="BI344" s="21"/>
      <c r="BJ344" s="20"/>
      <c r="BK344" s="23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8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186"/>
      <c r="BE345" s="185"/>
      <c r="BF345" s="20"/>
      <c r="BG345" s="21"/>
      <c r="BH345" s="21"/>
      <c r="BI345" s="21"/>
      <c r="BJ345" s="20"/>
      <c r="BK345" s="23"/>
      <c r="BL345" s="23"/>
      <c r="BM345" s="21"/>
      <c r="BN345" s="193"/>
      <c r="BO345" s="24"/>
      <c r="BP345" s="21"/>
      <c r="BQ345" s="21"/>
      <c r="BR345" s="23"/>
      <c r="BS345" s="23"/>
      <c r="BT345" s="24"/>
      <c r="BU345" s="25"/>
    </row>
    <row r="346" spans="1:73" s="22" customFormat="1" ht="184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199"/>
      <c r="BE346" s="29"/>
      <c r="BF346" s="29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84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199"/>
      <c r="BE347" s="23"/>
      <c r="BF347" s="20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84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199"/>
      <c r="BE348" s="29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84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199"/>
      <c r="BE349" s="23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12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9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9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9"/>
      <c r="BE351" s="23"/>
      <c r="BF351" s="23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6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199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81"/>
      <c r="BE352" s="21"/>
      <c r="BF352" s="21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2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9"/>
      <c r="BE353" s="23"/>
      <c r="BF353" s="23"/>
      <c r="BG353" s="21"/>
      <c r="BH353" s="21"/>
      <c r="BI353" s="21"/>
      <c r="BJ353" s="21"/>
      <c r="BK353" s="21"/>
      <c r="BL353" s="20"/>
      <c r="BM353" s="23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2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81"/>
      <c r="BE354" s="21"/>
      <c r="BF354" s="21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2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81"/>
      <c r="BE355" s="21"/>
      <c r="BF355" s="21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57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9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82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9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81"/>
      <c r="BE357" s="21"/>
      <c r="BF357" s="21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29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9"/>
      <c r="P358" s="29"/>
      <c r="Q358" s="29"/>
      <c r="R358" s="29"/>
      <c r="S358" s="29"/>
      <c r="T358" s="29"/>
      <c r="U358" s="29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81"/>
      <c r="BE358" s="21"/>
      <c r="BF358" s="21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3"/>
      <c r="AJ359" s="23"/>
      <c r="AK359" s="23"/>
      <c r="AL359" s="199"/>
      <c r="AM359" s="23"/>
      <c r="AN359" s="23"/>
      <c r="AO359" s="21"/>
      <c r="AP359" s="21"/>
      <c r="AQ359" s="21"/>
      <c r="AR359" s="21"/>
      <c r="AS359" s="21"/>
      <c r="AT359" s="199"/>
      <c r="AU359" s="23"/>
      <c r="AV359" s="199"/>
      <c r="AW359" s="23"/>
      <c r="AX359" s="21"/>
      <c r="AY359" s="21"/>
      <c r="AZ359" s="21"/>
      <c r="BA359" s="21"/>
      <c r="BB359" s="20"/>
      <c r="BC359" s="23"/>
      <c r="BD359" s="199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41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0"/>
      <c r="AK360" s="23"/>
      <c r="AL360" s="23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0"/>
      <c r="BC360" s="23"/>
      <c r="BD360" s="199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41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9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0"/>
      <c r="AK361" s="23"/>
      <c r="AL361" s="23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0"/>
      <c r="BC361" s="23"/>
      <c r="BD361" s="199"/>
      <c r="BE361" s="23"/>
      <c r="BF361" s="23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4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9"/>
      <c r="O362" s="23"/>
      <c r="P362" s="23"/>
      <c r="Q362" s="23"/>
      <c r="R362" s="23"/>
      <c r="S362" s="23"/>
      <c r="T362" s="23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0"/>
      <c r="AK362" s="23"/>
      <c r="AL362" s="23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0"/>
      <c r="BC362" s="23"/>
      <c r="BD362" s="199"/>
      <c r="BE362" s="23"/>
      <c r="BF362" s="23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4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9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0"/>
      <c r="AK363" s="23"/>
      <c r="AL363" s="23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0"/>
      <c r="BC363" s="23"/>
      <c r="BD363" s="199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4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9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0"/>
      <c r="AK364" s="23"/>
      <c r="AL364" s="23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0"/>
      <c r="BC364" s="23"/>
      <c r="BD364" s="199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01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9"/>
      <c r="BE365" s="23"/>
      <c r="BF365" s="23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0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9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81"/>
      <c r="BE366" s="21"/>
      <c r="BF366" s="21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01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9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0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9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8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409.6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0"/>
      <c r="R369" s="20"/>
      <c r="S369" s="20"/>
      <c r="T369" s="20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8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0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0"/>
      <c r="R370" s="20"/>
      <c r="S370" s="20"/>
      <c r="T370" s="20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81"/>
      <c r="BE370" s="21"/>
      <c r="BF370" s="21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01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0"/>
      <c r="AK371" s="23"/>
      <c r="AL371" s="23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0"/>
      <c r="BC371" s="23"/>
      <c r="BD371" s="199"/>
      <c r="BE371" s="23"/>
      <c r="BF371" s="23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01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81"/>
      <c r="BE372" s="21"/>
      <c r="BF372" s="21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01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0"/>
      <c r="R373" s="20"/>
      <c r="S373" s="20"/>
      <c r="T373" s="20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8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01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199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59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9"/>
      <c r="BE375" s="29"/>
      <c r="BF375" s="29"/>
      <c r="BG375" s="21"/>
      <c r="BH375" s="21"/>
      <c r="BI375" s="21"/>
      <c r="BJ375" s="20"/>
      <c r="BK375" s="63"/>
      <c r="BL375" s="29"/>
      <c r="BM375" s="21"/>
      <c r="BN375" s="193"/>
      <c r="BO375" s="24"/>
      <c r="BP375" s="21"/>
      <c r="BQ375" s="21"/>
      <c r="BR375" s="23"/>
      <c r="BS375" s="23"/>
      <c r="BT375" s="24"/>
      <c r="BU375" s="25"/>
    </row>
    <row r="376" spans="1:73" s="22" customFormat="1" ht="244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9"/>
      <c r="BE376" s="187"/>
      <c r="BF376" s="29"/>
      <c r="BG376" s="21"/>
      <c r="BH376" s="21"/>
      <c r="BI376" s="21"/>
      <c r="BJ376" s="20"/>
      <c r="BK376" s="63"/>
      <c r="BL376" s="29"/>
      <c r="BM376" s="21"/>
      <c r="BN376" s="193"/>
      <c r="BO376" s="24"/>
      <c r="BP376" s="21"/>
      <c r="BQ376" s="21"/>
      <c r="BR376" s="23"/>
      <c r="BS376" s="23"/>
      <c r="BT376" s="24"/>
      <c r="BU376" s="25"/>
    </row>
    <row r="377" spans="1:73" s="22" customFormat="1" ht="219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63"/>
      <c r="P377" s="63"/>
      <c r="Q377" s="63"/>
      <c r="R377" s="63"/>
      <c r="S377" s="63"/>
      <c r="T377" s="63"/>
      <c r="U377" s="6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86"/>
      <c r="BE377" s="188"/>
      <c r="BF377" s="189"/>
      <c r="BG377" s="21"/>
      <c r="BH377" s="21"/>
      <c r="BI377" s="21"/>
      <c r="BJ377" s="21"/>
      <c r="BK377" s="21"/>
      <c r="BL377" s="21"/>
      <c r="BM377" s="21"/>
      <c r="BN377" s="193"/>
      <c r="BO377" s="24"/>
      <c r="BP377" s="21"/>
      <c r="BQ377" s="21"/>
      <c r="BR377" s="23"/>
      <c r="BS377" s="23"/>
      <c r="BT377" s="24"/>
      <c r="BU377" s="25"/>
    </row>
    <row r="378" spans="1:73" s="22" customFormat="1" ht="219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9"/>
      <c r="BE378" s="29"/>
      <c r="BF378" s="29"/>
      <c r="BG378" s="21"/>
      <c r="BH378" s="21"/>
      <c r="BI378" s="21"/>
      <c r="BJ378" s="21"/>
      <c r="BK378" s="21"/>
      <c r="BL378" s="21"/>
      <c r="BM378" s="21"/>
      <c r="BN378" s="193"/>
      <c r="BO378" s="24"/>
      <c r="BP378" s="21"/>
      <c r="BQ378" s="21"/>
      <c r="BR378" s="23"/>
      <c r="BS378" s="23"/>
      <c r="BT378" s="24"/>
      <c r="BU378" s="25"/>
    </row>
    <row r="379" spans="1:73" s="22" customFormat="1" ht="219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86"/>
      <c r="BE379" s="188"/>
      <c r="BF379" s="189"/>
      <c r="BG379" s="21"/>
      <c r="BH379" s="21"/>
      <c r="BI379" s="21"/>
      <c r="BJ379" s="21"/>
      <c r="BK379" s="21"/>
      <c r="BL379" s="21"/>
      <c r="BM379" s="21"/>
      <c r="BN379" s="193"/>
      <c r="BO379" s="24"/>
      <c r="BP379" s="21"/>
      <c r="BQ379" s="21"/>
      <c r="BR379" s="23"/>
      <c r="BS379" s="23"/>
      <c r="BT379" s="24"/>
      <c r="BU379" s="25"/>
    </row>
    <row r="380" spans="1:73" s="22" customFormat="1" ht="409.6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9"/>
      <c r="BE380" s="29"/>
      <c r="BF380" s="20"/>
      <c r="BG380" s="21"/>
      <c r="BH380" s="21"/>
      <c r="BI380" s="21"/>
      <c r="BJ380" s="21"/>
      <c r="BK380" s="21"/>
      <c r="BL380" s="21"/>
      <c r="BM380" s="21"/>
      <c r="BN380" s="193"/>
      <c r="BO380" s="24"/>
      <c r="BP380" s="21"/>
      <c r="BQ380" s="21"/>
      <c r="BR380" s="23"/>
      <c r="BS380" s="23"/>
      <c r="BT380" s="24"/>
      <c r="BU380" s="25"/>
    </row>
    <row r="381" spans="1:73" s="22" customFormat="1" ht="409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0"/>
      <c r="AI381" s="29"/>
      <c r="AJ381" s="29"/>
      <c r="AK381" s="21"/>
      <c r="AL381" s="199"/>
      <c r="AM381" s="29"/>
      <c r="AN381" s="29"/>
      <c r="AO381" s="21"/>
      <c r="AP381" s="21"/>
      <c r="AQ381" s="21"/>
      <c r="AR381" s="21"/>
      <c r="AS381" s="21"/>
      <c r="AT381" s="199"/>
      <c r="AU381" s="29"/>
      <c r="AV381" s="199"/>
      <c r="AW381" s="29"/>
      <c r="AX381" s="21"/>
      <c r="AY381" s="21"/>
      <c r="AZ381" s="21"/>
      <c r="BA381" s="21"/>
      <c r="BB381" s="21"/>
      <c r="BC381" s="21"/>
      <c r="BD381" s="199"/>
      <c r="BE381" s="29"/>
      <c r="BF381" s="29"/>
      <c r="BG381" s="21"/>
      <c r="BH381" s="21"/>
      <c r="BI381" s="21"/>
      <c r="BJ381" s="21"/>
      <c r="BK381" s="21"/>
      <c r="BL381" s="21"/>
      <c r="BM381" s="21"/>
      <c r="BN381" s="193"/>
      <c r="BO381" s="24"/>
      <c r="BP381" s="21"/>
      <c r="BQ381" s="21"/>
      <c r="BR381" s="23"/>
      <c r="BS381" s="23"/>
      <c r="BT381" s="24"/>
      <c r="BU381" s="25"/>
    </row>
    <row r="382" spans="1:73" s="22" customFormat="1" ht="137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86"/>
      <c r="BE382" s="188"/>
      <c r="BF382" s="189"/>
      <c r="BG382" s="21"/>
      <c r="BH382" s="21"/>
      <c r="BI382" s="21"/>
      <c r="BJ382" s="21"/>
      <c r="BK382" s="21"/>
      <c r="BL382" s="21"/>
      <c r="BM382" s="21"/>
      <c r="BN382" s="193"/>
      <c r="BO382" s="24"/>
      <c r="BP382" s="21"/>
      <c r="BQ382" s="21"/>
      <c r="BR382" s="23"/>
      <c r="BS382" s="23"/>
      <c r="BT382" s="24"/>
      <c r="BU382" s="25"/>
    </row>
    <row r="383" spans="1:73" s="22" customFormat="1" ht="137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86"/>
      <c r="BE383" s="188"/>
      <c r="BF383" s="189"/>
      <c r="BG383" s="21"/>
      <c r="BH383" s="21"/>
      <c r="BI383" s="21"/>
      <c r="BJ383" s="21"/>
      <c r="BK383" s="21"/>
      <c r="BL383" s="21"/>
      <c r="BM383" s="21"/>
      <c r="BN383" s="193"/>
      <c r="BO383" s="24"/>
      <c r="BP383" s="21"/>
      <c r="BQ383" s="21"/>
      <c r="BR383" s="23"/>
      <c r="BS383" s="23"/>
      <c r="BT383" s="24"/>
      <c r="BU383" s="25"/>
    </row>
    <row r="384" spans="1:73" s="22" customFormat="1" ht="137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86"/>
      <c r="BE384" s="188"/>
      <c r="BF384" s="189"/>
      <c r="BG384" s="21"/>
      <c r="BH384" s="21"/>
      <c r="BI384" s="21"/>
      <c r="BJ384" s="21"/>
      <c r="BK384" s="21"/>
      <c r="BL384" s="21"/>
      <c r="BM384" s="21"/>
      <c r="BN384" s="193"/>
      <c r="BO384" s="24"/>
      <c r="BP384" s="21"/>
      <c r="BQ384" s="21"/>
      <c r="BR384" s="23"/>
      <c r="BS384" s="23"/>
      <c r="BT384" s="24"/>
      <c r="BU384" s="25"/>
    </row>
    <row r="385" spans="1:75" s="22" customFormat="1" ht="137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86"/>
      <c r="BE385" s="188"/>
      <c r="BF385" s="189"/>
      <c r="BG385" s="21"/>
      <c r="BH385" s="21"/>
      <c r="BI385" s="21"/>
      <c r="BJ385" s="21"/>
      <c r="BK385" s="21"/>
      <c r="BL385" s="21"/>
      <c r="BM385" s="21"/>
      <c r="BN385" s="193"/>
      <c r="BO385" s="24"/>
      <c r="BP385" s="21"/>
      <c r="BQ385" s="21"/>
      <c r="BR385" s="23"/>
      <c r="BS385" s="23"/>
      <c r="BT385" s="24"/>
      <c r="BU385" s="25"/>
    </row>
    <row r="386" spans="1:75" s="22" customFormat="1" ht="137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86"/>
      <c r="BE386" s="188"/>
      <c r="BF386" s="189"/>
      <c r="BG386" s="21"/>
      <c r="BH386" s="21"/>
      <c r="BI386" s="21"/>
      <c r="BJ386" s="21"/>
      <c r="BK386" s="21"/>
      <c r="BL386" s="21"/>
      <c r="BM386" s="21"/>
      <c r="BN386" s="193"/>
      <c r="BO386" s="24"/>
      <c r="BP386" s="21"/>
      <c r="BQ386" s="21"/>
      <c r="BR386" s="23"/>
      <c r="BS386" s="23"/>
      <c r="BT386" s="24"/>
      <c r="BU386" s="25"/>
    </row>
    <row r="387" spans="1:75" s="22" customFormat="1" ht="29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0"/>
      <c r="BC387" s="21"/>
      <c r="BD387" s="199"/>
      <c r="BE387" s="29"/>
      <c r="BF387" s="20"/>
      <c r="BG387" s="23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5" s="22" customFormat="1" ht="291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0"/>
      <c r="BC388" s="21"/>
      <c r="BD388" s="199"/>
      <c r="BE388" s="182"/>
      <c r="BF388" s="20"/>
      <c r="BG388" s="23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5" s="22" customFormat="1" ht="197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9"/>
      <c r="BE389" s="20"/>
      <c r="BF389" s="20"/>
      <c r="BG389" s="21"/>
      <c r="BH389" s="21"/>
      <c r="BI389" s="21"/>
      <c r="BJ389" s="21"/>
      <c r="BK389" s="21"/>
      <c r="BL389" s="21"/>
      <c r="BM389" s="21"/>
      <c r="BN389" s="193"/>
      <c r="BO389" s="24"/>
      <c r="BP389" s="21"/>
      <c r="BQ389" s="21"/>
      <c r="BR389" s="23"/>
      <c r="BS389" s="23"/>
      <c r="BT389" s="24"/>
      <c r="BU389" s="25"/>
    </row>
    <row r="390" spans="1:75" s="22" customFormat="1" ht="197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84"/>
      <c r="BE390" s="189"/>
      <c r="BF390" s="189"/>
      <c r="BG390" s="21"/>
      <c r="BH390" s="21"/>
      <c r="BI390" s="21"/>
      <c r="BJ390" s="21"/>
      <c r="BK390" s="21"/>
      <c r="BL390" s="21"/>
      <c r="BM390" s="21"/>
      <c r="BN390" s="193"/>
      <c r="BO390" s="24"/>
      <c r="BP390" s="21"/>
      <c r="BQ390" s="21"/>
      <c r="BR390" s="23"/>
      <c r="BS390" s="23"/>
      <c r="BT390" s="24"/>
      <c r="BU390" s="25"/>
    </row>
    <row r="391" spans="1:75" s="22" customFormat="1" ht="279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190"/>
      <c r="P391" s="190"/>
      <c r="Q391" s="190"/>
      <c r="R391" s="190"/>
      <c r="S391" s="190"/>
      <c r="T391" s="190"/>
      <c r="U391" s="19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9"/>
      <c r="BE391" s="63"/>
      <c r="BF391" s="6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5" s="22" customFormat="1" ht="171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9"/>
      <c r="BE392" s="23"/>
      <c r="BF392" s="23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5" s="22" customFormat="1" ht="129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1"/>
      <c r="BE393" s="29"/>
      <c r="BF393" s="29"/>
      <c r="BG393" s="21"/>
      <c r="BH393" s="21"/>
      <c r="BI393" s="21"/>
      <c r="BJ393" s="21"/>
      <c r="BK393" s="21"/>
      <c r="BL393" s="21"/>
      <c r="BM393" s="21"/>
      <c r="BN393" s="193"/>
      <c r="BO393" s="24"/>
      <c r="BP393" s="21"/>
      <c r="BQ393" s="21"/>
      <c r="BR393" s="23"/>
      <c r="BS393" s="23"/>
      <c r="BT393" s="24"/>
      <c r="BU393" s="25"/>
    </row>
    <row r="394" spans="1:75" s="22" customFormat="1" ht="187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9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9"/>
      <c r="BE394" s="23"/>
      <c r="BF394" s="23"/>
      <c r="BG394" s="21"/>
      <c r="BH394" s="21"/>
      <c r="BI394" s="21"/>
      <c r="BJ394" s="21"/>
      <c r="BK394" s="21"/>
      <c r="BL394" s="21"/>
      <c r="BM394" s="23"/>
      <c r="BN394" s="21"/>
      <c r="BO394" s="24"/>
      <c r="BP394" s="21"/>
      <c r="BQ394" s="21"/>
      <c r="BR394" s="21"/>
      <c r="BS394" s="21"/>
      <c r="BT394" s="23"/>
      <c r="BU394" s="24"/>
      <c r="BV394" s="25"/>
      <c r="BW394" s="30"/>
    </row>
    <row r="395" spans="1:75" s="22" customFormat="1" ht="187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9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3"/>
      <c r="BN395" s="21"/>
      <c r="BO395" s="24"/>
      <c r="BP395" s="25"/>
      <c r="BQ395" s="21"/>
      <c r="BR395" s="21"/>
      <c r="BS395" s="21"/>
      <c r="BT395" s="23"/>
      <c r="BU395" s="24"/>
      <c r="BV395" s="25"/>
      <c r="BW395" s="30"/>
    </row>
    <row r="396" spans="1:75" s="22" customFormat="1" ht="409.6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3"/>
      <c r="AV396" s="21"/>
      <c r="AW396" s="23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3"/>
      <c r="BN396" s="21"/>
      <c r="BO396" s="24"/>
      <c r="BP396" s="25"/>
      <c r="BQ396" s="21"/>
      <c r="BR396" s="21"/>
      <c r="BS396" s="21"/>
      <c r="BT396" s="23"/>
      <c r="BU396" s="24"/>
      <c r="BV396" s="25"/>
      <c r="BW396" s="30"/>
    </row>
    <row r="397" spans="1:75" s="22" customFormat="1" ht="409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9"/>
      <c r="BE397" s="23"/>
      <c r="BF397" s="23"/>
      <c r="BG397" s="21"/>
      <c r="BH397" s="21"/>
      <c r="BI397" s="21"/>
      <c r="BJ397" s="21"/>
      <c r="BK397" s="21"/>
      <c r="BL397" s="21"/>
      <c r="BM397" s="23"/>
      <c r="BN397" s="21"/>
      <c r="BO397" s="24"/>
      <c r="BP397" s="25"/>
      <c r="BQ397" s="21"/>
      <c r="BR397" s="21"/>
      <c r="BS397" s="21"/>
      <c r="BT397" s="23"/>
      <c r="BU397" s="24"/>
      <c r="BV397" s="25"/>
      <c r="BW397" s="30"/>
    </row>
    <row r="398" spans="1:75" s="22" customFormat="1" ht="194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9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3"/>
      <c r="BN398" s="21"/>
      <c r="BO398" s="24"/>
      <c r="BP398" s="25"/>
      <c r="BQ398" s="36"/>
      <c r="BR398" s="36"/>
      <c r="BS398" s="36"/>
      <c r="BT398" s="40"/>
      <c r="BU398" s="26"/>
      <c r="BV398" s="36"/>
      <c r="BW398" s="30"/>
    </row>
    <row r="399" spans="1:75" s="22" customFormat="1" ht="219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1"/>
      <c r="BN399" s="21"/>
      <c r="BO399" s="24"/>
      <c r="BP399" s="25"/>
      <c r="BQ399" s="36"/>
      <c r="BR399" s="36"/>
      <c r="BS399" s="36"/>
      <c r="BT399" s="40"/>
      <c r="BU399" s="26"/>
      <c r="BV399" s="36"/>
      <c r="BW399" s="30"/>
    </row>
    <row r="400" spans="1:75" s="22" customFormat="1" ht="198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18"/>
      <c r="M400" s="20"/>
      <c r="N400" s="21"/>
      <c r="O400" s="182"/>
      <c r="P400" s="182"/>
      <c r="Q400" s="182"/>
      <c r="R400" s="182"/>
      <c r="S400" s="182"/>
      <c r="T400" s="182"/>
      <c r="U400" s="182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3"/>
      <c r="BN400" s="21"/>
      <c r="BO400" s="24"/>
      <c r="BP400" s="25"/>
      <c r="BQ400" s="21"/>
      <c r="BR400" s="21"/>
      <c r="BS400" s="21"/>
      <c r="BT400" s="23"/>
      <c r="BU400" s="24"/>
      <c r="BV400" s="25"/>
      <c r="BW400" s="30"/>
    </row>
    <row r="401" spans="1:75" s="22" customFormat="1" ht="198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18"/>
      <c r="M401" s="20"/>
      <c r="N401" s="21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3"/>
      <c r="BN401" s="21"/>
      <c r="BO401" s="24"/>
      <c r="BP401" s="25"/>
      <c r="BQ401" s="21"/>
      <c r="BR401" s="21"/>
      <c r="BS401" s="21"/>
      <c r="BT401" s="23"/>
      <c r="BU401" s="24"/>
      <c r="BV401" s="25"/>
      <c r="BW401" s="30"/>
    </row>
    <row r="402" spans="1:75" s="22" customFormat="1" ht="198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20"/>
      <c r="N402" s="21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3"/>
      <c r="BN402" s="21"/>
      <c r="BO402" s="24"/>
      <c r="BP402" s="25"/>
      <c r="BQ402" s="21"/>
      <c r="BR402" s="21"/>
      <c r="BS402" s="21"/>
      <c r="BT402" s="23"/>
      <c r="BU402" s="24"/>
      <c r="BV402" s="25"/>
      <c r="BW402" s="30"/>
    </row>
    <row r="403" spans="1:75" s="22" customFormat="1" ht="146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3"/>
      <c r="BN403" s="21"/>
      <c r="BO403" s="24"/>
      <c r="BP403" s="25"/>
      <c r="BQ403" s="21"/>
      <c r="BR403" s="21"/>
      <c r="BS403" s="21"/>
      <c r="BT403" s="23"/>
      <c r="BU403" s="24"/>
      <c r="BV403" s="25"/>
      <c r="BW403" s="30"/>
    </row>
    <row r="404" spans="1:75" s="22" customFormat="1" ht="227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3"/>
      <c r="BN404" s="21"/>
      <c r="BO404" s="24"/>
      <c r="BP404" s="25"/>
      <c r="BQ404" s="21"/>
      <c r="BR404" s="21"/>
      <c r="BS404" s="21"/>
      <c r="BT404" s="23"/>
      <c r="BU404" s="24"/>
      <c r="BV404" s="25"/>
      <c r="BW404" s="30"/>
    </row>
    <row r="405" spans="1:75" s="22" customFormat="1" ht="154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28"/>
      <c r="P405" s="2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3"/>
      <c r="BN405" s="21"/>
      <c r="BO405" s="24"/>
      <c r="BP405" s="25"/>
      <c r="BQ405" s="21"/>
      <c r="BR405" s="21"/>
      <c r="BS405" s="21"/>
      <c r="BT405" s="23"/>
      <c r="BU405" s="24"/>
      <c r="BV405" s="25"/>
      <c r="BW405" s="30"/>
    </row>
    <row r="406" spans="1:75" s="22" customFormat="1" ht="154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3"/>
      <c r="BN406" s="21"/>
      <c r="BO406" s="24"/>
      <c r="BP406" s="25"/>
      <c r="BQ406" s="36"/>
      <c r="BR406" s="36"/>
      <c r="BS406" s="36"/>
      <c r="BT406" s="40"/>
      <c r="BU406" s="26"/>
      <c r="BV406" s="36"/>
      <c r="BW406" s="30"/>
    </row>
    <row r="407" spans="1:75" s="22" customFormat="1" ht="182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3"/>
      <c r="BM407" s="21"/>
      <c r="BN407" s="21"/>
      <c r="BO407" s="24"/>
      <c r="BP407" s="25"/>
      <c r="BQ407" s="36"/>
      <c r="BR407" s="36"/>
      <c r="BS407" s="36"/>
      <c r="BT407" s="40"/>
      <c r="BU407" s="26"/>
      <c r="BV407" s="36"/>
      <c r="BW407" s="30"/>
    </row>
    <row r="408" spans="1:75" s="22" customFormat="1" ht="182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3"/>
      <c r="P408" s="23"/>
      <c r="Q408" s="23"/>
      <c r="R408" s="23"/>
      <c r="S408" s="23"/>
      <c r="T408" s="23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4"/>
      <c r="BP408" s="25"/>
      <c r="BQ408" s="36"/>
      <c r="BR408" s="36"/>
      <c r="BS408" s="36"/>
      <c r="BT408" s="40"/>
      <c r="BU408" s="26"/>
      <c r="BV408" s="36"/>
      <c r="BW408" s="30"/>
    </row>
    <row r="409" spans="1:75" s="22" customFormat="1" ht="312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21"/>
      <c r="O409" s="28"/>
      <c r="P409" s="2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81"/>
      <c r="BE409" s="21"/>
      <c r="BF409" s="21"/>
      <c r="BG409" s="23"/>
      <c r="BH409" s="21"/>
      <c r="BI409" s="21"/>
      <c r="BJ409" s="21"/>
      <c r="BK409" s="21"/>
      <c r="BL409" s="23"/>
      <c r="BM409" s="21"/>
      <c r="BN409" s="21"/>
      <c r="BO409" s="24"/>
      <c r="BP409" s="25"/>
      <c r="BQ409" s="26"/>
    </row>
    <row r="410" spans="1:75" s="22" customFormat="1" ht="174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3"/>
      <c r="BH410" s="21"/>
      <c r="BI410" s="21"/>
      <c r="BJ410" s="21"/>
      <c r="BK410" s="21"/>
      <c r="BL410" s="23"/>
      <c r="BM410" s="21"/>
      <c r="BN410" s="21"/>
      <c r="BO410" s="24"/>
      <c r="BP410" s="25"/>
      <c r="BQ410" s="26"/>
    </row>
    <row r="411" spans="1:75" s="22" customFormat="1" ht="167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81"/>
      <c r="BE411" s="21"/>
      <c r="BF411" s="21"/>
      <c r="BG411" s="23"/>
      <c r="BH411" s="21"/>
      <c r="BI411" s="21"/>
      <c r="BJ411" s="21"/>
      <c r="BK411" s="21"/>
      <c r="BL411" s="23"/>
      <c r="BM411" s="21"/>
      <c r="BN411" s="21"/>
      <c r="BO411" s="24"/>
      <c r="BP411" s="25"/>
      <c r="BQ411" s="26"/>
    </row>
    <row r="412" spans="1:75" s="22" customFormat="1" ht="167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23"/>
      <c r="P412" s="23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3"/>
      <c r="BH412" s="21"/>
      <c r="BI412" s="21"/>
      <c r="BJ412" s="21"/>
      <c r="BK412" s="21"/>
      <c r="BL412" s="23"/>
      <c r="BM412" s="21"/>
      <c r="BN412" s="21"/>
      <c r="BO412" s="24"/>
      <c r="BP412" s="25"/>
      <c r="BQ412" s="26"/>
    </row>
    <row r="413" spans="1:75" s="22" customFormat="1" ht="167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23"/>
      <c r="P413" s="23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3"/>
      <c r="BH413" s="21"/>
      <c r="BI413" s="21"/>
      <c r="BJ413" s="21"/>
      <c r="BK413" s="21"/>
      <c r="BL413" s="23"/>
      <c r="BM413" s="21"/>
      <c r="BN413" s="21"/>
      <c r="BO413" s="24"/>
      <c r="BP413" s="25"/>
      <c r="BQ413" s="26"/>
    </row>
    <row r="414" spans="1:75" s="22" customFormat="1" ht="372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18"/>
      <c r="P414" s="18"/>
      <c r="Q414" s="18"/>
      <c r="R414" s="18"/>
      <c r="S414" s="18"/>
      <c r="T414" s="18"/>
      <c r="U414" s="1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1"/>
      <c r="BS414" s="21"/>
    </row>
    <row r="415" spans="1:75" s="22" customFormat="1" ht="257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21"/>
      <c r="O415" s="18"/>
      <c r="P415" s="18"/>
      <c r="Q415" s="27"/>
      <c r="R415" s="27"/>
      <c r="S415" s="27"/>
      <c r="T415" s="27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1"/>
      <c r="BS415" s="21"/>
    </row>
    <row r="416" spans="1:75" s="22" customFormat="1" ht="254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21"/>
      <c r="O416" s="18"/>
      <c r="P416" s="18"/>
      <c r="Q416" s="27"/>
      <c r="R416" s="27"/>
      <c r="S416" s="27"/>
      <c r="T416" s="27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1"/>
      <c r="BS416" s="21"/>
    </row>
    <row r="417" spans="1:73" s="22" customFormat="1" ht="319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23"/>
      <c r="P417" s="23"/>
      <c r="Q417" s="23"/>
      <c r="R417" s="23"/>
      <c r="S417" s="23"/>
      <c r="T417" s="23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1"/>
      <c r="BS417" s="21"/>
    </row>
    <row r="418" spans="1:73" s="22" customFormat="1" ht="409.6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18"/>
      <c r="N418" s="18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1"/>
      <c r="BS418" s="21"/>
    </row>
    <row r="419" spans="1:73" s="22" customFormat="1" ht="14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23"/>
      <c r="P419" s="23"/>
      <c r="Q419" s="23"/>
      <c r="R419" s="23"/>
      <c r="S419" s="23"/>
      <c r="T419" s="23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1"/>
      <c r="BS419" s="21"/>
    </row>
    <row r="420" spans="1:73" s="22" customFormat="1" ht="14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18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1"/>
      <c r="BS420" s="21"/>
    </row>
    <row r="421" spans="1:73" s="22" customFormat="1" ht="292.5" customHeight="1" x14ac:dyDescent="0.45">
      <c r="A421" s="17"/>
      <c r="B421" s="18"/>
      <c r="C421" s="176"/>
      <c r="D421" s="19"/>
      <c r="E421" s="19"/>
      <c r="F421" s="20"/>
      <c r="G421" s="18"/>
      <c r="H421" s="18"/>
      <c r="I421" s="18"/>
      <c r="J421" s="18"/>
      <c r="K421" s="18"/>
      <c r="L421" s="18"/>
      <c r="M421" s="20"/>
      <c r="N421" s="21"/>
      <c r="O421" s="27"/>
      <c r="P421" s="18"/>
      <c r="Q421" s="27"/>
      <c r="R421" s="27"/>
      <c r="S421" s="27"/>
      <c r="T421" s="27"/>
      <c r="U421" s="27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1"/>
      <c r="BS421" s="24"/>
      <c r="BT421" s="25"/>
      <c r="BU421" s="26"/>
    </row>
    <row r="422" spans="1:73" s="22" customFormat="1" ht="177" customHeight="1" x14ac:dyDescent="0.45">
      <c r="A422" s="17"/>
      <c r="B422" s="18"/>
      <c r="C422" s="176"/>
      <c r="D422" s="19"/>
      <c r="E422" s="19"/>
      <c r="F422" s="20"/>
      <c r="G422" s="18"/>
      <c r="H422" s="18"/>
      <c r="I422" s="18"/>
      <c r="J422" s="18"/>
      <c r="K422" s="18"/>
      <c r="L422" s="18"/>
      <c r="M422" s="20"/>
      <c r="N422" s="21"/>
      <c r="O422" s="18"/>
      <c r="P422" s="18"/>
      <c r="Q422" s="27"/>
      <c r="R422" s="27"/>
      <c r="S422" s="27"/>
      <c r="T422" s="27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1"/>
      <c r="BP422" s="21"/>
      <c r="BQ422" s="21"/>
      <c r="BR422" s="21"/>
      <c r="BS422" s="24"/>
      <c r="BT422" s="25"/>
      <c r="BU422" s="26"/>
    </row>
  </sheetData>
  <autoFilter ref="A2:BW46"/>
  <mergeCells count="34">
    <mergeCell ref="J9:J12"/>
    <mergeCell ref="J13:J18"/>
    <mergeCell ref="J32:J34"/>
    <mergeCell ref="J35:J37"/>
    <mergeCell ref="J3:J5"/>
    <mergeCell ref="M138:M139"/>
    <mergeCell ref="M21:M22"/>
    <mergeCell ref="M27:M28"/>
    <mergeCell ref="M30:M31"/>
    <mergeCell ref="M33:M34"/>
    <mergeCell ref="M36:M37"/>
    <mergeCell ref="M39:M40"/>
    <mergeCell ref="M45:M46"/>
    <mergeCell ref="M4:M5"/>
    <mergeCell ref="M7:M8"/>
    <mergeCell ref="M10:M11"/>
    <mergeCell ref="M17:M18"/>
    <mergeCell ref="J6:J8"/>
    <mergeCell ref="K23:K28"/>
    <mergeCell ref="A47:N47"/>
    <mergeCell ref="A1:BT1"/>
    <mergeCell ref="G41:G42"/>
    <mergeCell ref="I41:I42"/>
    <mergeCell ref="I35:I36"/>
    <mergeCell ref="I29:I30"/>
    <mergeCell ref="I19:I20"/>
    <mergeCell ref="J38:J40"/>
    <mergeCell ref="J41:J46"/>
    <mergeCell ref="K41:K46"/>
    <mergeCell ref="K35:K37"/>
    <mergeCell ref="K32:K34"/>
    <mergeCell ref="J19:J22"/>
    <mergeCell ref="J23:J28"/>
    <mergeCell ref="J29:J31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2019-10-31T12:28:10Z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