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шаблон!$A$2:$BW$45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шаблон!$A$1:$BO$51</definedName>
  </definedNames>
  <calcPr calcId="145621"/>
</workbook>
</file>

<file path=xl/calcChain.xml><?xml version="1.0" encoding="utf-8"?>
<calcChain xmlns="http://schemas.openxmlformats.org/spreadsheetml/2006/main">
  <c r="T20" i="4" l="1"/>
  <c r="S20" i="4"/>
  <c r="R20" i="4"/>
  <c r="Q20" i="4"/>
  <c r="V46" i="4" l="1"/>
  <c r="W46" i="4"/>
  <c r="X46" i="4"/>
  <c r="Y46" i="4"/>
  <c r="Z46" i="4"/>
  <c r="AA46" i="4"/>
  <c r="AB46" i="4"/>
  <c r="AC46" i="4"/>
  <c r="AD46" i="4"/>
  <c r="AE46" i="4"/>
  <c r="AH46" i="4"/>
  <c r="AJ46" i="4"/>
  <c r="AK46" i="4"/>
  <c r="AL46" i="4"/>
  <c r="AN46" i="4"/>
  <c r="AO46" i="4"/>
  <c r="AP46" i="4"/>
  <c r="AQ46" i="4"/>
  <c r="AR46" i="4"/>
  <c r="AS46" i="4"/>
  <c r="AV46" i="4"/>
  <c r="AW46" i="4"/>
  <c r="AX46" i="4"/>
  <c r="AY46" i="4"/>
  <c r="AZ46" i="4"/>
  <c r="BA46" i="4"/>
  <c r="BF46" i="4"/>
  <c r="BG46" i="4"/>
  <c r="BH46" i="4"/>
  <c r="BI46" i="4"/>
  <c r="BJ46" i="4"/>
  <c r="BK46" i="4"/>
  <c r="BL46" i="4"/>
  <c r="BM46" i="4"/>
  <c r="N7" i="4" l="1"/>
  <c r="U45" i="4" l="1"/>
  <c r="O45" i="4" s="1"/>
  <c r="O44" i="4"/>
  <c r="T44" i="4" s="1"/>
  <c r="T43" i="4" s="1"/>
  <c r="S43" i="4"/>
  <c r="P43" i="4"/>
  <c r="U42" i="4"/>
  <c r="O42" i="4" s="1"/>
  <c r="O41" i="4"/>
  <c r="R41" i="4" s="1"/>
  <c r="R40" i="4" s="1"/>
  <c r="S40" i="4"/>
  <c r="P40" i="4"/>
  <c r="U39" i="4"/>
  <c r="O39" i="4" s="1"/>
  <c r="O38" i="4"/>
  <c r="T38" i="4" s="1"/>
  <c r="T36" i="4" s="1"/>
  <c r="U37" i="4"/>
  <c r="O37" i="4" s="1"/>
  <c r="N37" i="4"/>
  <c r="S36" i="4"/>
  <c r="P36" i="4"/>
  <c r="U35" i="4"/>
  <c r="O35" i="4" s="1"/>
  <c r="O34" i="4"/>
  <c r="T34" i="4" s="1"/>
  <c r="T33" i="4" s="1"/>
  <c r="S33" i="4"/>
  <c r="P33" i="4"/>
  <c r="U32" i="4"/>
  <c r="O32" i="4" s="1"/>
  <c r="O31" i="4"/>
  <c r="T31" i="4" s="1"/>
  <c r="T30" i="4" s="1"/>
  <c r="S30" i="4"/>
  <c r="P30" i="4"/>
  <c r="U29" i="4"/>
  <c r="O29" i="4" s="1"/>
  <c r="O28" i="4"/>
  <c r="T28" i="4" s="1"/>
  <c r="T27" i="4" s="1"/>
  <c r="S27" i="4"/>
  <c r="P27" i="4"/>
  <c r="P24" i="4"/>
  <c r="S24" i="4"/>
  <c r="U26" i="4"/>
  <c r="O26" i="4" s="1"/>
  <c r="O25" i="4"/>
  <c r="T25" i="4" s="1"/>
  <c r="T24" i="4" s="1"/>
  <c r="O22" i="4"/>
  <c r="O40" i="4" l="1"/>
  <c r="O30" i="4"/>
  <c r="O24" i="4"/>
  <c r="BC36" i="4"/>
  <c r="O43" i="4"/>
  <c r="R44" i="4"/>
  <c r="R43" i="4" s="1"/>
  <c r="Q44" i="4"/>
  <c r="T41" i="4"/>
  <c r="T40" i="4" s="1"/>
  <c r="Q41" i="4"/>
  <c r="Q40" i="4" s="1"/>
  <c r="O36" i="4"/>
  <c r="R38" i="4"/>
  <c r="R36" i="4" s="1"/>
  <c r="Q38" i="4"/>
  <c r="O33" i="4"/>
  <c r="R34" i="4"/>
  <c r="R33" i="4" s="1"/>
  <c r="Q34" i="4"/>
  <c r="R31" i="4"/>
  <c r="R30" i="4" s="1"/>
  <c r="Q31" i="4"/>
  <c r="O27" i="4"/>
  <c r="R28" i="4"/>
  <c r="R27" i="4" s="1"/>
  <c r="Q28" i="4"/>
  <c r="R25" i="4"/>
  <c r="R24" i="4" s="1"/>
  <c r="Q25" i="4"/>
  <c r="U23" i="4"/>
  <c r="O23" i="4" s="1"/>
  <c r="T22" i="4"/>
  <c r="U21" i="4"/>
  <c r="N21" i="4"/>
  <c r="U20" i="4"/>
  <c r="AM18" i="4" s="1"/>
  <c r="AM46" i="4" s="1"/>
  <c r="N20" i="4"/>
  <c r="N19" i="4"/>
  <c r="O19" i="4" s="1"/>
  <c r="R19" i="4" s="1"/>
  <c r="S18" i="4"/>
  <c r="P18" i="4"/>
  <c r="P14" i="4"/>
  <c r="S14" i="4"/>
  <c r="N15" i="4"/>
  <c r="U17" i="4"/>
  <c r="O17" i="4" s="1"/>
  <c r="O16" i="4"/>
  <c r="T16" i="4" s="1"/>
  <c r="T14" i="4" s="1"/>
  <c r="U15" i="4"/>
  <c r="O15" i="4" s="1"/>
  <c r="U13" i="4"/>
  <c r="O13" i="4" s="1"/>
  <c r="O12" i="4"/>
  <c r="T12" i="4" s="1"/>
  <c r="T11" i="4" s="1"/>
  <c r="S11" i="4"/>
  <c r="P11" i="4"/>
  <c r="O9" i="4"/>
  <c r="N8" i="4"/>
  <c r="O7" i="4"/>
  <c r="T7" i="4" s="1"/>
  <c r="P6" i="4"/>
  <c r="S6" i="4"/>
  <c r="U10" i="4"/>
  <c r="O10" i="4" s="1"/>
  <c r="T9" i="4"/>
  <c r="U8" i="4"/>
  <c r="O8" i="4" s="1"/>
  <c r="U5" i="4"/>
  <c r="O5" i="4" s="1"/>
  <c r="O4" i="4"/>
  <c r="T4" i="4" s="1"/>
  <c r="T3" i="4" s="1"/>
  <c r="S3" i="4"/>
  <c r="P3" i="4"/>
  <c r="P46" i="4" s="1"/>
  <c r="S46" i="4" l="1"/>
  <c r="O21" i="4"/>
  <c r="AU18" i="4"/>
  <c r="AU46" i="4" s="1"/>
  <c r="U25" i="4"/>
  <c r="Q24" i="4"/>
  <c r="O11" i="4"/>
  <c r="O20" i="4"/>
  <c r="U41" i="4"/>
  <c r="BE40" i="4" s="1"/>
  <c r="Q43" i="4"/>
  <c r="U44" i="4"/>
  <c r="U38" i="4"/>
  <c r="Q36" i="4"/>
  <c r="Q33" i="4"/>
  <c r="U34" i="4"/>
  <c r="Q30" i="4"/>
  <c r="U31" i="4"/>
  <c r="Q27" i="4"/>
  <c r="U28" i="4"/>
  <c r="Q19" i="4"/>
  <c r="T19" i="4"/>
  <c r="T18" i="4" s="1"/>
  <c r="R22" i="4"/>
  <c r="R18" i="4" s="1"/>
  <c r="Q22" i="4"/>
  <c r="O14" i="4"/>
  <c r="R7" i="4"/>
  <c r="BC6" i="4"/>
  <c r="T6" i="4"/>
  <c r="Q7" i="4"/>
  <c r="BC14" i="4"/>
  <c r="R16" i="4"/>
  <c r="R14" i="4" s="1"/>
  <c r="Q16" i="4"/>
  <c r="Q14" i="4" s="1"/>
  <c r="R12" i="4"/>
  <c r="R11" i="4" s="1"/>
  <c r="Q12" i="4"/>
  <c r="O6" i="4"/>
  <c r="R9" i="4"/>
  <c r="Q9" i="4"/>
  <c r="R4" i="4"/>
  <c r="R3" i="4" s="1"/>
  <c r="O3" i="4"/>
  <c r="Q4" i="4"/>
  <c r="T46" i="4" l="1"/>
  <c r="BC46" i="4"/>
  <c r="O18" i="4"/>
  <c r="O46" i="4" s="1"/>
  <c r="R6" i="4"/>
  <c r="R46" i="4" s="1"/>
  <c r="Q6" i="4"/>
  <c r="U22" i="4"/>
  <c r="BE18" i="4" s="1"/>
  <c r="U40" i="4"/>
  <c r="U7" i="4"/>
  <c r="AG6" i="4" s="1"/>
  <c r="AG46" i="4" s="1"/>
  <c r="U30" i="4"/>
  <c r="BE30" i="4"/>
  <c r="BE24" i="4"/>
  <c r="U24" i="4"/>
  <c r="U36" i="4"/>
  <c r="BE36" i="4"/>
  <c r="U43" i="4"/>
  <c r="BE43" i="4"/>
  <c r="BN43" i="4" s="1"/>
  <c r="U33" i="4"/>
  <c r="BE33" i="4"/>
  <c r="U27" i="4"/>
  <c r="BE27" i="4"/>
  <c r="U19" i="4"/>
  <c r="Q18" i="4"/>
  <c r="U16" i="4"/>
  <c r="Q11" i="4"/>
  <c r="U12" i="4"/>
  <c r="U9" i="4"/>
  <c r="Q3" i="4"/>
  <c r="U4" i="4"/>
  <c r="U3" i="4" s="1"/>
  <c r="Q46" i="4" l="1"/>
  <c r="U18" i="4"/>
  <c r="AI18" i="4"/>
  <c r="AI46" i="4" s="1"/>
  <c r="U6" i="4"/>
  <c r="BE6" i="4"/>
  <c r="BE14" i="4"/>
  <c r="U14" i="4"/>
  <c r="U11" i="4"/>
  <c r="BE11" i="4"/>
  <c r="BE3" i="4"/>
  <c r="BE46" i="4" s="1"/>
  <c r="U46" i="4" l="1"/>
  <c r="BN3" i="4"/>
  <c r="BN6" i="4"/>
  <c r="BN11" i="4"/>
  <c r="BN14" i="4"/>
  <c r="BN18" i="4"/>
  <c r="BN24" i="4"/>
  <c r="BN27" i="4"/>
  <c r="BN30" i="4"/>
  <c r="BN33" i="4"/>
  <c r="BN36" i="4"/>
  <c r="BN40" i="4"/>
  <c r="BN46" i="4" l="1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P72" i="2" s="1"/>
  <c r="T71" i="2"/>
  <c r="N71" i="2"/>
  <c r="N70" i="2" s="1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N35" i="2" s="1"/>
  <c r="O29" i="2"/>
  <c r="R29" i="2"/>
  <c r="Q42" i="2"/>
  <c r="Q41" i="2" s="1"/>
  <c r="P42" i="2"/>
  <c r="S74" i="2"/>
  <c r="S73" i="2" s="1"/>
  <c r="P74" i="2"/>
  <c r="P73" i="2" s="1"/>
  <c r="Q72" i="2"/>
  <c r="Q70" i="2" s="1"/>
  <c r="P40" i="2"/>
  <c r="P38" i="2" s="1"/>
  <c r="N62" i="2"/>
  <c r="P63" i="2"/>
  <c r="P62" i="2"/>
  <c r="Q63" i="2"/>
  <c r="Q62" i="2"/>
  <c r="P37" i="2"/>
  <c r="Q37" i="2"/>
  <c r="S36" i="2"/>
  <c r="P36" i="2"/>
  <c r="P35" i="2" s="1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AJ29" i="2"/>
  <c r="P22" i="2"/>
  <c r="P10" i="2"/>
  <c r="Q9" i="2"/>
  <c r="M44" i="2"/>
  <c r="N44" i="2" s="1"/>
  <c r="R43" i="2"/>
  <c r="O43" i="2"/>
  <c r="T22" i="2"/>
  <c r="BH21" i="2" s="1"/>
  <c r="BK21" i="2" s="1"/>
  <c r="P21" i="2"/>
  <c r="T21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R3" i="2"/>
  <c r="O3" i="2"/>
  <c r="Q5" i="2"/>
  <c r="Q3" i="2" s="1"/>
  <c r="P5" i="2"/>
  <c r="P3" i="2"/>
  <c r="M86" i="2"/>
  <c r="M85" i="2"/>
  <c r="N86" i="2"/>
  <c r="P86" i="2" s="1"/>
  <c r="N85" i="2"/>
  <c r="R84" i="2"/>
  <c r="O84" i="2"/>
  <c r="Q85" i="2"/>
  <c r="Q84" i="2" s="1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 s="1"/>
  <c r="R18" i="2"/>
  <c r="O18" i="2"/>
  <c r="M14" i="2"/>
  <c r="N14" i="2" s="1"/>
  <c r="R13" i="2"/>
  <c r="O13" i="2"/>
  <c r="M7" i="2"/>
  <c r="N7" i="2"/>
  <c r="P7" i="2" s="1"/>
  <c r="S6" i="2"/>
  <c r="R6" i="2"/>
  <c r="O6" i="2"/>
  <c r="N6" i="2"/>
  <c r="N19" i="2"/>
  <c r="N18" i="2" s="1"/>
  <c r="P20" i="2"/>
  <c r="S20" i="2"/>
  <c r="S18" i="2" s="1"/>
  <c r="N13" i="2"/>
  <c r="S14" i="2"/>
  <c r="S13" i="2" s="1"/>
  <c r="Q7" i="2"/>
  <c r="Q6" i="2" s="1"/>
  <c r="P18" i="2"/>
  <c r="N4" i="2" l="1"/>
  <c r="N3" i="2" s="1"/>
  <c r="AZ3" i="2"/>
  <c r="N23" i="2"/>
  <c r="P24" i="2"/>
  <c r="S24" i="2"/>
  <c r="S23" i="2" s="1"/>
  <c r="Q24" i="2"/>
  <c r="Q23" i="2" s="1"/>
  <c r="S28" i="2"/>
  <c r="S27" i="2" s="1"/>
  <c r="N27" i="2"/>
  <c r="P28" i="2"/>
  <c r="Q28" i="2"/>
  <c r="Q27" i="2" s="1"/>
  <c r="Q59" i="2"/>
  <c r="S59" i="2"/>
  <c r="P59" i="2"/>
  <c r="P70" i="2"/>
  <c r="Q14" i="2"/>
  <c r="Q13" i="2" s="1"/>
  <c r="P14" i="2"/>
  <c r="P13" i="2" s="1"/>
  <c r="S85" i="2"/>
  <c r="T85" i="2" s="1"/>
  <c r="N84" i="2"/>
  <c r="N77" i="2"/>
  <c r="Q78" i="2"/>
  <c r="Q77" i="2" s="1"/>
  <c r="P78" i="2"/>
  <c r="S78" i="2"/>
  <c r="S77" i="2" s="1"/>
  <c r="S26" i="2"/>
  <c r="S25" i="2" s="1"/>
  <c r="P26" i="2"/>
  <c r="N25" i="2"/>
  <c r="Q26" i="2"/>
  <c r="Q25" i="2" s="1"/>
  <c r="Q30" i="2"/>
  <c r="S30" i="2"/>
  <c r="P30" i="2"/>
  <c r="T30" i="2" s="1"/>
  <c r="AF29" i="2" s="1"/>
  <c r="Q38" i="2"/>
  <c r="T40" i="2"/>
  <c r="BB38" i="2" s="1"/>
  <c r="BK38" i="2" s="1"/>
  <c r="Q56" i="2"/>
  <c r="Q55" i="2" s="1"/>
  <c r="P56" i="2"/>
  <c r="N55" i="2"/>
  <c r="S56" i="2"/>
  <c r="S55" i="2" s="1"/>
  <c r="P9" i="2"/>
  <c r="P8" i="2" s="1"/>
  <c r="N8" i="2"/>
  <c r="Q36" i="2"/>
  <c r="T36" i="2" s="1"/>
  <c r="BB35" i="2" s="1"/>
  <c r="P41" i="2"/>
  <c r="P48" i="2"/>
  <c r="T48" i="2" s="1"/>
  <c r="BF46" i="2" s="1"/>
  <c r="S72" i="2"/>
  <c r="S70" i="2" s="1"/>
  <c r="Q74" i="2"/>
  <c r="S42" i="2"/>
  <c r="S41" i="2" s="1"/>
  <c r="N60" i="2"/>
  <c r="Q61" i="2"/>
  <c r="Q60" i="2" s="1"/>
  <c r="S61" i="2"/>
  <c r="S60" i="2" s="1"/>
  <c r="P61" i="2"/>
  <c r="Q52" i="2"/>
  <c r="Q51" i="2" s="1"/>
  <c r="N51" i="2"/>
  <c r="P52" i="2"/>
  <c r="S52" i="2"/>
  <c r="S51" i="2" s="1"/>
  <c r="P83" i="2"/>
  <c r="T83" i="2" s="1"/>
  <c r="BF81" i="2" s="1"/>
  <c r="Q83" i="2"/>
  <c r="S17" i="2"/>
  <c r="S16" i="2" s="1"/>
  <c r="P17" i="2"/>
  <c r="N16" i="2"/>
  <c r="Q17" i="2"/>
  <c r="Q16" i="2" s="1"/>
  <c r="S47" i="2"/>
  <c r="S46" i="2" s="1"/>
  <c r="P47" i="2"/>
  <c r="Q47" i="2"/>
  <c r="Q46" i="2" s="1"/>
  <c r="N46" i="2"/>
  <c r="Q54" i="2"/>
  <c r="Q53" i="2" s="1"/>
  <c r="N53" i="2"/>
  <c r="S54" i="2"/>
  <c r="S53" i="2" s="1"/>
  <c r="P54" i="2"/>
  <c r="S50" i="2"/>
  <c r="S49" i="2" s="1"/>
  <c r="Q50" i="2"/>
  <c r="Q49" i="2" s="1"/>
  <c r="N49" i="2"/>
  <c r="P50" i="2"/>
  <c r="S82" i="2"/>
  <c r="S81" i="2" s="1"/>
  <c r="Q82" i="2"/>
  <c r="Q81" i="2" s="1"/>
  <c r="N81" i="2"/>
  <c r="P82" i="2"/>
  <c r="N11" i="2"/>
  <c r="P12" i="2"/>
  <c r="S12" i="2"/>
  <c r="S11" i="2" s="1"/>
  <c r="Q12" i="2"/>
  <c r="Q11" i="2" s="1"/>
  <c r="S34" i="2"/>
  <c r="S29" i="2" s="1"/>
  <c r="Q34" i="2"/>
  <c r="N29" i="2"/>
  <c r="P34" i="2"/>
  <c r="Q8" i="2"/>
  <c r="T10" i="2"/>
  <c r="BF8" i="2" s="1"/>
  <c r="T38" i="2"/>
  <c r="Q35" i="2"/>
  <c r="P6" i="2"/>
  <c r="T7" i="2"/>
  <c r="Q18" i="2"/>
  <c r="T20" i="2"/>
  <c r="T86" i="2"/>
  <c r="BF84" i="2" s="1"/>
  <c r="P84" i="2"/>
  <c r="S44" i="2"/>
  <c r="S43" i="2" s="1"/>
  <c r="P44" i="2"/>
  <c r="Q44" i="2"/>
  <c r="Q43" i="2" s="1"/>
  <c r="N43" i="2"/>
  <c r="S8" i="2"/>
  <c r="T63" i="2"/>
  <c r="S62" i="2"/>
  <c r="Q65" i="2"/>
  <c r="N64" i="2"/>
  <c r="S65" i="2"/>
  <c r="P65" i="2"/>
  <c r="T14" i="2"/>
  <c r="S84" i="2"/>
  <c r="S3" i="2"/>
  <c r="T5" i="2"/>
  <c r="T34" i="2"/>
  <c r="S35" i="2"/>
  <c r="T37" i="2"/>
  <c r="S68" i="2"/>
  <c r="P68" i="2"/>
  <c r="Q68" i="2"/>
  <c r="N75" i="2"/>
  <c r="S76" i="2"/>
  <c r="S75" i="2" s="1"/>
  <c r="Q76" i="2"/>
  <c r="Q75" i="2" s="1"/>
  <c r="P76" i="2"/>
  <c r="Q73" i="2" l="1"/>
  <c r="T74" i="2"/>
  <c r="T56" i="2"/>
  <c r="P55" i="2"/>
  <c r="T78" i="2"/>
  <c r="P77" i="2"/>
  <c r="P23" i="2"/>
  <c r="T24" i="2"/>
  <c r="T9" i="2"/>
  <c r="P29" i="2"/>
  <c r="Q29" i="2"/>
  <c r="T42" i="2"/>
  <c r="P25" i="2"/>
  <c r="T26" i="2"/>
  <c r="T72" i="2"/>
  <c r="T59" i="2"/>
  <c r="BB55" i="2" s="1"/>
  <c r="P27" i="2"/>
  <c r="T28" i="2"/>
  <c r="P11" i="2"/>
  <c r="T12" i="2"/>
  <c r="P81" i="2"/>
  <c r="T82" i="2"/>
  <c r="P49" i="2"/>
  <c r="T50" i="2"/>
  <c r="T54" i="2"/>
  <c r="P53" i="2"/>
  <c r="P46" i="2"/>
  <c r="T47" i="2"/>
  <c r="P16" i="2"/>
  <c r="T17" i="2"/>
  <c r="T61" i="2"/>
  <c r="P60" i="2"/>
  <c r="P51" i="2"/>
  <c r="T52" i="2"/>
  <c r="T76" i="2"/>
  <c r="P75" i="2"/>
  <c r="T68" i="2"/>
  <c r="BB64" i="2" s="1"/>
  <c r="BJ35" i="2"/>
  <c r="BK35" i="2" s="1"/>
  <c r="T35" i="2"/>
  <c r="BB29" i="2"/>
  <c r="BK29" i="2" s="1"/>
  <c r="T29" i="2"/>
  <c r="T3" i="2"/>
  <c r="BB3" i="2"/>
  <c r="BK3" i="2" s="1"/>
  <c r="BB13" i="2"/>
  <c r="BK13" i="2" s="1"/>
  <c r="T13" i="2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T27" i="2" l="1"/>
  <c r="BB27" i="2"/>
  <c r="BK27" i="2" s="1"/>
  <c r="BB25" i="2"/>
  <c r="BK25" i="2" s="1"/>
  <c r="T25" i="2"/>
  <c r="BB41" i="2"/>
  <c r="BK41" i="2" s="1"/>
  <c r="T41" i="2"/>
  <c r="T23" i="2"/>
  <c r="BB23" i="2"/>
  <c r="BK23" i="2" s="1"/>
  <c r="T73" i="2"/>
  <c r="BB73" i="2"/>
  <c r="BK73" i="2" s="1"/>
  <c r="BB70" i="2"/>
  <c r="BK70" i="2" s="1"/>
  <c r="T70" i="2"/>
  <c r="T77" i="2"/>
  <c r="BB77" i="2"/>
  <c r="BK77" i="2" s="1"/>
  <c r="AF55" i="2"/>
  <c r="BK55" i="2" s="1"/>
  <c r="T55" i="2"/>
  <c r="BB51" i="2"/>
  <c r="BK51" i="2" s="1"/>
  <c r="T51" i="2"/>
  <c r="BB16" i="2"/>
  <c r="BK16" i="2" s="1"/>
  <c r="T16" i="2"/>
  <c r="BB46" i="2"/>
  <c r="BK46" i="2" s="1"/>
  <c r="T46" i="2"/>
  <c r="T49" i="2"/>
  <c r="BB49" i="2"/>
  <c r="BK49" i="2" s="1"/>
  <c r="BB81" i="2"/>
  <c r="BK81" i="2" s="1"/>
  <c r="T81" i="2"/>
  <c r="T11" i="2"/>
  <c r="BB11" i="2"/>
  <c r="BK11" i="2" s="1"/>
  <c r="T60" i="2"/>
  <c r="BB60" i="2"/>
  <c r="BK60" i="2" s="1"/>
  <c r="BB53" i="2"/>
  <c r="BK53" i="2" s="1"/>
  <c r="T53" i="2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<sst xmlns="http://schemas.openxmlformats.org/spreadsheetml/2006/main" count="628" uniqueCount="427">
  <si>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</si>
  <si>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</si>
  <si>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</si>
  <si>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</si>
  <si>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</si>
  <si>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</si>
  <si>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</si>
  <si>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</si>
  <si>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</si>
  <si>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</si>
  <si>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</si>
  <si>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</si>
  <si>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</si>
  <si>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</si>
  <si>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</si>
  <si>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</si>
  <si>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</si>
  <si>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</si>
  <si>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</si>
  <si>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</si>
  <si>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</si>
  <si>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</si>
  <si>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</si>
  <si>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</si>
  <si>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</si>
  <si>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</si>
  <si>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</si>
  <si>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</si>
  <si>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</si>
  <si>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</si>
  <si>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</si>
  <si>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</si>
  <si>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</si>
  <si>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</si>
  <si>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</si>
  <si>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</si>
  <si>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</si>
  <si>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</si>
  <si>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</si>
  <si>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</si>
  <si>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</si>
  <si>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</si>
  <si>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</si>
  <si>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</si>
  <si>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</si>
  <si>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</si>
  <si>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</si>
  <si>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</si>
  <si>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</si>
  <si>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</si>
  <si>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</si>
  <si>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</si>
  <si>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</si>
  <si>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</si>
  <si>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</si>
  <si>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</si>
  <si>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</si>
  <si>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</si>
  <si>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</si>
  <si>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</si>
  <si>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</si>
  <si>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</si>
  <si>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</si>
  <si>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</si>
  <si>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</si>
  <si>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</si>
  <si>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</si>
  <si>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</si>
  <si>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</si>
  <si>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</si>
  <si>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</si>
  <si>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</si>
  <si>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</si>
  <si>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</si>
  <si>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</si>
  <si>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</si>
  <si>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</si>
  <si>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</si>
  <si>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</si>
  <si>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</si>
  <si>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</si>
  <si>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</si>
  <si>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</si>
  <si>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</si>
  <si>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</si>
  <si>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</si>
  <si>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</si>
  <si>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</si>
  <si>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</si>
  <si>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</si>
  <si>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</si>
  <si>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</si>
  <si>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</si>
  <si>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</si>
  <si>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</si>
  <si>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</si>
  <si>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</si>
  <si>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</si>
  <si>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</si>
  <si>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</si>
  <si>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</si>
  <si>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</si>
  <si>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</si>
  <si>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</si>
  <si>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</si>
  <si>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</si>
  <si>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</si>
  <si>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</si>
  <si>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</si>
  <si>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</si>
  <si>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</si>
  <si>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</si>
  <si>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</si>
  <si>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</si>
  <si>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</si>
  <si>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</si>
  <si>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</si>
  <si>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</si>
  <si>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</si>
  <si>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</si>
  <si>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</si>
  <si>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</si>
  <si>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</si>
  <si>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</si>
  <si>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</si>
  <si>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</si>
  <si>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</si>
  <si>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</si>
  <si>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</si>
  <si>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</si>
  <si>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</si>
  <si>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</si>
  <si>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</si>
  <si>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</si>
  <si>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</si>
  <si>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</si>
  <si>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</si>
  <si>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</si>
  <si>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</si>
  <si>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</si>
  <si>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</si>
  <si>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</si>
  <si>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</si>
  <si>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</si>
  <si>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</si>
  <si>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</si>
  <si>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</si>
  <si>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</si>
  <si>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</si>
  <si>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</si>
  <si>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</si>
  <si>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</si>
  <si>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</si>
  <si>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</si>
  <si>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</si>
  <si>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</si>
  <si>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</si>
  <si>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</si>
  <si>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</si>
  <si>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</si>
  <si>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</si>
  <si>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</si>
  <si>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</si>
  <si>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</si>
  <si>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</si>
  <si>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</si>
  <si>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</si>
  <si>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</si>
  <si>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</si>
  <si>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</si>
  <si>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</si>
  <si>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</si>
  <si>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</si>
  <si>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</si>
  <si>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</si>
  <si>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</si>
  <si>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</si>
  <si>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</si>
  <si>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</si>
  <si>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</si>
  <si>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</si>
  <si>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</si>
  <si>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</si>
  <si>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</si>
  <si>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</si>
  <si>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</si>
  <si>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</si>
  <si>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</si>
  <si>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</si>
  <si>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</si>
  <si>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</si>
  <si>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</si>
  <si>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</si>
  <si>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</si>
  <si>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</si>
  <si>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</si>
  <si>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</si>
  <si>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</si>
  <si>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</si>
  <si>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</si>
  <si>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</si>
  <si>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</si>
  <si>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</si>
  <si>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</si>
  <si>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</si>
  <si>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</si>
  <si>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</si>
  <si>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</si>
  <si>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</si>
  <si>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</si>
  <si>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</si>
  <si>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</si>
  <si>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</si>
  <si>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</si>
  <si>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</si>
  <si>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</si>
  <si>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</si>
  <si>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</si>
  <si>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</si>
  <si>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</si>
  <si>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</si>
  <si>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</si>
  <si>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</si>
  <si>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</si>
  <si>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</si>
  <si>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</si>
  <si>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</si>
  <si>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</si>
  <si>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</si>
  <si>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</si>
  <si>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</si>
  <si>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</si>
  <si>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</si>
  <si>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</si>
  <si>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</si>
  <si>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</si>
  <si>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</si>
  <si>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</si>
  <si>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</si>
  <si>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</si>
  <si>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</si>
  <si>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</si>
  <si>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</si>
  <si>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</si>
  <si>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</si>
  <si>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</si>
  <si>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</si>
  <si>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</si>
  <si>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</si>
  <si>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</si>
  <si>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</si>
  <si>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</si>
  <si>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</si>
  <si>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</si>
  <si>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</si>
  <si>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</si>
  <si>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</si>
  <si>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</si>
  <si>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</si>
  <si>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</si>
  <si>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</si>
  <si>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</si>
  <si>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</si>
  <si>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</si>
  <si>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</si>
  <si>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</si>
  <si>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</si>
  <si>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</si>
  <si>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</si>
  <si>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</si>
  <si>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</si>
  <si>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</si>
  <si>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</si>
  <si>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</si>
  <si>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</si>
  <si>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</si>
  <si>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</si>
  <si>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</si>
  <si>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</si>
  <si>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</si>
  <si>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</si>
  <si>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</si>
  <si>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</si>
  <si>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</si>
  <si>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</si>
  <si>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</si>
  <si>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</si>
  <si>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</si>
  <si>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</si>
  <si>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</si>
  <si>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</si>
  <si>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</si>
  <si>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</si>
  <si>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</si>
  <si>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</si>
  <si>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</si>
  <si>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</si>
  <si>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</si>
  <si>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</si>
  <si>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</si>
  <si>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</si>
  <si>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</si>
  <si>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</si>
  <si>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</si>
  <si>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</si>
  <si>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</si>
  <si>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</si>
  <si>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</si>
  <si>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</si>
  <si>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</si>
  <si>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</si>
  <si>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</si>
  <si>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</si>
  <si>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</si>
  <si>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</si>
  <si>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</si>
  <si>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</si>
  <si>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</si>
  <si>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</si>
  <si>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</si>
  <si>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</si>
  <si>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</si>
  <si>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</si>
  <si>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</si>
  <si>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</si>
  <si>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</si>
  <si>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</si>
  <si>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</si>
  <si>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</si>
  <si>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</si>
  <si>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</si>
  <si>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</t>
  </si>
  <si>
    <t>Реконструкция объектов электросетевого хозяйства: 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проектировании).</t>
  </si>
  <si>
    <t>6</t>
  </si>
  <si>
    <t>12</t>
  </si>
  <si>
    <t>41878145 (ЦЭС-18304/2019)</t>
  </si>
  <si>
    <t>41877659 (ЦЭС-18269/2019)</t>
  </si>
  <si>
    <t>41858393 (ЦЭС-18148/2019)</t>
  </si>
  <si>
    <t>41871948 (ЦЭС-18283/2019)</t>
  </si>
  <si>
    <t>41874339 (ЦЭС-18215/2019)</t>
  </si>
  <si>
    <t>41878289 (ЦЭС-18361/2019)</t>
  </si>
  <si>
    <t>41878126 (ЦЭС-18293/2019)</t>
  </si>
  <si>
    <t>41878172 (ЦЭС-18298/2019)</t>
  </si>
  <si>
    <t>41844365 (ЦЭС-18000/2019)</t>
  </si>
  <si>
    <t>41870203 (ЦЭС-18281/2019)</t>
  </si>
  <si>
    <t>41861034 (ЦЭС-18145/2019)</t>
  </si>
  <si>
    <t>41870225 (ЦЭС-18292/2019)</t>
  </si>
  <si>
    <t>41878145</t>
  </si>
  <si>
    <t>41877659</t>
  </si>
  <si>
    <t>41858393</t>
  </si>
  <si>
    <t>41871948</t>
  </si>
  <si>
    <t>41874339</t>
  </si>
  <si>
    <t>41878289</t>
  </si>
  <si>
    <t>41878126</t>
  </si>
  <si>
    <t>41878172</t>
  </si>
  <si>
    <t>41844365</t>
  </si>
  <si>
    <t>41870203</t>
  </si>
  <si>
    <t>41861034</t>
  </si>
  <si>
    <t>41870225</t>
  </si>
  <si>
    <t>Алтухов Александр Сергеевич</t>
  </si>
  <si>
    <t>Богатырева Татьяна Петровна</t>
  </si>
  <si>
    <t>Брежнев Максим Александрович</t>
  </si>
  <si>
    <t>Цуканов Юрий Дмитриевич</t>
  </si>
  <si>
    <t>Хохрякова В.В.</t>
  </si>
  <si>
    <t>Дрынов Виктор Николаевич</t>
  </si>
  <si>
    <t>Родионов Иван Николаевич</t>
  </si>
  <si>
    <t>Богданова Татьяна Леонидовна</t>
  </si>
  <si>
    <t>Моргунова Нина Александровна</t>
  </si>
  <si>
    <t>Козлов Андрей Сергеевич</t>
  </si>
  <si>
    <t>Аникеев Вадим Георгиевич</t>
  </si>
  <si>
    <t>Фирсанов Сергей Николаевич</t>
  </si>
  <si>
    <t>Курская обл., Курский р-н, д. Чаплыгина, уч. 46:11:140601:410</t>
  </si>
  <si>
    <t>Курская обл., Курский р-н, д. Хмелевая, уч. 46:11:111713:323</t>
  </si>
  <si>
    <t>Курская обл., п. Камыши, Курского района, кад. № 46:11:060701:8</t>
  </si>
  <si>
    <t>Курская обл., г.Курск,Центральный округ,кад.:46:29:102061:134</t>
  </si>
  <si>
    <t>Курская обл., Курский район, д. Халино,кад.№ 46:11:070101:402</t>
  </si>
  <si>
    <t>Курская обл., Курский р-н,д.Духовец,кад.:46:11:090701:423</t>
  </si>
  <si>
    <t>Курская обл., Курский р-н,х.Кислино,д.116</t>
  </si>
  <si>
    <t>Курская обл., Курский р-н, д. 2-я Моква, уч. 46:11:091213:17</t>
  </si>
  <si>
    <t>Курская обл., Курский р-н, д.Толмачево,уч. 46:11:080102:420</t>
  </si>
  <si>
    <t>Курская обл., г. Курск, уч. 46:29:102059:154</t>
  </si>
  <si>
    <t>Курская обл., Курский р-он, Лебяженский с/с, п.Черемушки</t>
  </si>
  <si>
    <t>Курская обл., г. Курск, урочище Кулига, уч. 46:29:103055:120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</si>
  <si>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- после выполнения заявителем мероприятий в соответствии с п. 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</si>
  <si>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0,09 км от опоры № 29 (номер опоры уточнить при проектировании) существующей ВЛ-0,4 кВ № 1</t>
  </si>
  <si>
    <t>строительство воздушной линии электропередачи 0,4 кВ самонесущим изолированным проводом – ответвления протяженностью 0,17 км от опоры № 16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</si>
  <si>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0,35 км от опоры № 2-13 (номер опоры уточнить при проектировании) существующей ВЛ-0,4 кВ №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</si>
  <si>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0,1 км от опоры № 34 (номер опоры уточнить при проектировании) существующей ВЛ-0,4 кВ № 1 д</t>
  </si>
  <si>
    <t>Реконструкция объектов электросетевого хозяйства: реконструкция существующей ВЛ-0,4 кВ № 2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</si>
  <si>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существующей ВЛ-10  кВ № 438.18 в части монтажа ответвительной арматуры в точке врезки ответвления (тип и технические характеристики уточнить при проектировании).</t>
  </si>
  <si>
    <t>Расширение распределительных устройств: реконструкция существующей ТП-10/0,4 кВ № 082 в части монтажа дополнительного линейного коммутационного аппарата (объем реконструкции уточнить при проектировании).</t>
  </si>
  <si>
    <t>Реконструкция объектов электросетевого хозяйства: реконструкция существующей ВЛ-10 кВ № 176.209 в части монтажа ответвительной арматуры в точке врезки (объем реконструкции уточнить при проектировании.</t>
  </si>
  <si>
    <t>реконструкция существующей ВЛ-0,4 кВ №1 в части монтажа ответвительной арматуры в точке врезки проектируемого участка (объем реконструкции уточнить при проектировании).</t>
  </si>
  <si>
    <t>Расширение распределительных устройств: реконструкция существующей ТП-10/0,4 кВ № 083 в части монтажа дополнительного линейного коммутационного аппарата (объем реконструкции уточнить при проектировании).</t>
  </si>
  <si>
    <t>Реконструкция объектов электросетевого хозяйства: реконструкция существующей ТП-10/0,4 кВ №726 в части монтажа дополнительного линейного коммутационного аппарата 0,4 кВ (объем реконструкции уточнить при проектировании) (в том числе по техническим условиям</t>
  </si>
  <si>
    <t>1) 0,37 км
2) перекидка (3-х фазная)</t>
  </si>
  <si>
    <t>1) 0,12 км
2) перекидка (3-х фазная)</t>
  </si>
  <si>
    <t>1) 0,35 км
2) перекидка (3-х фазная)</t>
  </si>
  <si>
    <t>1) 0,1км
2) перекидка (3-х фазная)</t>
  </si>
  <si>
    <t>1) 0,1 км
2) перекидка (3-х фазная)</t>
  </si>
  <si>
    <t>1) 0,1 км
2) перекидка (1-но фазная)</t>
  </si>
  <si>
    <t>СТП 16 кВА (со шкафом АСУЭ в комплекте со счетчиком (МЭК-104))</t>
  </si>
  <si>
    <t>1) 0,09 км
2) перекидка (1-но фазная)</t>
  </si>
  <si>
    <t>1) 0,38 км
2) перекидка (3-х фазная)</t>
  </si>
  <si>
    <t>1) 0,17 км
2) перекидка (3-х фазная)</t>
  </si>
  <si>
    <t>1) 0,45 км
2) перекидка (3-х фазная)</t>
  </si>
  <si>
    <t>1) 0,13 км 
2) перекидка (3-х фазная)</t>
  </si>
  <si>
    <t>Аналог.Ц-17700.
Остальной объем строительства в Ц-17700 (очередь 142 льготники(2019))</t>
  </si>
  <si>
    <t>Реконструкция ВЛ-0,4 кВ, км</t>
  </si>
  <si>
    <t xml:space="preserve"> перекидка (3-х фазная)</t>
  </si>
  <si>
    <t xml:space="preserve"> перекидка (1-но фазная)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</si>
  <si>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153 льготники (ЦЭС)») 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</si>
  <si>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</t>
  </si>
  <si>
    <t>Заместитель директора по КС</t>
  </si>
  <si>
    <t>Начальник УИ</t>
  </si>
  <si>
    <t>И.о. Начальника УТП</t>
  </si>
  <si>
    <t>Начальник УТР</t>
  </si>
  <si>
    <t>____________________</t>
  </si>
  <si>
    <t>И.Н. Смахтин</t>
  </si>
  <si>
    <t>В.В. Тупицкий</t>
  </si>
  <si>
    <t>М.Ю. Рязанцева</t>
  </si>
  <si>
    <t>В.В. Волошин</t>
  </si>
  <si>
    <t>Реконструкция ВЛ-10 кВ в части монтажа совместной подвеской проектируемого участка ВЛ-0,4 кВ протяженностью 0,1 км (учесть монтаж дополнительных 2-х опор 10 кВ)</t>
  </si>
  <si>
    <t>Реконструкция ВЛ-10 кВ в части монтажа совместной подвеской проектируемого участка ВЛ-0,4 кВ протяженностью 0,1 км (с монтажом дополнительных опор 10 кВ)</t>
  </si>
  <si>
    <t>СТП 16 кВА - 1 шт.</t>
  </si>
  <si>
    <t>Монтаж АВ-0,4 кВ - 3 шт.</t>
  </si>
  <si>
    <t>2,76 (с учетом перекидок)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</si>
</sst>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b/>
      <sz val="40"/>
      <name val="Arial"/>
      <family val="2"/>
      <charset val="204"/>
    </font>
    <font>
      <b/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14" fontId="17" fillId="0" borderId="7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1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21"/>
  <sheetViews>
    <sheetView tabSelected="1" view="pageBreakPreview" zoomScale="30" zoomScaleNormal="30" zoomScaleSheetLayoutView="30" workbookViewId="0">
      <pane ySplit="2" topLeftCell="A45" activePane="bottomLeft" state="frozen"/>
      <selection pane="bottomLeft" activeCell="A46" sqref="A46:N46"/>
    </sheetView>
  </sheetViews>
  <sheetFormatPr defaultColWidth="9.140625" defaultRowHeight="34.5" x14ac:dyDescent="0.45"/>
  <cols>
    <col min="1" max="1" width="25.285156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3" style="176" customWidth="1"/>
    <col min="8" max="8" width="23" style="176" customWidth="1"/>
    <col min="9" max="9" width="41.28515625" style="176" customWidth="1"/>
    <col min="10" max="10" width="87" style="176" customWidth="1"/>
    <col min="11" max="11" width="56.5703125" style="176" customWidth="1"/>
    <col min="12" max="12" width="27.28515625" style="176" customWidth="1"/>
    <col min="13" max="13" width="44.140625" style="176" customWidth="1"/>
    <col min="14" max="14" width="73.285156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106.7109375" style="176" customWidth="1"/>
    <col min="33" max="33" width="27.7109375" style="176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53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41.710937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57.5" customHeight="1" x14ac:dyDescent="0.95">
      <c r="A1" s="218" t="s">
        <v>411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</row>
    <row r="2" spans="1:73" s="22" customFormat="1" ht="360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408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277.5" customHeight="1" x14ac:dyDescent="0.25">
      <c r="A3" s="17" t="s">
        <v>335</v>
      </c>
      <c r="B3" s="18" t="s">
        <v>347</v>
      </c>
      <c r="C3" s="24">
        <v>43719</v>
      </c>
      <c r="D3" s="19">
        <v>458.33300000000003</v>
      </c>
      <c r="E3" s="19">
        <v>458.33300000000003</v>
      </c>
      <c r="F3" s="20">
        <v>10</v>
      </c>
      <c r="G3" s="18" t="s">
        <v>359</v>
      </c>
      <c r="H3" s="18" t="s">
        <v>138</v>
      </c>
      <c r="I3" s="18" t="s">
        <v>371</v>
      </c>
      <c r="J3" s="219" t="s">
        <v>384</v>
      </c>
      <c r="K3" s="219" t="s">
        <v>332</v>
      </c>
      <c r="L3" s="20"/>
      <c r="M3" s="20"/>
      <c r="N3" s="20"/>
      <c r="O3" s="21">
        <f>SUM(O4:O5)</f>
        <v>112.47999999999999</v>
      </c>
      <c r="P3" s="21">
        <f t="shared" ref="P3" si="0">SUM(P4:P5)</f>
        <v>0</v>
      </c>
      <c r="Q3" s="21">
        <f t="shared" ref="Q3" si="1">SUM(Q4:Q5)</f>
        <v>14.262299999999998</v>
      </c>
      <c r="R3" s="21">
        <f t="shared" ref="R3" si="2">SUM(R4:R5)</f>
        <v>91.861899999999991</v>
      </c>
      <c r="S3" s="21">
        <f t="shared" ref="S3" si="3">SUM(S4:S5)</f>
        <v>0</v>
      </c>
      <c r="T3" s="21">
        <f t="shared" ref="T3" si="4">SUM(T4:T5)</f>
        <v>6.3557999999999995</v>
      </c>
      <c r="U3" s="21">
        <f t="shared" ref="U3" si="5">SUM(U4:U5)</f>
        <v>112.47999999999999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0"/>
      <c r="AJ3" s="20"/>
      <c r="AK3" s="21"/>
      <c r="AL3" s="211"/>
      <c r="AM3" s="20"/>
      <c r="AN3" s="20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0"/>
      <c r="BC3" s="20"/>
      <c r="BD3" s="211" t="s">
        <v>402</v>
      </c>
      <c r="BE3" s="23">
        <f>U4+U5</f>
        <v>112.47999999999999</v>
      </c>
      <c r="BF3" s="23"/>
      <c r="BG3" s="20"/>
      <c r="BH3" s="20"/>
      <c r="BI3" s="23"/>
      <c r="BJ3" s="23"/>
      <c r="BK3" s="20"/>
      <c r="BL3" s="23"/>
      <c r="BM3" s="21"/>
      <c r="BN3" s="181">
        <f t="shared" ref="BN3:BN40" si="6">W3+Y3+AA3+AC3+AE3+AG3+AI3+AM3+AO3+AQ3+AS3+AU3+AW3+AY3+BA3+BC3+BE3+BG3+BI3+BK3+BM3</f>
        <v>112.47999999999999</v>
      </c>
      <c r="BO3" s="24">
        <v>43901</v>
      </c>
      <c r="BP3" s="21" t="s">
        <v>210</v>
      </c>
      <c r="BQ3" s="21"/>
      <c r="BR3" s="23" t="s">
        <v>333</v>
      </c>
      <c r="BS3" s="23"/>
      <c r="BT3" s="24"/>
      <c r="BU3" s="25"/>
    </row>
    <row r="4" spans="1:73" s="22" customFormat="1" ht="277.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20"/>
      <c r="K4" s="220"/>
      <c r="L4" s="20"/>
      <c r="M4" s="216" t="s">
        <v>310</v>
      </c>
      <c r="N4" s="211">
        <v>0.09</v>
      </c>
      <c r="O4" s="21">
        <f>N4*1177</f>
        <v>105.92999999999999</v>
      </c>
      <c r="P4" s="21"/>
      <c r="Q4" s="21">
        <f>O4*0.11</f>
        <v>11.652299999999999</v>
      </c>
      <c r="R4" s="21">
        <f>O4*0.83</f>
        <v>87.921899999999994</v>
      </c>
      <c r="S4" s="21">
        <v>0</v>
      </c>
      <c r="T4" s="21">
        <f>O4*0.06</f>
        <v>6.3557999999999995</v>
      </c>
      <c r="U4" s="21">
        <f t="shared" ref="U4" si="7">SUM(Q4:T4)</f>
        <v>105.92999999999999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211"/>
      <c r="AM4" s="20"/>
      <c r="AN4" s="20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0"/>
      <c r="BC4" s="20"/>
      <c r="BD4" s="211"/>
      <c r="BE4" s="23"/>
      <c r="BF4" s="23"/>
      <c r="BG4" s="20"/>
      <c r="BH4" s="20"/>
      <c r="BI4" s="23"/>
      <c r="BJ4" s="23"/>
      <c r="BK4" s="20"/>
      <c r="BL4" s="23"/>
      <c r="BM4" s="21"/>
      <c r="BN4" s="181"/>
      <c r="BO4" s="24"/>
      <c r="BP4" s="21"/>
      <c r="BQ4" s="21"/>
      <c r="BR4" s="23"/>
      <c r="BS4" s="23"/>
      <c r="BT4" s="24"/>
      <c r="BU4" s="25"/>
    </row>
    <row r="5" spans="1:73" s="22" customFormat="1" ht="277.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21"/>
      <c r="K5" s="221"/>
      <c r="L5" s="20"/>
      <c r="M5" s="217"/>
      <c r="N5" s="20" t="s">
        <v>410</v>
      </c>
      <c r="O5" s="21">
        <f>U5</f>
        <v>6.55</v>
      </c>
      <c r="P5" s="21"/>
      <c r="Q5" s="21">
        <v>2.61</v>
      </c>
      <c r="R5" s="21">
        <v>3.94</v>
      </c>
      <c r="S5" s="21">
        <v>0</v>
      </c>
      <c r="T5" s="21">
        <v>0</v>
      </c>
      <c r="U5" s="21">
        <f>Q5+R5+S5+T5</f>
        <v>6.55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211"/>
      <c r="AM5" s="20"/>
      <c r="AN5" s="20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0"/>
      <c r="BC5" s="20"/>
      <c r="BD5" s="211"/>
      <c r="BE5" s="23"/>
      <c r="BF5" s="23"/>
      <c r="BG5" s="20"/>
      <c r="BH5" s="20"/>
      <c r="BI5" s="23"/>
      <c r="BJ5" s="23"/>
      <c r="BK5" s="20"/>
      <c r="BL5" s="23"/>
      <c r="BM5" s="21"/>
      <c r="BN5" s="181"/>
      <c r="BO5" s="24"/>
      <c r="BP5" s="21"/>
      <c r="BQ5" s="21"/>
      <c r="BR5" s="23"/>
      <c r="BS5" s="23"/>
      <c r="BT5" s="24"/>
      <c r="BU5" s="25"/>
    </row>
    <row r="6" spans="1:73" s="22" customFormat="1" ht="409.5" customHeight="1" x14ac:dyDescent="0.25">
      <c r="A6" s="17" t="s">
        <v>336</v>
      </c>
      <c r="B6" s="18" t="s">
        <v>348</v>
      </c>
      <c r="C6" s="24">
        <v>43727</v>
      </c>
      <c r="D6" s="19">
        <v>458.33300000000003</v>
      </c>
      <c r="E6" s="19">
        <v>458.33300000000003</v>
      </c>
      <c r="F6" s="20">
        <v>14</v>
      </c>
      <c r="G6" s="18" t="s">
        <v>360</v>
      </c>
      <c r="H6" s="18" t="s">
        <v>138</v>
      </c>
      <c r="I6" s="18" t="s">
        <v>372</v>
      </c>
      <c r="J6" s="219" t="s">
        <v>331</v>
      </c>
      <c r="K6" s="219" t="s">
        <v>389</v>
      </c>
      <c r="L6" s="20"/>
      <c r="M6" s="20"/>
      <c r="N6" s="211"/>
      <c r="O6" s="21">
        <f>SUM(O7:O10)</f>
        <v>636.37000000000012</v>
      </c>
      <c r="P6" s="21">
        <f t="shared" ref="P6:U6" si="8">SUM(P7:P10)</f>
        <v>0</v>
      </c>
      <c r="Q6" s="21">
        <f t="shared" si="8"/>
        <v>72.426599999999993</v>
      </c>
      <c r="R6" s="21">
        <f t="shared" si="8"/>
        <v>525.7278</v>
      </c>
      <c r="S6" s="21">
        <f t="shared" si="8"/>
        <v>2.59</v>
      </c>
      <c r="T6" s="21">
        <f t="shared" si="8"/>
        <v>35.625599999999999</v>
      </c>
      <c r="U6" s="21">
        <f t="shared" si="8"/>
        <v>636.37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 t="s">
        <v>422</v>
      </c>
      <c r="AG6" s="21">
        <f>U7</f>
        <v>175.79999999999998</v>
      </c>
      <c r="AH6" s="20"/>
      <c r="AI6" s="20"/>
      <c r="AJ6" s="20"/>
      <c r="AK6" s="21"/>
      <c r="AL6" s="211"/>
      <c r="AM6" s="20"/>
      <c r="AN6" s="20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0" t="s">
        <v>243</v>
      </c>
      <c r="BC6" s="21">
        <f>U8</f>
        <v>4.62</v>
      </c>
      <c r="BD6" s="211" t="s">
        <v>403</v>
      </c>
      <c r="BE6" s="21">
        <f>U9+U10</f>
        <v>455.95</v>
      </c>
      <c r="BF6" s="21"/>
      <c r="BG6" s="20"/>
      <c r="BH6" s="20"/>
      <c r="BI6" s="23"/>
      <c r="BJ6" s="20"/>
      <c r="BK6" s="23"/>
      <c r="BL6" s="23"/>
      <c r="BM6" s="21"/>
      <c r="BN6" s="181">
        <f t="shared" si="6"/>
        <v>636.37</v>
      </c>
      <c r="BO6" s="24">
        <v>43909</v>
      </c>
      <c r="BP6" s="21" t="s">
        <v>210</v>
      </c>
      <c r="BQ6" s="21"/>
      <c r="BR6" s="23" t="s">
        <v>333</v>
      </c>
      <c r="BS6" s="23"/>
      <c r="BT6" s="24"/>
      <c r="BU6" s="25"/>
    </row>
    <row r="7" spans="1:73" s="22" customFormat="1" ht="238.9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20"/>
      <c r="K7" s="220"/>
      <c r="L7" s="20"/>
      <c r="M7" s="20" t="s">
        <v>315</v>
      </c>
      <c r="N7" s="181" t="str">
        <f>AF6</f>
        <v>Реконструкция ВЛ-10 кВ в части монтажа совместной подвеской проектируемого участка ВЛ-0,4 кВ протяженностью 0,1 км (учесть монтаж дополнительных 2-х опор 10 кВ)</v>
      </c>
      <c r="O7" s="21">
        <f>(0.1*1177)+(2*29.05)</f>
        <v>175.8</v>
      </c>
      <c r="P7" s="21"/>
      <c r="Q7" s="21">
        <f>O7*0.11</f>
        <v>19.338000000000001</v>
      </c>
      <c r="R7" s="21">
        <f>O7*0.84</f>
        <v>147.672</v>
      </c>
      <c r="S7" s="21">
        <v>0</v>
      </c>
      <c r="T7" s="21">
        <f>O7*0.05</f>
        <v>8.7900000000000009</v>
      </c>
      <c r="U7" s="21">
        <f>SUM(Q7:T7)</f>
        <v>175.79999999999998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211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0"/>
      <c r="BC7" s="21"/>
      <c r="BD7" s="211"/>
      <c r="BE7" s="181"/>
      <c r="BF7" s="21"/>
      <c r="BG7" s="20"/>
      <c r="BH7" s="20"/>
      <c r="BI7" s="23"/>
      <c r="BJ7" s="20"/>
      <c r="BK7" s="23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2" customFormat="1" ht="124.9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20"/>
      <c r="K8" s="220"/>
      <c r="L8" s="20"/>
      <c r="M8" s="20" t="s">
        <v>311</v>
      </c>
      <c r="N8" s="21" t="str">
        <f>BB6</f>
        <v>Монтаж АВ-0,4 кВ (до 63 А)</v>
      </c>
      <c r="O8" s="21">
        <f>U8</f>
        <v>4.62</v>
      </c>
      <c r="P8" s="21"/>
      <c r="Q8" s="21">
        <v>1.28</v>
      </c>
      <c r="R8" s="21">
        <v>0.75</v>
      </c>
      <c r="S8" s="21">
        <v>2.59</v>
      </c>
      <c r="T8" s="21">
        <v>0</v>
      </c>
      <c r="U8" s="21">
        <f>SUM(Q8:T8)</f>
        <v>4.62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211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0"/>
      <c r="BC8" s="21"/>
      <c r="BD8" s="211"/>
      <c r="BE8" s="181"/>
      <c r="BF8" s="21"/>
      <c r="BG8" s="20"/>
      <c r="BH8" s="20"/>
      <c r="BI8" s="23"/>
      <c r="BJ8" s="20"/>
      <c r="BK8" s="23"/>
      <c r="BL8" s="23"/>
      <c r="BM8" s="21"/>
      <c r="BN8" s="181"/>
      <c r="BO8" s="24"/>
      <c r="BP8" s="21"/>
      <c r="BQ8" s="21"/>
      <c r="BR8" s="23"/>
      <c r="BS8" s="23"/>
      <c r="BT8" s="24"/>
      <c r="BU8" s="25"/>
    </row>
    <row r="9" spans="1:73" s="22" customFormat="1" ht="124.9" customHeight="1" x14ac:dyDescent="0.25">
      <c r="A9" s="17"/>
      <c r="B9" s="18"/>
      <c r="C9" s="24"/>
      <c r="D9" s="19"/>
      <c r="E9" s="19"/>
      <c r="F9" s="20"/>
      <c r="G9" s="18"/>
      <c r="H9" s="18"/>
      <c r="I9" s="18"/>
      <c r="J9" s="220"/>
      <c r="K9" s="220"/>
      <c r="L9" s="20"/>
      <c r="M9" s="216" t="s">
        <v>310</v>
      </c>
      <c r="N9" s="211">
        <v>0.38</v>
      </c>
      <c r="O9" s="21">
        <f>(N9*1177)</f>
        <v>447.26</v>
      </c>
      <c r="P9" s="21"/>
      <c r="Q9" s="21">
        <f>O9*0.11</f>
        <v>49.198599999999999</v>
      </c>
      <c r="R9" s="21">
        <f>O9*0.83</f>
        <v>371.22579999999999</v>
      </c>
      <c r="S9" s="21">
        <v>0</v>
      </c>
      <c r="T9" s="21">
        <f>O9*0.06</f>
        <v>26.835599999999999</v>
      </c>
      <c r="U9" s="21">
        <f t="shared" ref="U9" si="9">SUM(Q9:T9)</f>
        <v>447.26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211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0"/>
      <c r="BC9" s="21"/>
      <c r="BD9" s="211"/>
      <c r="BE9" s="181"/>
      <c r="BF9" s="21"/>
      <c r="BG9" s="20"/>
      <c r="BH9" s="20"/>
      <c r="BI9" s="23"/>
      <c r="BJ9" s="20"/>
      <c r="BK9" s="23"/>
      <c r="BL9" s="23"/>
      <c r="BM9" s="21"/>
      <c r="BN9" s="181"/>
      <c r="BO9" s="24"/>
      <c r="BP9" s="21"/>
      <c r="BQ9" s="21"/>
      <c r="BR9" s="23"/>
      <c r="BS9" s="23"/>
      <c r="BT9" s="24"/>
      <c r="BU9" s="25"/>
    </row>
    <row r="10" spans="1:73" s="22" customFormat="1" ht="124.9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21"/>
      <c r="K10" s="221"/>
      <c r="L10" s="20"/>
      <c r="M10" s="217"/>
      <c r="N10" s="20" t="s">
        <v>409</v>
      </c>
      <c r="O10" s="21">
        <f>U10</f>
        <v>8.69</v>
      </c>
      <c r="P10" s="21"/>
      <c r="Q10" s="21">
        <v>2.61</v>
      </c>
      <c r="R10" s="21">
        <v>6.08</v>
      </c>
      <c r="S10" s="21">
        <v>0</v>
      </c>
      <c r="T10" s="21">
        <v>0</v>
      </c>
      <c r="U10" s="21">
        <f>Q10+R10+S10+T10</f>
        <v>8.69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211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0"/>
      <c r="BC10" s="21"/>
      <c r="BD10" s="211"/>
      <c r="BE10" s="181"/>
      <c r="BF10" s="21"/>
      <c r="BG10" s="20"/>
      <c r="BH10" s="20"/>
      <c r="BI10" s="23"/>
      <c r="BJ10" s="20"/>
      <c r="BK10" s="23"/>
      <c r="BL10" s="23"/>
      <c r="BM10" s="21"/>
      <c r="BN10" s="181"/>
      <c r="BO10" s="24"/>
      <c r="BP10" s="21"/>
      <c r="BQ10" s="21"/>
      <c r="BR10" s="23"/>
      <c r="BS10" s="23"/>
      <c r="BT10" s="24"/>
      <c r="BU10" s="25"/>
    </row>
    <row r="11" spans="1:73" s="22" customFormat="1" ht="409.5" customHeight="1" x14ac:dyDescent="0.25">
      <c r="A11" s="17" t="s">
        <v>337</v>
      </c>
      <c r="B11" s="18" t="s">
        <v>349</v>
      </c>
      <c r="C11" s="24">
        <v>43719</v>
      </c>
      <c r="D11" s="19">
        <v>458.33300000000003</v>
      </c>
      <c r="E11" s="19">
        <v>458.33300000000003</v>
      </c>
      <c r="F11" s="20">
        <v>14</v>
      </c>
      <c r="G11" s="18" t="s">
        <v>361</v>
      </c>
      <c r="H11" s="18" t="s">
        <v>138</v>
      </c>
      <c r="I11" s="18" t="s">
        <v>373</v>
      </c>
      <c r="J11" s="219" t="s">
        <v>385</v>
      </c>
      <c r="K11" s="219" t="s">
        <v>330</v>
      </c>
      <c r="L11" s="20"/>
      <c r="M11" s="20"/>
      <c r="N11" s="211"/>
      <c r="O11" s="23">
        <f>SUM(O12:O13)</f>
        <v>208.78</v>
      </c>
      <c r="P11" s="23">
        <f t="shared" ref="P11" si="10">SUM(P12:P13)</f>
        <v>0</v>
      </c>
      <c r="Q11" s="23">
        <f t="shared" ref="Q11" si="11">SUM(Q12:Q13)</f>
        <v>24.619900000000001</v>
      </c>
      <c r="R11" s="23">
        <f t="shared" ref="R11" si="12">SUM(R12:R13)</f>
        <v>172.15470000000002</v>
      </c>
      <c r="S11" s="23">
        <f t="shared" ref="S11" si="13">SUM(S12:S13)</f>
        <v>0</v>
      </c>
      <c r="T11" s="23">
        <f t="shared" ref="T11" si="14">SUM(T12:T13)</f>
        <v>12.0054</v>
      </c>
      <c r="U11" s="23">
        <f t="shared" ref="U11" si="15">SUM(U12:U13)</f>
        <v>208.78000000000003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211"/>
      <c r="AM11" s="2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1" t="s">
        <v>404</v>
      </c>
      <c r="BE11" s="21">
        <f>U12+U13</f>
        <v>208.78000000000003</v>
      </c>
      <c r="BF11" s="21"/>
      <c r="BG11" s="20"/>
      <c r="BH11" s="20"/>
      <c r="BI11" s="23"/>
      <c r="BJ11" s="20"/>
      <c r="BK11" s="20"/>
      <c r="BL11" s="23"/>
      <c r="BM11" s="21"/>
      <c r="BN11" s="181">
        <f t="shared" si="6"/>
        <v>208.78000000000003</v>
      </c>
      <c r="BO11" s="24">
        <v>43901</v>
      </c>
      <c r="BP11" s="21" t="s">
        <v>210</v>
      </c>
      <c r="BQ11" s="21"/>
      <c r="BR11" s="23" t="s">
        <v>333</v>
      </c>
      <c r="BS11" s="23"/>
      <c r="BT11" s="24"/>
      <c r="BU11" s="25"/>
    </row>
    <row r="12" spans="1:73" s="22" customFormat="1" ht="409.5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20"/>
      <c r="K12" s="220"/>
      <c r="L12" s="20"/>
      <c r="M12" s="216" t="s">
        <v>310</v>
      </c>
      <c r="N12" s="211">
        <v>0.17</v>
      </c>
      <c r="O12" s="21">
        <f>(N12*1177)</f>
        <v>200.09</v>
      </c>
      <c r="P12" s="21"/>
      <c r="Q12" s="21">
        <f>O12*0.11</f>
        <v>22.009900000000002</v>
      </c>
      <c r="R12" s="21">
        <f>O12*0.83</f>
        <v>166.07470000000001</v>
      </c>
      <c r="S12" s="21">
        <v>0</v>
      </c>
      <c r="T12" s="21">
        <f>O12*0.06</f>
        <v>12.0054</v>
      </c>
      <c r="U12" s="21">
        <f t="shared" ref="U12" si="16">SUM(Q12:T12)</f>
        <v>200.09000000000003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211"/>
      <c r="AM12" s="2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1"/>
      <c r="BE12" s="21"/>
      <c r="BF12" s="21"/>
      <c r="BG12" s="20"/>
      <c r="BH12" s="20"/>
      <c r="BI12" s="23"/>
      <c r="BJ12" s="20"/>
      <c r="BK12" s="20"/>
      <c r="BL12" s="23"/>
      <c r="BM12" s="21"/>
      <c r="BN12" s="181"/>
      <c r="BO12" s="24"/>
      <c r="BP12" s="21"/>
      <c r="BQ12" s="21"/>
      <c r="BR12" s="23"/>
      <c r="BS12" s="23"/>
      <c r="BT12" s="24"/>
      <c r="BU12" s="25"/>
    </row>
    <row r="13" spans="1:73" s="22" customFormat="1" ht="409.5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21"/>
      <c r="K13" s="221"/>
      <c r="L13" s="20"/>
      <c r="M13" s="217"/>
      <c r="N13" s="20" t="s">
        <v>409</v>
      </c>
      <c r="O13" s="21">
        <f>U13</f>
        <v>8.69</v>
      </c>
      <c r="P13" s="21"/>
      <c r="Q13" s="21">
        <v>2.61</v>
      </c>
      <c r="R13" s="21">
        <v>6.08</v>
      </c>
      <c r="S13" s="21">
        <v>0</v>
      </c>
      <c r="T13" s="21">
        <v>0</v>
      </c>
      <c r="U13" s="21">
        <f>Q13+R13+S13+T13</f>
        <v>8.69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211"/>
      <c r="AM13" s="20"/>
      <c r="AN13" s="20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1"/>
      <c r="BE13" s="21"/>
      <c r="BF13" s="21"/>
      <c r="BG13" s="20"/>
      <c r="BH13" s="20"/>
      <c r="BI13" s="23"/>
      <c r="BJ13" s="20"/>
      <c r="BK13" s="20"/>
      <c r="BL13" s="23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197.25" customHeight="1" x14ac:dyDescent="0.25">
      <c r="A14" s="17" t="s">
        <v>338</v>
      </c>
      <c r="B14" s="18" t="s">
        <v>350</v>
      </c>
      <c r="C14" s="24">
        <v>43728</v>
      </c>
      <c r="D14" s="19">
        <v>11110.665999999999</v>
      </c>
      <c r="E14" s="19">
        <v>11110.665999999999</v>
      </c>
      <c r="F14" s="20">
        <v>15</v>
      </c>
      <c r="G14" s="18" t="s">
        <v>362</v>
      </c>
      <c r="H14" s="18" t="s">
        <v>141</v>
      </c>
      <c r="I14" s="18" t="s">
        <v>374</v>
      </c>
      <c r="J14" s="219" t="s">
        <v>331</v>
      </c>
      <c r="K14" s="219" t="s">
        <v>390</v>
      </c>
      <c r="L14" s="20"/>
      <c r="M14" s="20"/>
      <c r="N14" s="20"/>
      <c r="O14" s="21">
        <f>SUM(O15:O17)</f>
        <v>448.8</v>
      </c>
      <c r="P14" s="21">
        <f t="shared" ref="P14:U14" si="17">SUM(P15:P17)</f>
        <v>0</v>
      </c>
      <c r="Q14" s="21">
        <f t="shared" si="17"/>
        <v>51.793900000000001</v>
      </c>
      <c r="R14" s="21">
        <f t="shared" si="17"/>
        <v>368.2867</v>
      </c>
      <c r="S14" s="21">
        <f t="shared" si="17"/>
        <v>2.59</v>
      </c>
      <c r="T14" s="21">
        <f t="shared" si="17"/>
        <v>26.1294</v>
      </c>
      <c r="U14" s="21">
        <f t="shared" si="17"/>
        <v>448.8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211"/>
      <c r="AM14" s="20"/>
      <c r="AN14" s="20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 t="s">
        <v>243</v>
      </c>
      <c r="BC14" s="21">
        <f>U15</f>
        <v>4.62</v>
      </c>
      <c r="BD14" s="211" t="s">
        <v>395</v>
      </c>
      <c r="BE14" s="21">
        <f>U16+U17</f>
        <v>444.18</v>
      </c>
      <c r="BF14" s="21"/>
      <c r="BG14" s="20"/>
      <c r="BH14" s="20"/>
      <c r="BI14" s="23"/>
      <c r="BJ14" s="20"/>
      <c r="BK14" s="20"/>
      <c r="BL14" s="23"/>
      <c r="BM14" s="21"/>
      <c r="BN14" s="181">
        <f t="shared" si="6"/>
        <v>448.8</v>
      </c>
      <c r="BO14" s="24">
        <v>44094</v>
      </c>
      <c r="BP14" s="21" t="s">
        <v>210</v>
      </c>
      <c r="BQ14" s="21"/>
      <c r="BR14" s="23" t="s">
        <v>334</v>
      </c>
      <c r="BS14" s="23"/>
      <c r="BT14" s="24"/>
      <c r="BU14" s="25"/>
    </row>
    <row r="15" spans="1:73" s="22" customFormat="1" ht="197.2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20"/>
      <c r="K15" s="220"/>
      <c r="L15" s="20"/>
      <c r="M15" s="20" t="s">
        <v>311</v>
      </c>
      <c r="N15" s="21" t="str">
        <f>BB14</f>
        <v>Монтаж АВ-0,4 кВ (до 63 А)</v>
      </c>
      <c r="O15" s="21">
        <f>U15</f>
        <v>4.62</v>
      </c>
      <c r="P15" s="21"/>
      <c r="Q15" s="21">
        <v>1.28</v>
      </c>
      <c r="R15" s="21">
        <v>0.75</v>
      </c>
      <c r="S15" s="21">
        <v>2.59</v>
      </c>
      <c r="T15" s="21">
        <v>0</v>
      </c>
      <c r="U15" s="21">
        <f>SUM(Q15:T15)</f>
        <v>4.62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211"/>
      <c r="AM15" s="20"/>
      <c r="AN15" s="20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1"/>
      <c r="BE15" s="181"/>
      <c r="BF15" s="21"/>
      <c r="BG15" s="20"/>
      <c r="BH15" s="20"/>
      <c r="BI15" s="23"/>
      <c r="BJ15" s="20"/>
      <c r="BK15" s="20"/>
      <c r="BL15" s="23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197.2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20"/>
      <c r="K16" s="220"/>
      <c r="L16" s="20"/>
      <c r="M16" s="216" t="s">
        <v>310</v>
      </c>
      <c r="N16" s="211">
        <v>0.37</v>
      </c>
      <c r="O16" s="21">
        <f>(N16*1177)</f>
        <v>435.49</v>
      </c>
      <c r="P16" s="21"/>
      <c r="Q16" s="21">
        <f>O16*0.11</f>
        <v>47.9039</v>
      </c>
      <c r="R16" s="21">
        <f>O16*0.83</f>
        <v>361.45670000000001</v>
      </c>
      <c r="S16" s="21">
        <v>0</v>
      </c>
      <c r="T16" s="21">
        <f>O16*0.06</f>
        <v>26.1294</v>
      </c>
      <c r="U16" s="21">
        <f t="shared" ref="U16" si="18">SUM(Q16:T16)</f>
        <v>435.49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211"/>
      <c r="AM16" s="20"/>
      <c r="AN16" s="20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1"/>
      <c r="BE16" s="181"/>
      <c r="BF16" s="21"/>
      <c r="BG16" s="20"/>
      <c r="BH16" s="20"/>
      <c r="BI16" s="23"/>
      <c r="BJ16" s="20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197.2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221"/>
      <c r="K17" s="221"/>
      <c r="L17" s="20"/>
      <c r="M17" s="217"/>
      <c r="N17" s="20" t="s">
        <v>409</v>
      </c>
      <c r="O17" s="21">
        <f>U17</f>
        <v>8.69</v>
      </c>
      <c r="P17" s="21"/>
      <c r="Q17" s="21">
        <v>2.61</v>
      </c>
      <c r="R17" s="21">
        <v>6.08</v>
      </c>
      <c r="S17" s="21">
        <v>0</v>
      </c>
      <c r="T17" s="21">
        <v>0</v>
      </c>
      <c r="U17" s="21">
        <f>Q17+R17+S17+T17</f>
        <v>8.69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211"/>
      <c r="AM17" s="20"/>
      <c r="AN17" s="20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1"/>
      <c r="BE17" s="181"/>
      <c r="BF17" s="21"/>
      <c r="BG17" s="20"/>
      <c r="BH17" s="20"/>
      <c r="BI17" s="23"/>
      <c r="BJ17" s="20"/>
      <c r="BK17" s="20"/>
      <c r="BL17" s="23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300.60000000000002" customHeight="1" x14ac:dyDescent="0.25">
      <c r="A18" s="17" t="s">
        <v>339</v>
      </c>
      <c r="B18" s="18" t="s">
        <v>351</v>
      </c>
      <c r="C18" s="24">
        <v>43727</v>
      </c>
      <c r="D18" s="19">
        <v>458.33300000000003</v>
      </c>
      <c r="E18" s="19">
        <v>458.33300000000003</v>
      </c>
      <c r="F18" s="20">
        <v>12</v>
      </c>
      <c r="G18" s="18" t="s">
        <v>363</v>
      </c>
      <c r="H18" s="18" t="s">
        <v>138</v>
      </c>
      <c r="I18" s="18" t="s">
        <v>375</v>
      </c>
      <c r="J18" s="219" t="s">
        <v>412</v>
      </c>
      <c r="K18" s="219" t="s">
        <v>391</v>
      </c>
      <c r="L18" s="20"/>
      <c r="M18" s="20"/>
      <c r="N18" s="20"/>
      <c r="O18" s="21">
        <f>SUM(O19:O23)</f>
        <v>2251.25</v>
      </c>
      <c r="P18" s="21">
        <f t="shared" ref="P18" si="19">SUM(P19:P23)</f>
        <v>0</v>
      </c>
      <c r="Q18" s="21">
        <f t="shared" ref="Q18" si="20">SUM(Q19:Q23)</f>
        <v>243.62150000000003</v>
      </c>
      <c r="R18" s="21">
        <f t="shared" ref="R18" si="21">SUM(R19:R23)</f>
        <v>1625.9094999999998</v>
      </c>
      <c r="S18" s="21">
        <f t="shared" ref="S18" si="22">SUM(S19:S23)</f>
        <v>251.67000000000002</v>
      </c>
      <c r="T18" s="21">
        <f t="shared" ref="T18" si="23">SUM(T19:T23)</f>
        <v>130.04900000000001</v>
      </c>
      <c r="U18" s="21">
        <f t="shared" ref="U18" si="24">SUM(U19:U23)</f>
        <v>2251.25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>
        <v>1</v>
      </c>
      <c r="AI18" s="23">
        <f>U19</f>
        <v>1284</v>
      </c>
      <c r="AJ18" s="23"/>
      <c r="AK18" s="21"/>
      <c r="AL18" s="211">
        <v>2</v>
      </c>
      <c r="AM18" s="23">
        <f>U20</f>
        <v>138</v>
      </c>
      <c r="AN18" s="23"/>
      <c r="AO18" s="21"/>
      <c r="AP18" s="21"/>
      <c r="AQ18" s="21"/>
      <c r="AR18" s="21"/>
      <c r="AS18" s="21"/>
      <c r="AT18" s="21" t="s">
        <v>401</v>
      </c>
      <c r="AU18" s="21">
        <f>U21</f>
        <v>290.91000000000003</v>
      </c>
      <c r="AV18" s="21"/>
      <c r="AW18" s="21"/>
      <c r="AX18" s="21"/>
      <c r="AY18" s="21"/>
      <c r="AZ18" s="21"/>
      <c r="BA18" s="21"/>
      <c r="BB18" s="21"/>
      <c r="BC18" s="21"/>
      <c r="BD18" s="211" t="s">
        <v>405</v>
      </c>
      <c r="BE18" s="181">
        <f>U22+U23</f>
        <v>538.34</v>
      </c>
      <c r="BF18" s="20"/>
      <c r="BG18" s="20"/>
      <c r="BH18" s="20"/>
      <c r="BI18" s="23"/>
      <c r="BJ18" s="20"/>
      <c r="BK18" s="20"/>
      <c r="BL18" s="23"/>
      <c r="BM18" s="21"/>
      <c r="BN18" s="181">
        <f t="shared" si="6"/>
        <v>2251.25</v>
      </c>
      <c r="BO18" s="24">
        <v>43909</v>
      </c>
      <c r="BP18" s="21" t="s">
        <v>210</v>
      </c>
      <c r="BQ18" s="21"/>
      <c r="BR18" s="23" t="s">
        <v>333</v>
      </c>
      <c r="BS18" s="23"/>
      <c r="BT18" s="24"/>
      <c r="BU18" s="25"/>
    </row>
    <row r="19" spans="1:73" s="22" customFormat="1" ht="243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21"/>
      <c r="K19" s="221"/>
      <c r="L19" s="20"/>
      <c r="M19" s="20" t="s">
        <v>314</v>
      </c>
      <c r="N19" s="211">
        <f>AH18</f>
        <v>1</v>
      </c>
      <c r="O19" s="20">
        <f>N19*1284</f>
        <v>1284</v>
      </c>
      <c r="P19" s="20"/>
      <c r="Q19" s="21">
        <f>O19*0.11</f>
        <v>141.24</v>
      </c>
      <c r="R19" s="21">
        <f>O19*0.84</f>
        <v>1078.56</v>
      </c>
      <c r="S19" s="21">
        <v>0</v>
      </c>
      <c r="T19" s="21">
        <f>O19*0.05</f>
        <v>64.2</v>
      </c>
      <c r="U19" s="21">
        <f>SUM(Q19:T19)</f>
        <v>1284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3"/>
      <c r="AJ19" s="23"/>
      <c r="AK19" s="21"/>
      <c r="AL19" s="211"/>
      <c r="AM19" s="23"/>
      <c r="AN19" s="23"/>
      <c r="AO19" s="21"/>
      <c r="AP19" s="21"/>
      <c r="AQ19" s="21"/>
      <c r="AR19" s="21"/>
      <c r="AS19" s="21"/>
      <c r="AT19" s="181"/>
      <c r="AU19" s="21"/>
      <c r="AV19" s="21"/>
      <c r="AW19" s="21"/>
      <c r="AX19" s="21"/>
      <c r="AY19" s="21"/>
      <c r="AZ19" s="21"/>
      <c r="BA19" s="21"/>
      <c r="BB19" s="21"/>
      <c r="BC19" s="21"/>
      <c r="BD19" s="211"/>
      <c r="BE19" s="211"/>
      <c r="BF19" s="20"/>
      <c r="BG19" s="20"/>
      <c r="BH19" s="20"/>
      <c r="BI19" s="23"/>
      <c r="BJ19" s="20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141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 t="s">
        <v>316</v>
      </c>
      <c r="N20" s="211">
        <f>AL18</f>
        <v>2</v>
      </c>
      <c r="O20" s="21">
        <f>U20</f>
        <v>138</v>
      </c>
      <c r="P20" s="20"/>
      <c r="Q20" s="21">
        <f>2*2.78</f>
        <v>5.56</v>
      </c>
      <c r="R20" s="21">
        <f>2*18.77</f>
        <v>37.54</v>
      </c>
      <c r="S20" s="21">
        <f>2*44.17</f>
        <v>88.34</v>
      </c>
      <c r="T20" s="21">
        <f>2*3.28</f>
        <v>6.56</v>
      </c>
      <c r="U20" s="21">
        <f>SUM(Q20:T20)</f>
        <v>138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3"/>
      <c r="AJ20" s="23"/>
      <c r="AK20" s="21"/>
      <c r="AL20" s="211"/>
      <c r="AM20" s="23"/>
      <c r="AN20" s="23"/>
      <c r="AO20" s="21"/>
      <c r="AP20" s="21"/>
      <c r="AQ20" s="21"/>
      <c r="AR20" s="21"/>
      <c r="AS20" s="21"/>
      <c r="AT20" s="181"/>
      <c r="AU20" s="21"/>
      <c r="AV20" s="21"/>
      <c r="AW20" s="21"/>
      <c r="AX20" s="21"/>
      <c r="AY20" s="21"/>
      <c r="AZ20" s="21"/>
      <c r="BA20" s="21"/>
      <c r="BB20" s="21"/>
      <c r="BC20" s="21"/>
      <c r="BD20" s="211"/>
      <c r="BE20" s="211"/>
      <c r="BF20" s="20"/>
      <c r="BG20" s="20"/>
      <c r="BH20" s="20"/>
      <c r="BI20" s="23"/>
      <c r="BJ20" s="20"/>
      <c r="BK20" s="20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190.9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10" t="s">
        <v>318</v>
      </c>
      <c r="N21" s="21" t="str">
        <f>AT18</f>
        <v>СТП 16 кВА (со шкафом АСУЭ в комплекте со счетчиком (МЭК-104))</v>
      </c>
      <c r="O21" s="21">
        <f>U21</f>
        <v>290.91000000000003</v>
      </c>
      <c r="P21" s="20"/>
      <c r="Q21" s="21">
        <v>35.950000000000003</v>
      </c>
      <c r="R21" s="21">
        <v>64.12</v>
      </c>
      <c r="S21" s="21">
        <v>163.33000000000001</v>
      </c>
      <c r="T21" s="21">
        <v>27.51</v>
      </c>
      <c r="U21" s="21">
        <f>SUM(Q21:T21)</f>
        <v>290.91000000000003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3"/>
      <c r="AJ21" s="23"/>
      <c r="AK21" s="21"/>
      <c r="AL21" s="211"/>
      <c r="AM21" s="23"/>
      <c r="AN21" s="23"/>
      <c r="AO21" s="21"/>
      <c r="AP21" s="21"/>
      <c r="AQ21" s="21"/>
      <c r="AR21" s="21"/>
      <c r="AS21" s="21"/>
      <c r="AT21" s="181"/>
      <c r="AU21" s="21"/>
      <c r="AV21" s="21"/>
      <c r="AW21" s="21"/>
      <c r="AX21" s="21"/>
      <c r="AY21" s="21"/>
      <c r="AZ21" s="21"/>
      <c r="BA21" s="21"/>
      <c r="BB21" s="21"/>
      <c r="BC21" s="21"/>
      <c r="BD21" s="211"/>
      <c r="BE21" s="211"/>
      <c r="BF21" s="20"/>
      <c r="BG21" s="20"/>
      <c r="BH21" s="20"/>
      <c r="BI21" s="23"/>
      <c r="BJ21" s="20"/>
      <c r="BK21" s="20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138.6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16" t="s">
        <v>310</v>
      </c>
      <c r="N22" s="211">
        <v>0.45</v>
      </c>
      <c r="O22" s="21">
        <f>N22*1177</f>
        <v>529.65</v>
      </c>
      <c r="P22" s="21"/>
      <c r="Q22" s="21">
        <f>O22*0.11</f>
        <v>58.261499999999998</v>
      </c>
      <c r="R22" s="21">
        <f>O22*0.83</f>
        <v>439.60949999999997</v>
      </c>
      <c r="S22" s="21">
        <v>0</v>
      </c>
      <c r="T22" s="21">
        <f>O22*0.06</f>
        <v>31.778999999999996</v>
      </c>
      <c r="U22" s="21">
        <f t="shared" ref="U22" si="25">SUM(Q22:T22)</f>
        <v>529.65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3"/>
      <c r="AJ22" s="23"/>
      <c r="AK22" s="21"/>
      <c r="AL22" s="211"/>
      <c r="AM22" s="23"/>
      <c r="AN22" s="23"/>
      <c r="AO22" s="21"/>
      <c r="AP22" s="21"/>
      <c r="AQ22" s="21"/>
      <c r="AR22" s="21"/>
      <c r="AS22" s="21"/>
      <c r="AT22" s="181"/>
      <c r="AU22" s="21"/>
      <c r="AV22" s="21"/>
      <c r="AW22" s="21"/>
      <c r="AX22" s="21"/>
      <c r="AY22" s="21"/>
      <c r="AZ22" s="21"/>
      <c r="BA22" s="21"/>
      <c r="BB22" s="21"/>
      <c r="BC22" s="21"/>
      <c r="BD22" s="211"/>
      <c r="BE22" s="211"/>
      <c r="BF22" s="20"/>
      <c r="BG22" s="20"/>
      <c r="BH22" s="20"/>
      <c r="BI22" s="23"/>
      <c r="BJ22" s="20"/>
      <c r="BK22" s="20"/>
      <c r="BL22" s="23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129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17"/>
      <c r="N23" s="20" t="s">
        <v>409</v>
      </c>
      <c r="O23" s="21">
        <f>U23</f>
        <v>8.69</v>
      </c>
      <c r="P23" s="21"/>
      <c r="Q23" s="21">
        <v>2.61</v>
      </c>
      <c r="R23" s="21">
        <v>6.08</v>
      </c>
      <c r="S23" s="21">
        <v>0</v>
      </c>
      <c r="T23" s="21">
        <v>0</v>
      </c>
      <c r="U23" s="21">
        <f>Q23+R23+S23+T23</f>
        <v>8.69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3"/>
      <c r="AJ23" s="23"/>
      <c r="AK23" s="21"/>
      <c r="AL23" s="211"/>
      <c r="AM23" s="23"/>
      <c r="AN23" s="23"/>
      <c r="AO23" s="21"/>
      <c r="AP23" s="21"/>
      <c r="AQ23" s="21"/>
      <c r="AR23" s="21"/>
      <c r="AS23" s="21"/>
      <c r="AT23" s="181"/>
      <c r="AU23" s="21"/>
      <c r="AV23" s="21"/>
      <c r="AW23" s="21"/>
      <c r="AX23" s="21"/>
      <c r="AY23" s="21"/>
      <c r="AZ23" s="21"/>
      <c r="BA23" s="21"/>
      <c r="BB23" s="21"/>
      <c r="BC23" s="21"/>
      <c r="BD23" s="211"/>
      <c r="BE23" s="211"/>
      <c r="BF23" s="20"/>
      <c r="BG23" s="20"/>
      <c r="BH23" s="20"/>
      <c r="BI23" s="23"/>
      <c r="BJ23" s="20"/>
      <c r="BK23" s="20"/>
      <c r="BL23" s="23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209.25" customHeight="1" x14ac:dyDescent="0.25">
      <c r="A24" s="17" t="s">
        <v>340</v>
      </c>
      <c r="B24" s="18" t="s">
        <v>352</v>
      </c>
      <c r="C24" s="24">
        <v>43721</v>
      </c>
      <c r="D24" s="19">
        <v>458.33300000000003</v>
      </c>
      <c r="E24" s="19">
        <v>458.33300000000003</v>
      </c>
      <c r="F24" s="20">
        <v>15</v>
      </c>
      <c r="G24" s="18" t="s">
        <v>364</v>
      </c>
      <c r="H24" s="18" t="s">
        <v>138</v>
      </c>
      <c r="I24" s="18" t="s">
        <v>376</v>
      </c>
      <c r="J24" s="219" t="s">
        <v>386</v>
      </c>
      <c r="K24" s="219" t="s">
        <v>332</v>
      </c>
      <c r="L24" s="20"/>
      <c r="M24" s="20"/>
      <c r="N24" s="20"/>
      <c r="O24" s="23">
        <f>SUM(O25:O26)</f>
        <v>420.64</v>
      </c>
      <c r="P24" s="23">
        <f t="shared" ref="P24:U24" si="26">SUM(P25:P26)</f>
        <v>0</v>
      </c>
      <c r="Q24" s="23">
        <f t="shared" si="26"/>
        <v>47.924500000000002</v>
      </c>
      <c r="R24" s="23">
        <f t="shared" si="26"/>
        <v>347.99849999999998</v>
      </c>
      <c r="S24" s="23">
        <f t="shared" si="26"/>
        <v>0</v>
      </c>
      <c r="T24" s="23">
        <f t="shared" si="26"/>
        <v>24.716999999999999</v>
      </c>
      <c r="U24" s="23">
        <f t="shared" si="26"/>
        <v>420.64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3"/>
      <c r="AJ24" s="20"/>
      <c r="AK24" s="21"/>
      <c r="AL24" s="211"/>
      <c r="AM24" s="23"/>
      <c r="AN24" s="20"/>
      <c r="AO24" s="21"/>
      <c r="AP24" s="20"/>
      <c r="AQ24" s="23"/>
      <c r="AR24" s="20"/>
      <c r="AS24" s="21"/>
      <c r="AT24" s="211"/>
      <c r="AU24" s="23"/>
      <c r="AV24" s="21"/>
      <c r="AW24" s="21"/>
      <c r="AX24" s="21"/>
      <c r="AY24" s="21"/>
      <c r="AZ24" s="21"/>
      <c r="BA24" s="21"/>
      <c r="BB24" s="21"/>
      <c r="BC24" s="21"/>
      <c r="BD24" s="211" t="s">
        <v>397</v>
      </c>
      <c r="BE24" s="21">
        <f>U25+U26</f>
        <v>420.64</v>
      </c>
      <c r="BF24" s="21"/>
      <c r="BG24" s="20"/>
      <c r="BH24" s="20"/>
      <c r="BI24" s="23"/>
      <c r="BJ24" s="20"/>
      <c r="BK24" s="20"/>
      <c r="BL24" s="23"/>
      <c r="BM24" s="21"/>
      <c r="BN24" s="181">
        <f t="shared" si="6"/>
        <v>420.64</v>
      </c>
      <c r="BO24" s="24">
        <v>43903</v>
      </c>
      <c r="BP24" s="21" t="s">
        <v>210</v>
      </c>
      <c r="BQ24" s="21"/>
      <c r="BR24" s="23" t="s">
        <v>333</v>
      </c>
      <c r="BS24" s="23"/>
      <c r="BT24" s="24"/>
      <c r="BU24" s="25"/>
    </row>
    <row r="25" spans="1:73" s="22" customFormat="1" ht="192.7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20"/>
      <c r="K25" s="220"/>
      <c r="L25" s="20"/>
      <c r="M25" s="216" t="s">
        <v>310</v>
      </c>
      <c r="N25" s="211">
        <v>0.35</v>
      </c>
      <c r="O25" s="21">
        <f>N25*1177</f>
        <v>411.95</v>
      </c>
      <c r="P25" s="21"/>
      <c r="Q25" s="21">
        <f>O25*0.11</f>
        <v>45.314500000000002</v>
      </c>
      <c r="R25" s="21">
        <f>O25*0.83</f>
        <v>341.91849999999999</v>
      </c>
      <c r="S25" s="21">
        <v>0</v>
      </c>
      <c r="T25" s="21">
        <f>O25*0.06</f>
        <v>24.716999999999999</v>
      </c>
      <c r="U25" s="21">
        <f t="shared" ref="U25" si="27">SUM(Q25:T25)</f>
        <v>411.95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3"/>
      <c r="AJ25" s="20"/>
      <c r="AK25" s="21"/>
      <c r="AL25" s="211"/>
      <c r="AM25" s="23"/>
      <c r="AN25" s="20"/>
      <c r="AO25" s="21"/>
      <c r="AP25" s="20"/>
      <c r="AQ25" s="23"/>
      <c r="AR25" s="20"/>
      <c r="AS25" s="21"/>
      <c r="AT25" s="211"/>
      <c r="AU25" s="23"/>
      <c r="AV25" s="21"/>
      <c r="AW25" s="21"/>
      <c r="AX25" s="21"/>
      <c r="AY25" s="21"/>
      <c r="AZ25" s="21"/>
      <c r="BA25" s="21"/>
      <c r="BB25" s="21"/>
      <c r="BC25" s="21"/>
      <c r="BD25" s="211"/>
      <c r="BE25" s="181"/>
      <c r="BF25" s="21"/>
      <c r="BG25" s="20"/>
      <c r="BH25" s="20"/>
      <c r="BI25" s="23"/>
      <c r="BJ25" s="20"/>
      <c r="BK25" s="20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92.7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21"/>
      <c r="K26" s="221"/>
      <c r="L26" s="20"/>
      <c r="M26" s="217"/>
      <c r="N26" s="20" t="s">
        <v>409</v>
      </c>
      <c r="O26" s="21">
        <f>U26</f>
        <v>8.69</v>
      </c>
      <c r="P26" s="21"/>
      <c r="Q26" s="21">
        <v>2.61</v>
      </c>
      <c r="R26" s="21">
        <v>6.08</v>
      </c>
      <c r="S26" s="21">
        <v>0</v>
      </c>
      <c r="T26" s="21">
        <v>0</v>
      </c>
      <c r="U26" s="21">
        <f>Q26+R26+S26+T26</f>
        <v>8.69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3"/>
      <c r="AJ26" s="20"/>
      <c r="AK26" s="21"/>
      <c r="AL26" s="211"/>
      <c r="AM26" s="23"/>
      <c r="AN26" s="20"/>
      <c r="AO26" s="21"/>
      <c r="AP26" s="20"/>
      <c r="AQ26" s="23"/>
      <c r="AR26" s="20"/>
      <c r="AS26" s="21"/>
      <c r="AT26" s="211"/>
      <c r="AU26" s="23"/>
      <c r="AV26" s="21"/>
      <c r="AW26" s="21"/>
      <c r="AX26" s="21"/>
      <c r="AY26" s="21"/>
      <c r="AZ26" s="21"/>
      <c r="BA26" s="21"/>
      <c r="BB26" s="21"/>
      <c r="BC26" s="21"/>
      <c r="BD26" s="211"/>
      <c r="BE26" s="181"/>
      <c r="BF26" s="21"/>
      <c r="BG26" s="20"/>
      <c r="BH26" s="20"/>
      <c r="BI26" s="23"/>
      <c r="BJ26" s="20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223.5" customHeight="1" x14ac:dyDescent="0.25">
      <c r="A27" s="17" t="s">
        <v>341</v>
      </c>
      <c r="B27" s="18" t="s">
        <v>353</v>
      </c>
      <c r="C27" s="24">
        <v>43727</v>
      </c>
      <c r="D27" s="19">
        <v>458.33300000000003</v>
      </c>
      <c r="E27" s="19">
        <v>458.33300000000003</v>
      </c>
      <c r="F27" s="20">
        <v>15</v>
      </c>
      <c r="G27" s="18" t="s">
        <v>365</v>
      </c>
      <c r="H27" s="18" t="s">
        <v>138</v>
      </c>
      <c r="I27" s="18" t="s">
        <v>377</v>
      </c>
      <c r="J27" s="219" t="s">
        <v>387</v>
      </c>
      <c r="K27" s="219" t="s">
        <v>332</v>
      </c>
      <c r="L27" s="20"/>
      <c r="M27" s="20"/>
      <c r="N27" s="20"/>
      <c r="O27" s="23">
        <f>SUM(O28:O29)</f>
        <v>126.39</v>
      </c>
      <c r="P27" s="23">
        <f t="shared" ref="P27" si="28">SUM(P28:P29)</f>
        <v>0</v>
      </c>
      <c r="Q27" s="23">
        <f t="shared" ref="Q27" si="29">SUM(Q28:Q29)</f>
        <v>15.557</v>
      </c>
      <c r="R27" s="23">
        <f t="shared" ref="R27" si="30">SUM(R28:R29)</f>
        <v>103.771</v>
      </c>
      <c r="S27" s="23">
        <f t="shared" ref="S27" si="31">SUM(S28:S29)</f>
        <v>0</v>
      </c>
      <c r="T27" s="23">
        <f t="shared" ref="T27" si="32">SUM(T28:T29)</f>
        <v>7.0620000000000003</v>
      </c>
      <c r="U27" s="23">
        <f t="shared" ref="U27" si="33">SUM(U28:U29)</f>
        <v>126.39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211"/>
      <c r="AM27" s="20"/>
      <c r="AN27" s="20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1"/>
      <c r="BC27" s="21"/>
      <c r="BD27" s="211" t="s">
        <v>398</v>
      </c>
      <c r="BE27" s="181">
        <f>U28+U29</f>
        <v>126.39</v>
      </c>
      <c r="BF27" s="21"/>
      <c r="BG27" s="20"/>
      <c r="BH27" s="20"/>
      <c r="BI27" s="23"/>
      <c r="BJ27" s="20"/>
      <c r="BK27" s="20"/>
      <c r="BL27" s="23"/>
      <c r="BM27" s="21"/>
      <c r="BN27" s="181">
        <f t="shared" si="6"/>
        <v>126.39</v>
      </c>
      <c r="BO27" s="24">
        <v>43909</v>
      </c>
      <c r="BP27" s="21" t="s">
        <v>210</v>
      </c>
      <c r="BQ27" s="21"/>
      <c r="BR27" s="23" t="s">
        <v>333</v>
      </c>
      <c r="BS27" s="23"/>
      <c r="BT27" s="24"/>
      <c r="BU27" s="25"/>
    </row>
    <row r="28" spans="1:73" s="22" customFormat="1" ht="157.1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20"/>
      <c r="K28" s="220"/>
      <c r="L28" s="20"/>
      <c r="M28" s="216" t="s">
        <v>310</v>
      </c>
      <c r="N28" s="211">
        <v>0.1</v>
      </c>
      <c r="O28" s="21">
        <f>N28*1177</f>
        <v>117.7</v>
      </c>
      <c r="P28" s="21"/>
      <c r="Q28" s="21">
        <f>O28*0.11</f>
        <v>12.947000000000001</v>
      </c>
      <c r="R28" s="21">
        <f>O28*0.83</f>
        <v>97.691000000000003</v>
      </c>
      <c r="S28" s="21">
        <v>0</v>
      </c>
      <c r="T28" s="21">
        <f>O28*0.06</f>
        <v>7.0620000000000003</v>
      </c>
      <c r="U28" s="21">
        <f t="shared" ref="U28" si="34">SUM(Q28:T28)</f>
        <v>117.7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211"/>
      <c r="AM28" s="20"/>
      <c r="AN28" s="20"/>
      <c r="AO28" s="21"/>
      <c r="AP28" s="21"/>
      <c r="AQ28" s="21"/>
      <c r="AR28" s="21"/>
      <c r="AS28" s="21"/>
      <c r="AT28" s="181"/>
      <c r="AU28" s="21"/>
      <c r="AV28" s="21"/>
      <c r="AW28" s="21"/>
      <c r="AX28" s="21"/>
      <c r="AY28" s="21"/>
      <c r="AZ28" s="21"/>
      <c r="BA28" s="21"/>
      <c r="BB28" s="21"/>
      <c r="BC28" s="21"/>
      <c r="BD28" s="211"/>
      <c r="BE28" s="181"/>
      <c r="BF28" s="21"/>
      <c r="BG28" s="20"/>
      <c r="BH28" s="20"/>
      <c r="BI28" s="23"/>
      <c r="BJ28" s="20"/>
      <c r="BK28" s="20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61.44999999999999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221"/>
      <c r="K29" s="221"/>
      <c r="L29" s="20"/>
      <c r="M29" s="217"/>
      <c r="N29" s="20" t="s">
        <v>409</v>
      </c>
      <c r="O29" s="21">
        <f>U29</f>
        <v>8.69</v>
      </c>
      <c r="P29" s="21"/>
      <c r="Q29" s="21">
        <v>2.61</v>
      </c>
      <c r="R29" s="21">
        <v>6.08</v>
      </c>
      <c r="S29" s="21">
        <v>0</v>
      </c>
      <c r="T29" s="21">
        <v>0</v>
      </c>
      <c r="U29" s="21">
        <f>Q29+R29+S29+T29</f>
        <v>8.69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211"/>
      <c r="AM29" s="20"/>
      <c r="AN29" s="20"/>
      <c r="AO29" s="21"/>
      <c r="AP29" s="21"/>
      <c r="AQ29" s="21"/>
      <c r="AR29" s="21"/>
      <c r="AS29" s="21"/>
      <c r="AT29" s="181"/>
      <c r="AU29" s="21"/>
      <c r="AV29" s="21"/>
      <c r="AW29" s="21"/>
      <c r="AX29" s="21"/>
      <c r="AY29" s="21"/>
      <c r="AZ29" s="21"/>
      <c r="BA29" s="21"/>
      <c r="BB29" s="21"/>
      <c r="BC29" s="21"/>
      <c r="BD29" s="211"/>
      <c r="BE29" s="181"/>
      <c r="BF29" s="21"/>
      <c r="BG29" s="20"/>
      <c r="BH29" s="20"/>
      <c r="BI29" s="23"/>
      <c r="BJ29" s="20"/>
      <c r="BK29" s="20"/>
      <c r="BL29" s="23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297" customHeight="1" x14ac:dyDescent="0.25">
      <c r="A30" s="17" t="s">
        <v>342</v>
      </c>
      <c r="B30" s="18" t="s">
        <v>354</v>
      </c>
      <c r="C30" s="24">
        <v>43735</v>
      </c>
      <c r="D30" s="19">
        <v>458.33300000000003</v>
      </c>
      <c r="E30" s="19">
        <v>458.33300000000003</v>
      </c>
      <c r="F30" s="20">
        <v>15</v>
      </c>
      <c r="G30" s="18" t="s">
        <v>366</v>
      </c>
      <c r="H30" s="18" t="s">
        <v>141</v>
      </c>
      <c r="I30" s="18" t="s">
        <v>378</v>
      </c>
      <c r="J30" s="219" t="s">
        <v>412</v>
      </c>
      <c r="K30" s="219" t="s">
        <v>330</v>
      </c>
      <c r="L30" s="20"/>
      <c r="M30" s="20"/>
      <c r="N30" s="20"/>
      <c r="O30" s="23">
        <f>SUM(O31:O32)</f>
        <v>126.39</v>
      </c>
      <c r="P30" s="23">
        <f t="shared" ref="P30" si="35">SUM(P31:P32)</f>
        <v>0</v>
      </c>
      <c r="Q30" s="23">
        <f t="shared" ref="Q30" si="36">SUM(Q31:Q32)</f>
        <v>15.557</v>
      </c>
      <c r="R30" s="23">
        <f t="shared" ref="R30" si="37">SUM(R31:R32)</f>
        <v>103.771</v>
      </c>
      <c r="S30" s="23">
        <f t="shared" ref="S30" si="38">SUM(S31:S32)</f>
        <v>0</v>
      </c>
      <c r="T30" s="23">
        <f t="shared" ref="T30" si="39">SUM(T31:T32)</f>
        <v>7.0620000000000003</v>
      </c>
      <c r="U30" s="23">
        <f t="shared" ref="U30" si="40">SUM(U31:U32)</f>
        <v>126.39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211"/>
      <c r="AM30" s="20"/>
      <c r="AN30" s="20"/>
      <c r="AO30" s="21"/>
      <c r="AP30" s="21"/>
      <c r="AQ30" s="21"/>
      <c r="AR30" s="21"/>
      <c r="AS30" s="21"/>
      <c r="AT30" s="181"/>
      <c r="AU30" s="21"/>
      <c r="AV30" s="21"/>
      <c r="AW30" s="21"/>
      <c r="AX30" s="21"/>
      <c r="AY30" s="21"/>
      <c r="AZ30" s="21"/>
      <c r="BA30" s="21"/>
      <c r="BB30" s="21"/>
      <c r="BC30" s="21"/>
      <c r="BD30" s="211" t="s">
        <v>399</v>
      </c>
      <c r="BE30" s="181">
        <f>U31+U32</f>
        <v>126.39</v>
      </c>
      <c r="BF30" s="21"/>
      <c r="BG30" s="20"/>
      <c r="BH30" s="20"/>
      <c r="BI30" s="23"/>
      <c r="BJ30" s="20"/>
      <c r="BK30" s="20"/>
      <c r="BL30" s="23"/>
      <c r="BM30" s="21"/>
      <c r="BN30" s="181">
        <f t="shared" si="6"/>
        <v>126.39</v>
      </c>
      <c r="BO30" s="24">
        <v>43917</v>
      </c>
      <c r="BP30" s="21" t="s">
        <v>210</v>
      </c>
      <c r="BQ30" s="21"/>
      <c r="BR30" s="23" t="s">
        <v>333</v>
      </c>
      <c r="BS30" s="23"/>
      <c r="BT30" s="24"/>
      <c r="BU30" s="25"/>
    </row>
    <row r="31" spans="1:73" s="22" customFormat="1" ht="106.9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220"/>
      <c r="K31" s="220"/>
      <c r="L31" s="20"/>
      <c r="M31" s="216" t="s">
        <v>310</v>
      </c>
      <c r="N31" s="211">
        <v>0.1</v>
      </c>
      <c r="O31" s="21">
        <f>N31*1177</f>
        <v>117.7</v>
      </c>
      <c r="P31" s="21"/>
      <c r="Q31" s="21">
        <f>O31*0.11</f>
        <v>12.947000000000001</v>
      </c>
      <c r="R31" s="21">
        <f>O31*0.83</f>
        <v>97.691000000000003</v>
      </c>
      <c r="S31" s="21">
        <v>0</v>
      </c>
      <c r="T31" s="21">
        <f>O31*0.06</f>
        <v>7.0620000000000003</v>
      </c>
      <c r="U31" s="21">
        <f t="shared" ref="U31" si="41">SUM(Q31:T31)</f>
        <v>117.7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211"/>
      <c r="AM31" s="20"/>
      <c r="AN31" s="20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1"/>
      <c r="BC31" s="21"/>
      <c r="BD31" s="211"/>
      <c r="BE31" s="181"/>
      <c r="BF31" s="21"/>
      <c r="BG31" s="20"/>
      <c r="BH31" s="20"/>
      <c r="BI31" s="23"/>
      <c r="BJ31" s="20"/>
      <c r="BK31" s="20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106.9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221"/>
      <c r="K32" s="221"/>
      <c r="L32" s="20"/>
      <c r="M32" s="217"/>
      <c r="N32" s="20" t="s">
        <v>409</v>
      </c>
      <c r="O32" s="21">
        <f>U32</f>
        <v>8.69</v>
      </c>
      <c r="P32" s="21"/>
      <c r="Q32" s="21">
        <v>2.61</v>
      </c>
      <c r="R32" s="21">
        <v>6.08</v>
      </c>
      <c r="S32" s="21">
        <v>0</v>
      </c>
      <c r="T32" s="21">
        <v>0</v>
      </c>
      <c r="U32" s="21">
        <f>Q32+R32+S32+T32</f>
        <v>8.69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211"/>
      <c r="AM32" s="20"/>
      <c r="AN32" s="20"/>
      <c r="AO32" s="21"/>
      <c r="AP32" s="21"/>
      <c r="AQ32" s="21"/>
      <c r="AR32" s="21"/>
      <c r="AS32" s="21"/>
      <c r="AT32" s="181"/>
      <c r="AU32" s="21"/>
      <c r="AV32" s="21"/>
      <c r="AW32" s="21"/>
      <c r="AX32" s="21"/>
      <c r="AY32" s="21"/>
      <c r="AZ32" s="21"/>
      <c r="BA32" s="21"/>
      <c r="BB32" s="21"/>
      <c r="BC32" s="21"/>
      <c r="BD32" s="211"/>
      <c r="BE32" s="181"/>
      <c r="BF32" s="21"/>
      <c r="BG32" s="20"/>
      <c r="BH32" s="20"/>
      <c r="BI32" s="23"/>
      <c r="BJ32" s="20"/>
      <c r="BK32" s="20"/>
      <c r="BL32" s="23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284.25" customHeight="1" x14ac:dyDescent="0.25">
      <c r="A33" s="17" t="s">
        <v>343</v>
      </c>
      <c r="B33" s="18" t="s">
        <v>355</v>
      </c>
      <c r="C33" s="24">
        <v>43705</v>
      </c>
      <c r="D33" s="19">
        <v>458.33300000000003</v>
      </c>
      <c r="E33" s="19">
        <v>458.33300000000003</v>
      </c>
      <c r="F33" s="20">
        <v>15</v>
      </c>
      <c r="G33" s="18" t="s">
        <v>367</v>
      </c>
      <c r="H33" s="18" t="s">
        <v>138</v>
      </c>
      <c r="I33" s="18" t="s">
        <v>379</v>
      </c>
      <c r="J33" s="219" t="s">
        <v>383</v>
      </c>
      <c r="K33" s="219" t="s">
        <v>392</v>
      </c>
      <c r="L33" s="20"/>
      <c r="M33" s="20"/>
      <c r="N33" s="20"/>
      <c r="O33" s="23">
        <f>SUM(O34:O35)</f>
        <v>149.92999999999998</v>
      </c>
      <c r="P33" s="23">
        <f t="shared" ref="P33" si="42">SUM(P34:P35)</f>
        <v>0</v>
      </c>
      <c r="Q33" s="23">
        <f t="shared" ref="Q33" si="43">SUM(Q34:Q35)</f>
        <v>18.1464</v>
      </c>
      <c r="R33" s="23">
        <f t="shared" ref="R33" si="44">SUM(R34:R35)</f>
        <v>123.30919999999998</v>
      </c>
      <c r="S33" s="23">
        <f t="shared" ref="S33" si="45">SUM(S34:S35)</f>
        <v>0</v>
      </c>
      <c r="T33" s="23">
        <f t="shared" ref="T33" si="46">SUM(T34:T35)</f>
        <v>8.4743999999999993</v>
      </c>
      <c r="U33" s="23">
        <f t="shared" ref="U33" si="47">SUM(U34:U35)</f>
        <v>149.92999999999998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211"/>
      <c r="AM33" s="20"/>
      <c r="AN33" s="20"/>
      <c r="AO33" s="21"/>
      <c r="AP33" s="21"/>
      <c r="AQ33" s="21"/>
      <c r="AR33" s="21"/>
      <c r="AS33" s="21"/>
      <c r="AT33" s="181"/>
      <c r="AU33" s="21"/>
      <c r="AV33" s="21"/>
      <c r="AW33" s="21"/>
      <c r="AX33" s="21"/>
      <c r="AY33" s="21"/>
      <c r="AZ33" s="21"/>
      <c r="BA33" s="21"/>
      <c r="BB33" s="21"/>
      <c r="BC33" s="21"/>
      <c r="BD33" s="211" t="s">
        <v>396</v>
      </c>
      <c r="BE33" s="21">
        <f>U34+U35</f>
        <v>149.92999999999998</v>
      </c>
      <c r="BF33" s="21"/>
      <c r="BG33" s="20"/>
      <c r="BH33" s="20"/>
      <c r="BI33" s="23"/>
      <c r="BJ33" s="20"/>
      <c r="BK33" s="20"/>
      <c r="BL33" s="23"/>
      <c r="BM33" s="21"/>
      <c r="BN33" s="181">
        <f t="shared" si="6"/>
        <v>149.92999999999998</v>
      </c>
      <c r="BO33" s="24">
        <v>43889</v>
      </c>
      <c r="BP33" s="21" t="s">
        <v>210</v>
      </c>
      <c r="BQ33" s="21"/>
      <c r="BR33" s="23" t="s">
        <v>333</v>
      </c>
      <c r="BS33" s="23"/>
      <c r="BT33" s="24"/>
      <c r="BU33" s="25"/>
    </row>
    <row r="34" spans="1:73" s="22" customFormat="1" ht="224.2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20"/>
      <c r="K34" s="220"/>
      <c r="L34" s="20"/>
      <c r="M34" s="216" t="s">
        <v>310</v>
      </c>
      <c r="N34" s="211">
        <v>0.12</v>
      </c>
      <c r="O34" s="21">
        <f>N34*1177</f>
        <v>141.23999999999998</v>
      </c>
      <c r="P34" s="21"/>
      <c r="Q34" s="21">
        <f>O34*0.11</f>
        <v>15.536399999999999</v>
      </c>
      <c r="R34" s="21">
        <f>O34*0.83</f>
        <v>117.22919999999998</v>
      </c>
      <c r="S34" s="21">
        <v>0</v>
      </c>
      <c r="T34" s="21">
        <f>O34*0.06</f>
        <v>8.4743999999999993</v>
      </c>
      <c r="U34" s="21">
        <f t="shared" ref="U34" si="48">SUM(Q34:T34)</f>
        <v>141.23999999999998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211"/>
      <c r="AM34" s="20"/>
      <c r="AN34" s="20"/>
      <c r="AO34" s="21"/>
      <c r="AP34" s="21"/>
      <c r="AQ34" s="21"/>
      <c r="AR34" s="21"/>
      <c r="AS34" s="21"/>
      <c r="AT34" s="181"/>
      <c r="AU34" s="21"/>
      <c r="AV34" s="21"/>
      <c r="AW34" s="21"/>
      <c r="AX34" s="21"/>
      <c r="AY34" s="21"/>
      <c r="AZ34" s="21"/>
      <c r="BA34" s="21"/>
      <c r="BB34" s="21"/>
      <c r="BC34" s="21"/>
      <c r="BD34" s="211"/>
      <c r="BE34" s="181"/>
      <c r="BF34" s="21"/>
      <c r="BG34" s="20"/>
      <c r="BH34" s="20"/>
      <c r="BI34" s="23"/>
      <c r="BJ34" s="20"/>
      <c r="BK34" s="20"/>
      <c r="BL34" s="23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224.2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221"/>
      <c r="K35" s="221"/>
      <c r="L35" s="20"/>
      <c r="M35" s="217"/>
      <c r="N35" s="20" t="s">
        <v>409</v>
      </c>
      <c r="O35" s="21">
        <f>U35</f>
        <v>8.69</v>
      </c>
      <c r="P35" s="21"/>
      <c r="Q35" s="21">
        <v>2.61</v>
      </c>
      <c r="R35" s="21">
        <v>6.08</v>
      </c>
      <c r="S35" s="21">
        <v>0</v>
      </c>
      <c r="T35" s="21">
        <v>0</v>
      </c>
      <c r="U35" s="21">
        <f>Q35+R35+S35+T35</f>
        <v>8.69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211"/>
      <c r="AM35" s="20"/>
      <c r="AN35" s="20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1"/>
      <c r="BC35" s="21"/>
      <c r="BD35" s="211"/>
      <c r="BE35" s="181"/>
      <c r="BF35" s="21"/>
      <c r="BG35" s="20"/>
      <c r="BH35" s="20"/>
      <c r="BI35" s="23"/>
      <c r="BJ35" s="20"/>
      <c r="BK35" s="20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409.5" customHeight="1" x14ac:dyDescent="0.25">
      <c r="A36" s="17" t="s">
        <v>344</v>
      </c>
      <c r="B36" s="18" t="s">
        <v>356</v>
      </c>
      <c r="C36" s="24">
        <v>43713</v>
      </c>
      <c r="D36" s="19">
        <v>458.33300000000003</v>
      </c>
      <c r="E36" s="19">
        <v>458.33300000000003</v>
      </c>
      <c r="F36" s="20">
        <v>15</v>
      </c>
      <c r="G36" s="18" t="s">
        <v>368</v>
      </c>
      <c r="H36" s="18" t="s">
        <v>141</v>
      </c>
      <c r="I36" s="18" t="s">
        <v>380</v>
      </c>
      <c r="J36" s="18" t="s">
        <v>412</v>
      </c>
      <c r="K36" s="219" t="s">
        <v>393</v>
      </c>
      <c r="L36" s="20"/>
      <c r="M36" s="20"/>
      <c r="N36" s="20"/>
      <c r="O36" s="21">
        <f>SUM(O37:O39)</f>
        <v>131.01000000000002</v>
      </c>
      <c r="P36" s="21">
        <f t="shared" ref="P36" si="49">SUM(P37:P39)</f>
        <v>0</v>
      </c>
      <c r="Q36" s="21">
        <f t="shared" ref="Q36" si="50">SUM(Q37:Q39)</f>
        <v>16.837</v>
      </c>
      <c r="R36" s="21">
        <f t="shared" ref="R36" si="51">SUM(R37:R39)</f>
        <v>104.521</v>
      </c>
      <c r="S36" s="21">
        <f t="shared" ref="S36" si="52">SUM(S37:S39)</f>
        <v>2.59</v>
      </c>
      <c r="T36" s="21">
        <f t="shared" ref="T36" si="53">SUM(T37:T39)</f>
        <v>7.0620000000000003</v>
      </c>
      <c r="U36" s="21">
        <f t="shared" ref="U36" si="54">SUM(U37:U39)</f>
        <v>131.01000000000002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211"/>
      <c r="AM36" s="20"/>
      <c r="AN36" s="20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1" t="s">
        <v>243</v>
      </c>
      <c r="BC36" s="21">
        <f>U37</f>
        <v>4.62</v>
      </c>
      <c r="BD36" s="211" t="s">
        <v>399</v>
      </c>
      <c r="BE36" s="181">
        <f>U38+U39</f>
        <v>126.39</v>
      </c>
      <c r="BF36" s="20"/>
      <c r="BG36" s="20"/>
      <c r="BH36" s="20"/>
      <c r="BI36" s="23"/>
      <c r="BJ36" s="20"/>
      <c r="BK36" s="20"/>
      <c r="BL36" s="23"/>
      <c r="BM36" s="21"/>
      <c r="BN36" s="181">
        <f t="shared" si="6"/>
        <v>131.01</v>
      </c>
      <c r="BO36" s="24">
        <v>43895</v>
      </c>
      <c r="BP36" s="21" t="s">
        <v>210</v>
      </c>
      <c r="BQ36" s="21"/>
      <c r="BR36" s="23" t="s">
        <v>333</v>
      </c>
      <c r="BS36" s="23"/>
      <c r="BT36" s="24"/>
      <c r="BU36" s="25"/>
    </row>
    <row r="37" spans="1:73" s="22" customFormat="1" ht="112.9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220"/>
      <c r="L37" s="20"/>
      <c r="M37" s="20" t="s">
        <v>311</v>
      </c>
      <c r="N37" s="21" t="str">
        <f>BB36</f>
        <v>Монтаж АВ-0,4 кВ (до 63 А)</v>
      </c>
      <c r="O37" s="21">
        <f>U37</f>
        <v>4.62</v>
      </c>
      <c r="P37" s="21"/>
      <c r="Q37" s="21">
        <v>1.28</v>
      </c>
      <c r="R37" s="21">
        <v>0.75</v>
      </c>
      <c r="S37" s="21">
        <v>2.59</v>
      </c>
      <c r="T37" s="21">
        <v>0</v>
      </c>
      <c r="U37" s="21">
        <f>SUM(Q37:T37)</f>
        <v>4.62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211"/>
      <c r="AM37" s="20"/>
      <c r="AN37" s="20"/>
      <c r="AO37" s="21"/>
      <c r="AP37" s="21"/>
      <c r="AQ37" s="21"/>
      <c r="AR37" s="21"/>
      <c r="AS37" s="21"/>
      <c r="AT37" s="181"/>
      <c r="AU37" s="21"/>
      <c r="AV37" s="21"/>
      <c r="AW37" s="21"/>
      <c r="AX37" s="21"/>
      <c r="AY37" s="21"/>
      <c r="AZ37" s="21"/>
      <c r="BA37" s="21"/>
      <c r="BB37" s="21"/>
      <c r="BC37" s="21"/>
      <c r="BD37" s="211"/>
      <c r="BE37" s="211"/>
      <c r="BF37" s="20"/>
      <c r="BG37" s="20"/>
      <c r="BH37" s="20"/>
      <c r="BI37" s="23"/>
      <c r="BJ37" s="20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12.9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220"/>
      <c r="L38" s="20"/>
      <c r="M38" s="216" t="s">
        <v>310</v>
      </c>
      <c r="N38" s="211">
        <v>0.1</v>
      </c>
      <c r="O38" s="21">
        <f>(N38*1177)</f>
        <v>117.7</v>
      </c>
      <c r="P38" s="21"/>
      <c r="Q38" s="21">
        <f>O38*0.11</f>
        <v>12.947000000000001</v>
      </c>
      <c r="R38" s="21">
        <f>O38*0.83</f>
        <v>97.691000000000003</v>
      </c>
      <c r="S38" s="21">
        <v>0</v>
      </c>
      <c r="T38" s="21">
        <f>O38*0.06</f>
        <v>7.0620000000000003</v>
      </c>
      <c r="U38" s="21">
        <f t="shared" ref="U38" si="55">SUM(Q38:T38)</f>
        <v>117.7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211"/>
      <c r="AM38" s="20"/>
      <c r="AN38" s="20"/>
      <c r="AO38" s="21"/>
      <c r="AP38" s="21"/>
      <c r="AQ38" s="21"/>
      <c r="AR38" s="21"/>
      <c r="AS38" s="21"/>
      <c r="AT38" s="181"/>
      <c r="AU38" s="21"/>
      <c r="AV38" s="21"/>
      <c r="AW38" s="21"/>
      <c r="AX38" s="21"/>
      <c r="AY38" s="21"/>
      <c r="AZ38" s="21"/>
      <c r="BA38" s="21"/>
      <c r="BB38" s="21"/>
      <c r="BC38" s="21"/>
      <c r="BD38" s="211"/>
      <c r="BE38" s="211"/>
      <c r="BF38" s="20"/>
      <c r="BG38" s="20"/>
      <c r="BH38" s="20"/>
      <c r="BI38" s="23"/>
      <c r="BJ38" s="20"/>
      <c r="BK38" s="20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12.9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221"/>
      <c r="L39" s="20"/>
      <c r="M39" s="217"/>
      <c r="N39" s="20" t="s">
        <v>409</v>
      </c>
      <c r="O39" s="21">
        <f>U39</f>
        <v>8.69</v>
      </c>
      <c r="P39" s="21"/>
      <c r="Q39" s="21">
        <v>2.61</v>
      </c>
      <c r="R39" s="21">
        <v>6.08</v>
      </c>
      <c r="S39" s="21">
        <v>0</v>
      </c>
      <c r="T39" s="21">
        <v>0</v>
      </c>
      <c r="U39" s="21">
        <f>Q39+R39+S39+T39</f>
        <v>8.69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211"/>
      <c r="AM39" s="20"/>
      <c r="AN39" s="20"/>
      <c r="AO39" s="21"/>
      <c r="AP39" s="21"/>
      <c r="AQ39" s="21"/>
      <c r="AR39" s="21"/>
      <c r="AS39" s="21"/>
      <c r="AT39" s="181"/>
      <c r="AU39" s="21"/>
      <c r="AV39" s="21"/>
      <c r="AW39" s="21"/>
      <c r="AX39" s="21"/>
      <c r="AY39" s="21"/>
      <c r="AZ39" s="21"/>
      <c r="BA39" s="21"/>
      <c r="BB39" s="21"/>
      <c r="BC39" s="21"/>
      <c r="BD39" s="211"/>
      <c r="BE39" s="211"/>
      <c r="BF39" s="20"/>
      <c r="BG39" s="20"/>
      <c r="BH39" s="20"/>
      <c r="BI39" s="23"/>
      <c r="BJ39" s="20"/>
      <c r="BK39" s="20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259.5" customHeight="1" x14ac:dyDescent="0.25">
      <c r="A40" s="17" t="s">
        <v>345</v>
      </c>
      <c r="B40" s="18" t="s">
        <v>357</v>
      </c>
      <c r="C40" s="24">
        <v>43728</v>
      </c>
      <c r="D40" s="19">
        <v>458.33300000000003</v>
      </c>
      <c r="E40" s="19">
        <v>458.33300000000003</v>
      </c>
      <c r="F40" s="20">
        <v>15</v>
      </c>
      <c r="G40" s="18" t="s">
        <v>369</v>
      </c>
      <c r="H40" s="18" t="s">
        <v>138</v>
      </c>
      <c r="I40" s="18" t="s">
        <v>381</v>
      </c>
      <c r="J40" s="219" t="s">
        <v>412</v>
      </c>
      <c r="K40" s="219" t="s">
        <v>394</v>
      </c>
      <c r="L40" s="20"/>
      <c r="M40" s="20"/>
      <c r="N40" s="20"/>
      <c r="O40" s="23">
        <f>SUM(O41:O42)</f>
        <v>161.70000000000002</v>
      </c>
      <c r="P40" s="23">
        <f t="shared" ref="P40" si="56">SUM(P41:P42)</f>
        <v>0</v>
      </c>
      <c r="Q40" s="23">
        <f t="shared" ref="Q40" si="57">SUM(Q41:Q42)</f>
        <v>19.441100000000002</v>
      </c>
      <c r="R40" s="23">
        <f t="shared" ref="R40" si="58">SUM(R41:R42)</f>
        <v>133.07830000000001</v>
      </c>
      <c r="S40" s="23">
        <f t="shared" ref="S40" si="59">SUM(S41:S42)</f>
        <v>0</v>
      </c>
      <c r="T40" s="23">
        <f t="shared" ref="T40" si="60">SUM(T41:T42)</f>
        <v>9.1806000000000001</v>
      </c>
      <c r="U40" s="23">
        <f t="shared" ref="U40" si="61">SUM(U41:U42)</f>
        <v>161.70000000000002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1"/>
      <c r="AJ40" s="20"/>
      <c r="AK40" s="21"/>
      <c r="AL40" s="211"/>
      <c r="AM40" s="21"/>
      <c r="AN40" s="20"/>
      <c r="AO40" s="21"/>
      <c r="AP40" s="21"/>
      <c r="AQ40" s="21"/>
      <c r="AR40" s="21"/>
      <c r="AS40" s="21"/>
      <c r="AT40" s="211"/>
      <c r="AU40" s="21"/>
      <c r="AV40" s="21"/>
      <c r="AW40" s="21"/>
      <c r="AX40" s="21"/>
      <c r="AY40" s="21"/>
      <c r="AZ40" s="21"/>
      <c r="BA40" s="21"/>
      <c r="BB40" s="20"/>
      <c r="BC40" s="21"/>
      <c r="BD40" s="211" t="s">
        <v>406</v>
      </c>
      <c r="BE40" s="21">
        <f>U41+U42</f>
        <v>161.70000000000002</v>
      </c>
      <c r="BF40" s="21"/>
      <c r="BG40" s="20"/>
      <c r="BH40" s="20"/>
      <c r="BI40" s="23"/>
      <c r="BJ40" s="20"/>
      <c r="BK40" s="20"/>
      <c r="BL40" s="23"/>
      <c r="BM40" s="21"/>
      <c r="BN40" s="181">
        <f t="shared" si="6"/>
        <v>161.70000000000002</v>
      </c>
      <c r="BO40" s="24">
        <v>43910</v>
      </c>
      <c r="BP40" s="21" t="s">
        <v>407</v>
      </c>
      <c r="BQ40" s="21"/>
      <c r="BR40" s="23" t="s">
        <v>333</v>
      </c>
      <c r="BS40" s="23"/>
      <c r="BT40" s="24"/>
      <c r="BU40" s="25"/>
    </row>
    <row r="41" spans="1:73" s="22" customFormat="1" ht="259.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220"/>
      <c r="K41" s="220"/>
      <c r="L41" s="20"/>
      <c r="M41" s="216" t="s">
        <v>310</v>
      </c>
      <c r="N41" s="211">
        <v>0.13</v>
      </c>
      <c r="O41" s="21">
        <f>N41*1177</f>
        <v>153.01000000000002</v>
      </c>
      <c r="P41" s="21"/>
      <c r="Q41" s="21">
        <f>O41*0.11</f>
        <v>16.831100000000003</v>
      </c>
      <c r="R41" s="21">
        <f>O41*0.83</f>
        <v>126.99830000000001</v>
      </c>
      <c r="S41" s="21">
        <v>0</v>
      </c>
      <c r="T41" s="21">
        <f>O41*0.06</f>
        <v>9.1806000000000001</v>
      </c>
      <c r="U41" s="21">
        <f t="shared" ref="U41" si="62">SUM(Q41:T41)</f>
        <v>153.01000000000002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1"/>
      <c r="AJ41" s="20"/>
      <c r="AK41" s="21"/>
      <c r="AL41" s="211"/>
      <c r="AM41" s="21"/>
      <c r="AN41" s="20"/>
      <c r="AO41" s="21"/>
      <c r="AP41" s="21"/>
      <c r="AQ41" s="21"/>
      <c r="AR41" s="21"/>
      <c r="AS41" s="21"/>
      <c r="AT41" s="211"/>
      <c r="AU41" s="21"/>
      <c r="AV41" s="21"/>
      <c r="AW41" s="21"/>
      <c r="AX41" s="21"/>
      <c r="AY41" s="21"/>
      <c r="AZ41" s="21"/>
      <c r="BA41" s="21"/>
      <c r="BB41" s="20"/>
      <c r="BC41" s="21"/>
      <c r="BD41" s="211"/>
      <c r="BE41" s="21"/>
      <c r="BF41" s="21"/>
      <c r="BG41" s="20"/>
      <c r="BH41" s="20"/>
      <c r="BI41" s="23"/>
      <c r="BJ41" s="20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259.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221"/>
      <c r="K42" s="221"/>
      <c r="L42" s="20"/>
      <c r="M42" s="217"/>
      <c r="N42" s="20" t="s">
        <v>409</v>
      </c>
      <c r="O42" s="21">
        <f>U42</f>
        <v>8.69</v>
      </c>
      <c r="P42" s="21"/>
      <c r="Q42" s="21">
        <v>2.61</v>
      </c>
      <c r="R42" s="21">
        <v>6.08</v>
      </c>
      <c r="S42" s="21">
        <v>0</v>
      </c>
      <c r="T42" s="21">
        <v>0</v>
      </c>
      <c r="U42" s="21">
        <f>Q42+R42+S42+T42</f>
        <v>8.69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1"/>
      <c r="AJ42" s="20"/>
      <c r="AK42" s="21"/>
      <c r="AL42" s="211"/>
      <c r="AM42" s="21"/>
      <c r="AN42" s="20"/>
      <c r="AO42" s="21"/>
      <c r="AP42" s="21"/>
      <c r="AQ42" s="21"/>
      <c r="AR42" s="21"/>
      <c r="AS42" s="21"/>
      <c r="AT42" s="211"/>
      <c r="AU42" s="21"/>
      <c r="AV42" s="21"/>
      <c r="AW42" s="21"/>
      <c r="AX42" s="21"/>
      <c r="AY42" s="21"/>
      <c r="AZ42" s="21"/>
      <c r="BA42" s="21"/>
      <c r="BB42" s="20"/>
      <c r="BC42" s="21"/>
      <c r="BD42" s="211"/>
      <c r="BE42" s="21"/>
      <c r="BF42" s="21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99.5" customHeight="1" x14ac:dyDescent="0.25">
      <c r="A43" s="17" t="s">
        <v>346</v>
      </c>
      <c r="B43" s="18" t="s">
        <v>358</v>
      </c>
      <c r="C43" s="17">
        <v>43728</v>
      </c>
      <c r="D43" s="19">
        <v>458.33300000000003</v>
      </c>
      <c r="E43" s="19">
        <v>458.33300000000003</v>
      </c>
      <c r="F43" s="20">
        <v>10</v>
      </c>
      <c r="G43" s="18" t="s">
        <v>370</v>
      </c>
      <c r="H43" s="18" t="s">
        <v>141</v>
      </c>
      <c r="I43" s="18" t="s">
        <v>382</v>
      </c>
      <c r="J43" s="219" t="s">
        <v>331</v>
      </c>
      <c r="K43" s="219" t="s">
        <v>388</v>
      </c>
      <c r="L43" s="20"/>
      <c r="M43" s="20"/>
      <c r="N43" s="20"/>
      <c r="O43" s="23">
        <f>SUM(O44:O45)</f>
        <v>126.39</v>
      </c>
      <c r="P43" s="23">
        <f t="shared" ref="P43" si="63">SUM(P44:P45)</f>
        <v>0</v>
      </c>
      <c r="Q43" s="23">
        <f t="shared" ref="Q43" si="64">SUM(Q44:Q45)</f>
        <v>15.557</v>
      </c>
      <c r="R43" s="23">
        <f t="shared" ref="R43" si="65">SUM(R44:R45)</f>
        <v>103.771</v>
      </c>
      <c r="S43" s="23">
        <f t="shared" ref="S43" si="66">SUM(S44:S45)</f>
        <v>0</v>
      </c>
      <c r="T43" s="23">
        <f t="shared" ref="T43" si="67">SUM(T44:T45)</f>
        <v>7.0620000000000003</v>
      </c>
      <c r="U43" s="23">
        <f t="shared" ref="U43" si="68">SUM(U44:U45)</f>
        <v>126.39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3"/>
      <c r="AK43" s="21"/>
      <c r="AL43" s="211"/>
      <c r="AM43" s="20"/>
      <c r="AN43" s="20"/>
      <c r="AO43" s="21"/>
      <c r="AP43" s="21"/>
      <c r="AQ43" s="21"/>
      <c r="AR43" s="21"/>
      <c r="AS43" s="21"/>
      <c r="AT43" s="211"/>
      <c r="AU43" s="20"/>
      <c r="AV43" s="21"/>
      <c r="AW43" s="21"/>
      <c r="AX43" s="21"/>
      <c r="AY43" s="21"/>
      <c r="AZ43" s="21"/>
      <c r="BA43" s="21"/>
      <c r="BB43" s="21"/>
      <c r="BC43" s="21"/>
      <c r="BD43" s="211" t="s">
        <v>400</v>
      </c>
      <c r="BE43" s="21">
        <f>U44+U45</f>
        <v>126.39</v>
      </c>
      <c r="BF43" s="21"/>
      <c r="BG43" s="20"/>
      <c r="BH43" s="20"/>
      <c r="BI43" s="23"/>
      <c r="BJ43" s="20"/>
      <c r="BK43" s="20"/>
      <c r="BL43" s="23"/>
      <c r="BM43" s="21"/>
      <c r="BN43" s="181">
        <f>BE43</f>
        <v>126.39</v>
      </c>
      <c r="BO43" s="24">
        <v>43910</v>
      </c>
      <c r="BP43" s="21" t="s">
        <v>210</v>
      </c>
      <c r="BQ43" s="21"/>
      <c r="BR43" s="23" t="s">
        <v>333</v>
      </c>
      <c r="BS43" s="23"/>
      <c r="BT43" s="24"/>
      <c r="BU43" s="25"/>
    </row>
    <row r="44" spans="1:73" s="22" customFormat="1" ht="199.5" customHeight="1" x14ac:dyDescent="0.25">
      <c r="A44" s="17"/>
      <c r="B44" s="18"/>
      <c r="C44" s="17"/>
      <c r="D44" s="19"/>
      <c r="E44" s="19"/>
      <c r="F44" s="20"/>
      <c r="G44" s="18"/>
      <c r="H44" s="18"/>
      <c r="I44" s="18"/>
      <c r="J44" s="220"/>
      <c r="K44" s="220"/>
      <c r="L44" s="20"/>
      <c r="M44" s="216" t="s">
        <v>310</v>
      </c>
      <c r="N44" s="211">
        <v>0.1</v>
      </c>
      <c r="O44" s="21">
        <f>N44*1177</f>
        <v>117.7</v>
      </c>
      <c r="P44" s="21"/>
      <c r="Q44" s="21">
        <f>O44*0.11</f>
        <v>12.947000000000001</v>
      </c>
      <c r="R44" s="21">
        <f>O44*0.83</f>
        <v>97.691000000000003</v>
      </c>
      <c r="S44" s="21">
        <v>0</v>
      </c>
      <c r="T44" s="21">
        <f>O44*0.06</f>
        <v>7.0620000000000003</v>
      </c>
      <c r="U44" s="21">
        <f t="shared" ref="U44" si="69">SUM(Q44:T44)</f>
        <v>117.7</v>
      </c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3"/>
      <c r="AJ44" s="23"/>
      <c r="AK44" s="21"/>
      <c r="AL44" s="211"/>
      <c r="AM44" s="20"/>
      <c r="AN44" s="20"/>
      <c r="AO44" s="21"/>
      <c r="AP44" s="21"/>
      <c r="AQ44" s="21"/>
      <c r="AR44" s="21"/>
      <c r="AS44" s="21"/>
      <c r="AT44" s="211"/>
      <c r="AU44" s="20"/>
      <c r="AV44" s="21"/>
      <c r="AW44" s="21"/>
      <c r="AX44" s="21"/>
      <c r="AY44" s="21"/>
      <c r="AZ44" s="21"/>
      <c r="BA44" s="21"/>
      <c r="BB44" s="21"/>
      <c r="BC44" s="21"/>
      <c r="BD44" s="211"/>
      <c r="BE44" s="21"/>
      <c r="BF44" s="21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99.5" customHeight="1" x14ac:dyDescent="0.25">
      <c r="A45" s="17"/>
      <c r="B45" s="18"/>
      <c r="C45" s="17"/>
      <c r="D45" s="19"/>
      <c r="E45" s="19"/>
      <c r="F45" s="20"/>
      <c r="G45" s="18"/>
      <c r="H45" s="18"/>
      <c r="I45" s="18"/>
      <c r="J45" s="221"/>
      <c r="K45" s="221"/>
      <c r="L45" s="20"/>
      <c r="M45" s="217"/>
      <c r="N45" s="20" t="s">
        <v>409</v>
      </c>
      <c r="O45" s="21">
        <f>U45</f>
        <v>8.69</v>
      </c>
      <c r="P45" s="21"/>
      <c r="Q45" s="21">
        <v>2.61</v>
      </c>
      <c r="R45" s="21">
        <v>6.08</v>
      </c>
      <c r="S45" s="21">
        <v>0</v>
      </c>
      <c r="T45" s="21">
        <v>0</v>
      </c>
      <c r="U45" s="21">
        <f>Q45+R45+S45+T45</f>
        <v>8.69</v>
      </c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3"/>
      <c r="AJ45" s="23"/>
      <c r="AK45" s="21"/>
      <c r="AL45" s="211"/>
      <c r="AM45" s="20"/>
      <c r="AN45" s="20"/>
      <c r="AO45" s="21"/>
      <c r="AP45" s="21"/>
      <c r="AQ45" s="21"/>
      <c r="AR45" s="21"/>
      <c r="AS45" s="21"/>
      <c r="AT45" s="211"/>
      <c r="AU45" s="20"/>
      <c r="AV45" s="21"/>
      <c r="AW45" s="21"/>
      <c r="AX45" s="21"/>
      <c r="AY45" s="21"/>
      <c r="AZ45" s="21"/>
      <c r="BA45" s="21"/>
      <c r="BB45" s="21"/>
      <c r="BC45" s="21"/>
      <c r="BD45" s="211"/>
      <c r="BE45" s="21"/>
      <c r="BF45" s="21"/>
      <c r="BG45" s="20"/>
      <c r="BH45" s="20"/>
      <c r="BI45" s="23"/>
      <c r="BJ45" s="20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32" customFormat="1" ht="409.5" x14ac:dyDescent="0.25">
      <c r="A46" s="222" t="s">
        <v>39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4"/>
      <c r="O46" s="225">
        <f>O3+O6+O11+O14+O18+O24+O27+O30+O33+O36+O40+O43</f>
        <v>4900.130000000001</v>
      </c>
      <c r="P46" s="225">
        <f t="shared" ref="P46:BN46" si="70">P3+P6+P11+P14+P18+P24+P27+P30+P33+P36+P40+P43</f>
        <v>0</v>
      </c>
      <c r="Q46" s="225">
        <f t="shared" si="70"/>
        <v>555.74420000000009</v>
      </c>
      <c r="R46" s="225">
        <f t="shared" si="70"/>
        <v>3804.1606000000011</v>
      </c>
      <c r="S46" s="225">
        <f t="shared" si="70"/>
        <v>259.44</v>
      </c>
      <c r="T46" s="225">
        <f t="shared" si="70"/>
        <v>280.78520000000009</v>
      </c>
      <c r="U46" s="225">
        <f t="shared" si="70"/>
        <v>4900.130000000001</v>
      </c>
      <c r="V46" s="225">
        <f t="shared" si="70"/>
        <v>0</v>
      </c>
      <c r="W46" s="225">
        <f t="shared" si="70"/>
        <v>0</v>
      </c>
      <c r="X46" s="225">
        <f t="shared" si="70"/>
        <v>0</v>
      </c>
      <c r="Y46" s="225">
        <f t="shared" si="70"/>
        <v>0</v>
      </c>
      <c r="Z46" s="225">
        <f t="shared" si="70"/>
        <v>0</v>
      </c>
      <c r="AA46" s="225">
        <f t="shared" si="70"/>
        <v>0</v>
      </c>
      <c r="AB46" s="225">
        <f t="shared" si="70"/>
        <v>0</v>
      </c>
      <c r="AC46" s="225">
        <f t="shared" si="70"/>
        <v>0</v>
      </c>
      <c r="AD46" s="225">
        <f t="shared" si="70"/>
        <v>0</v>
      </c>
      <c r="AE46" s="225">
        <f t="shared" si="70"/>
        <v>0</v>
      </c>
      <c r="AF46" s="225" t="s">
        <v>423</v>
      </c>
      <c r="AG46" s="225">
        <f t="shared" si="70"/>
        <v>175.79999999999998</v>
      </c>
      <c r="AH46" s="225">
        <f t="shared" si="70"/>
        <v>1</v>
      </c>
      <c r="AI46" s="225">
        <f t="shared" si="70"/>
        <v>1284</v>
      </c>
      <c r="AJ46" s="225">
        <f t="shared" si="70"/>
        <v>0</v>
      </c>
      <c r="AK46" s="225">
        <f t="shared" si="70"/>
        <v>0</v>
      </c>
      <c r="AL46" s="225">
        <f t="shared" si="70"/>
        <v>2</v>
      </c>
      <c r="AM46" s="225">
        <f t="shared" si="70"/>
        <v>138</v>
      </c>
      <c r="AN46" s="225">
        <f t="shared" si="70"/>
        <v>0</v>
      </c>
      <c r="AO46" s="225">
        <f t="shared" si="70"/>
        <v>0</v>
      </c>
      <c r="AP46" s="225">
        <f t="shared" si="70"/>
        <v>0</v>
      </c>
      <c r="AQ46" s="225">
        <f t="shared" si="70"/>
        <v>0</v>
      </c>
      <c r="AR46" s="225">
        <f t="shared" si="70"/>
        <v>0</v>
      </c>
      <c r="AS46" s="225">
        <f t="shared" si="70"/>
        <v>0</v>
      </c>
      <c r="AT46" s="225" t="s">
        <v>424</v>
      </c>
      <c r="AU46" s="225">
        <f t="shared" si="70"/>
        <v>290.91000000000003</v>
      </c>
      <c r="AV46" s="225">
        <f t="shared" si="70"/>
        <v>0</v>
      </c>
      <c r="AW46" s="225">
        <f t="shared" si="70"/>
        <v>0</v>
      </c>
      <c r="AX46" s="225">
        <f t="shared" si="70"/>
        <v>0</v>
      </c>
      <c r="AY46" s="225">
        <f t="shared" si="70"/>
        <v>0</v>
      </c>
      <c r="AZ46" s="225">
        <f t="shared" si="70"/>
        <v>0</v>
      </c>
      <c r="BA46" s="225">
        <f t="shared" si="70"/>
        <v>0</v>
      </c>
      <c r="BB46" s="225" t="s">
        <v>425</v>
      </c>
      <c r="BC46" s="225">
        <f t="shared" si="70"/>
        <v>13.86</v>
      </c>
      <c r="BD46" s="225" t="s">
        <v>426</v>
      </c>
      <c r="BE46" s="225">
        <f t="shared" si="70"/>
        <v>2997.559999999999</v>
      </c>
      <c r="BF46" s="225">
        <f t="shared" si="70"/>
        <v>0</v>
      </c>
      <c r="BG46" s="225">
        <f t="shared" si="70"/>
        <v>0</v>
      </c>
      <c r="BH46" s="225">
        <f t="shared" si="70"/>
        <v>0</v>
      </c>
      <c r="BI46" s="225">
        <f t="shared" si="70"/>
        <v>0</v>
      </c>
      <c r="BJ46" s="225">
        <f t="shared" si="70"/>
        <v>0</v>
      </c>
      <c r="BK46" s="225">
        <f t="shared" si="70"/>
        <v>0</v>
      </c>
      <c r="BL46" s="225">
        <f t="shared" si="70"/>
        <v>0</v>
      </c>
      <c r="BM46" s="225">
        <f t="shared" si="70"/>
        <v>0</v>
      </c>
      <c r="BN46" s="225">
        <f t="shared" si="70"/>
        <v>4900.130000000001</v>
      </c>
      <c r="BO46" s="226"/>
      <c r="BP46" s="227"/>
      <c r="BQ46" s="228"/>
      <c r="BR46" s="229"/>
      <c r="BS46" s="229"/>
      <c r="BT46" s="230"/>
      <c r="BU46" s="231"/>
    </row>
    <row r="47" spans="1:73" s="22" customFormat="1" ht="91.5" customHeight="1" x14ac:dyDescent="0.25">
      <c r="A47" s="201"/>
      <c r="B47" s="202"/>
      <c r="C47" s="202"/>
      <c r="D47" s="203"/>
      <c r="E47" s="203"/>
      <c r="F47" s="204"/>
      <c r="G47" s="202"/>
      <c r="H47" s="202"/>
      <c r="I47" s="202"/>
      <c r="J47" s="202"/>
      <c r="K47" s="202"/>
      <c r="L47" s="204"/>
      <c r="M47" s="204"/>
      <c r="N47" s="204"/>
      <c r="O47" s="205"/>
      <c r="P47" s="205"/>
      <c r="Q47" s="205"/>
      <c r="R47" s="205"/>
      <c r="S47" s="205"/>
      <c r="T47" s="205"/>
      <c r="U47" s="205"/>
      <c r="V47" s="206"/>
      <c r="W47" s="206"/>
      <c r="X47" s="206"/>
      <c r="Y47" s="206"/>
      <c r="Z47" s="206"/>
      <c r="AA47" s="206"/>
      <c r="AB47" s="206"/>
      <c r="AC47" s="206"/>
      <c r="AD47" s="206"/>
      <c r="AE47" s="206"/>
      <c r="AF47" s="206"/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4"/>
      <c r="BE47" s="204"/>
      <c r="BF47" s="204"/>
      <c r="BG47" s="204"/>
      <c r="BH47" s="204"/>
      <c r="BI47" s="205"/>
      <c r="BJ47" s="204"/>
      <c r="BK47" s="204"/>
      <c r="BL47" s="205"/>
      <c r="BM47" s="206"/>
      <c r="BN47" s="206"/>
      <c r="BO47" s="207"/>
      <c r="BP47" s="206"/>
      <c r="BQ47" s="195"/>
      <c r="BR47" s="23"/>
      <c r="BS47" s="23"/>
      <c r="BT47" s="24"/>
      <c r="BU47" s="25"/>
    </row>
    <row r="48" spans="1:73" s="22" customFormat="1" ht="166.5" customHeight="1" x14ac:dyDescent="0.25">
      <c r="A48" s="208" t="s">
        <v>413</v>
      </c>
      <c r="B48" s="199"/>
      <c r="C48" s="199"/>
      <c r="D48" s="200"/>
      <c r="E48" s="200"/>
      <c r="F48" s="180"/>
      <c r="G48" s="199"/>
      <c r="H48" s="199"/>
      <c r="I48" s="199"/>
      <c r="J48" s="199"/>
      <c r="K48" s="208" t="s">
        <v>417</v>
      </c>
      <c r="L48" s="180"/>
      <c r="M48" s="180"/>
      <c r="N48" s="180"/>
      <c r="O48" s="40"/>
      <c r="P48" s="40"/>
      <c r="Q48" s="208" t="s">
        <v>418</v>
      </c>
      <c r="R48" s="40"/>
      <c r="S48" s="40"/>
      <c r="T48" s="40"/>
      <c r="U48" s="40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180"/>
      <c r="BE48" s="180"/>
      <c r="BF48" s="180"/>
      <c r="BG48" s="180"/>
      <c r="BH48" s="180"/>
      <c r="BI48" s="40"/>
      <c r="BJ48" s="180"/>
      <c r="BK48" s="180"/>
      <c r="BL48" s="40"/>
      <c r="BM48" s="36"/>
      <c r="BN48" s="36"/>
      <c r="BO48" s="26"/>
      <c r="BP48" s="36"/>
      <c r="BQ48" s="195"/>
      <c r="BR48" s="23"/>
      <c r="BS48" s="23"/>
      <c r="BT48" s="24"/>
      <c r="BU48" s="25"/>
    </row>
    <row r="49" spans="1:73" s="22" customFormat="1" ht="166.5" customHeight="1" x14ac:dyDescent="0.25">
      <c r="A49" s="208" t="s">
        <v>414</v>
      </c>
      <c r="B49" s="199"/>
      <c r="C49" s="199"/>
      <c r="D49" s="200"/>
      <c r="E49" s="200"/>
      <c r="F49" s="180"/>
      <c r="G49" s="199"/>
      <c r="H49" s="199"/>
      <c r="I49" s="199"/>
      <c r="J49" s="199"/>
      <c r="K49" s="208" t="s">
        <v>417</v>
      </c>
      <c r="L49" s="180"/>
      <c r="M49" s="180"/>
      <c r="N49" s="180"/>
      <c r="O49" s="40"/>
      <c r="P49" s="180"/>
      <c r="Q49" s="208" t="s">
        <v>419</v>
      </c>
      <c r="R49" s="180"/>
      <c r="S49" s="180"/>
      <c r="T49" s="180"/>
      <c r="U49" s="40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180"/>
      <c r="BE49" s="180"/>
      <c r="BF49" s="180"/>
      <c r="BG49" s="180"/>
      <c r="BH49" s="180"/>
      <c r="BI49" s="40"/>
      <c r="BJ49" s="180"/>
      <c r="BK49" s="180"/>
      <c r="BL49" s="40"/>
      <c r="BM49" s="36"/>
      <c r="BN49" s="36"/>
      <c r="BO49" s="26"/>
      <c r="BP49" s="36"/>
      <c r="BQ49" s="195"/>
      <c r="BR49" s="23"/>
      <c r="BS49" s="23"/>
      <c r="BT49" s="24"/>
      <c r="BU49" s="25"/>
    </row>
    <row r="50" spans="1:73" s="22" customFormat="1" ht="166.5" customHeight="1" x14ac:dyDescent="0.25">
      <c r="A50" s="208" t="s">
        <v>415</v>
      </c>
      <c r="B50" s="199"/>
      <c r="C50" s="199"/>
      <c r="D50" s="200"/>
      <c r="E50" s="200"/>
      <c r="F50" s="180"/>
      <c r="G50" s="199"/>
      <c r="H50" s="199"/>
      <c r="I50" s="199"/>
      <c r="J50" s="199"/>
      <c r="K50" s="208" t="s">
        <v>417</v>
      </c>
      <c r="L50" s="180"/>
      <c r="M50" s="180"/>
      <c r="N50" s="180"/>
      <c r="O50" s="40"/>
      <c r="P50" s="40"/>
      <c r="Q50" s="208" t="s">
        <v>420</v>
      </c>
      <c r="R50" s="40"/>
      <c r="S50" s="40"/>
      <c r="T50" s="40"/>
      <c r="U50" s="40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180"/>
      <c r="BE50" s="180"/>
      <c r="BF50" s="180"/>
      <c r="BG50" s="180"/>
      <c r="BH50" s="180"/>
      <c r="BI50" s="40"/>
      <c r="BJ50" s="180"/>
      <c r="BK50" s="180"/>
      <c r="BL50" s="40"/>
      <c r="BM50" s="36"/>
      <c r="BN50" s="36"/>
      <c r="BO50" s="26"/>
      <c r="BP50" s="36"/>
      <c r="BQ50" s="195"/>
      <c r="BR50" s="23"/>
      <c r="BS50" s="23"/>
      <c r="BT50" s="24"/>
      <c r="BU50" s="25"/>
    </row>
    <row r="51" spans="1:73" s="22" customFormat="1" ht="166.5" customHeight="1" x14ac:dyDescent="0.25">
      <c r="A51" s="208" t="s">
        <v>416</v>
      </c>
      <c r="B51" s="199"/>
      <c r="C51" s="199"/>
      <c r="D51" s="200"/>
      <c r="E51" s="200"/>
      <c r="F51" s="180"/>
      <c r="G51" s="199"/>
      <c r="H51" s="199"/>
      <c r="I51" s="199"/>
      <c r="J51" s="199"/>
      <c r="K51" s="208" t="s">
        <v>417</v>
      </c>
      <c r="L51" s="180"/>
      <c r="M51" s="180"/>
      <c r="N51" s="180"/>
      <c r="O51" s="40"/>
      <c r="P51" s="40"/>
      <c r="Q51" s="208" t="s">
        <v>421</v>
      </c>
      <c r="R51" s="40"/>
      <c r="S51" s="40"/>
      <c r="T51" s="40"/>
      <c r="U51" s="40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180"/>
      <c r="AK51" s="40"/>
      <c r="AL51" s="180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180"/>
      <c r="BE51" s="40"/>
      <c r="BF51" s="40"/>
      <c r="BG51" s="180"/>
      <c r="BH51" s="180"/>
      <c r="BI51" s="40"/>
      <c r="BJ51" s="180"/>
      <c r="BK51" s="180"/>
      <c r="BL51" s="40"/>
      <c r="BM51" s="36"/>
      <c r="BN51" s="36"/>
      <c r="BO51" s="26"/>
      <c r="BP51" s="36"/>
      <c r="BQ51" s="195"/>
      <c r="BR51" s="23"/>
      <c r="BS51" s="23"/>
      <c r="BT51" s="24"/>
      <c r="BU51" s="25"/>
    </row>
    <row r="52" spans="1:73" s="22" customFormat="1" ht="132" customHeight="1" x14ac:dyDescent="0.25">
      <c r="A52" s="196"/>
      <c r="B52" s="209"/>
      <c r="C52" s="209"/>
      <c r="D52" s="197"/>
      <c r="E52" s="197"/>
      <c r="F52" s="211"/>
      <c r="G52" s="209"/>
      <c r="H52" s="209"/>
      <c r="I52" s="209"/>
      <c r="J52" s="209"/>
      <c r="K52" s="209"/>
      <c r="L52" s="211"/>
      <c r="M52" s="211"/>
      <c r="N52" s="211"/>
      <c r="O52" s="211"/>
      <c r="P52" s="211"/>
      <c r="Q52" s="182"/>
      <c r="R52" s="182"/>
      <c r="S52" s="182"/>
      <c r="T52" s="182"/>
      <c r="U52" s="182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81"/>
      <c r="BC52" s="181"/>
      <c r="BD52" s="211"/>
      <c r="BE52" s="211"/>
      <c r="BF52" s="211"/>
      <c r="BG52" s="211"/>
      <c r="BH52" s="211"/>
      <c r="BI52" s="182"/>
      <c r="BJ52" s="211"/>
      <c r="BK52" s="211"/>
      <c r="BL52" s="182"/>
      <c r="BM52" s="181"/>
      <c r="BN52" s="181"/>
      <c r="BO52" s="198"/>
      <c r="BP52" s="181"/>
      <c r="BQ52" s="21"/>
      <c r="BR52" s="23"/>
      <c r="BS52" s="23"/>
      <c r="BT52" s="24"/>
      <c r="BU52" s="25"/>
    </row>
    <row r="53" spans="1:73" s="22" customFormat="1" ht="132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1"/>
      <c r="BE53" s="211"/>
      <c r="BF53" s="20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409.6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1"/>
      <c r="BE54" s="23"/>
      <c r="BF54" s="23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69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1"/>
      <c r="BE55" s="211"/>
      <c r="BF55" s="20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62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1"/>
      <c r="BE56" s="211"/>
      <c r="BF56" s="20"/>
      <c r="BG56" s="20"/>
      <c r="BH56" s="20"/>
      <c r="BI56" s="23"/>
      <c r="BJ56" s="20"/>
      <c r="BK56" s="23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62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0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1"/>
      <c r="BE57" s="211"/>
      <c r="BF57" s="20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409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1"/>
      <c r="BE58" s="23"/>
      <c r="BF58" s="23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54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1"/>
      <c r="BE59" s="211"/>
      <c r="BF59" s="20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86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1"/>
      <c r="BE60" s="211"/>
      <c r="BF60" s="20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77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1"/>
      <c r="BE61" s="23"/>
      <c r="BF61" s="23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77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1"/>
      <c r="BE62" s="182"/>
      <c r="BF62" s="23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24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83"/>
      <c r="BE63" s="23"/>
      <c r="BF63" s="23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244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0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1"/>
      <c r="BE64" s="182"/>
      <c r="BF64" s="23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231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1"/>
      <c r="BE65" s="23"/>
      <c r="BF65" s="23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231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1"/>
      <c r="S66" s="20"/>
      <c r="T66" s="21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/>
      <c r="AQ66" s="20"/>
      <c r="AR66" s="20"/>
      <c r="AS66" s="21"/>
      <c r="AT66" s="21"/>
      <c r="AU66" s="21"/>
      <c r="AV66" s="21"/>
      <c r="AW66" s="21"/>
      <c r="AX66" s="21"/>
      <c r="AY66" s="21"/>
      <c r="AZ66" s="21"/>
      <c r="BA66" s="21"/>
      <c r="BB66" s="20"/>
      <c r="BC66" s="20"/>
      <c r="BD66" s="20"/>
      <c r="BE66" s="211"/>
      <c r="BF66" s="20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59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1"/>
      <c r="S67" s="20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1"/>
      <c r="BE67" s="211"/>
      <c r="BF67" s="20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59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1"/>
      <c r="BE68" s="211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408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211"/>
      <c r="AM69" s="21"/>
      <c r="AN69" s="20"/>
      <c r="AO69" s="21"/>
      <c r="AP69" s="20"/>
      <c r="AQ69" s="21"/>
      <c r="AR69" s="21"/>
      <c r="AS69" s="21"/>
      <c r="AT69" s="211"/>
      <c r="AU69" s="21"/>
      <c r="AV69" s="21"/>
      <c r="AW69" s="21"/>
      <c r="AX69" s="21"/>
      <c r="AY69" s="21"/>
      <c r="AZ69" s="21"/>
      <c r="BA69" s="21"/>
      <c r="BB69" s="21"/>
      <c r="BC69" s="21"/>
      <c r="BD69" s="211"/>
      <c r="BE69" s="21"/>
      <c r="BF69" s="20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38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1"/>
      <c r="R70" s="21"/>
      <c r="S70" s="21"/>
      <c r="T70" s="21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1"/>
      <c r="BE70" s="211"/>
      <c r="BF70" s="20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38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1"/>
      <c r="BE71" s="211"/>
      <c r="BF71" s="20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38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1"/>
      <c r="BE72" s="211"/>
      <c r="BF72" s="20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38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1"/>
      <c r="BE73" s="211"/>
      <c r="BF73" s="20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38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1"/>
      <c r="BE74" s="211"/>
      <c r="BF74" s="20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282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1"/>
      <c r="AJ75" s="20"/>
      <c r="AK75" s="21"/>
      <c r="AL75" s="21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0"/>
      <c r="BC75" s="20"/>
      <c r="BD75" s="20"/>
      <c r="BE75" s="23"/>
      <c r="BF75" s="23"/>
      <c r="BG75" s="20"/>
      <c r="BH75" s="20"/>
      <c r="BI75" s="21"/>
      <c r="BJ75" s="20"/>
      <c r="BK75" s="23"/>
      <c r="BL75" s="23"/>
      <c r="BM75" s="21"/>
      <c r="BN75" s="21"/>
      <c r="BO75" s="24"/>
      <c r="BP75" s="21"/>
      <c r="BQ75" s="21"/>
      <c r="BR75" s="23"/>
      <c r="BS75" s="23"/>
      <c r="BT75" s="24"/>
      <c r="BU75" s="25"/>
    </row>
    <row r="76" spans="1:73" s="22" customFormat="1" ht="137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1"/>
      <c r="BE76" s="23"/>
      <c r="BF76" s="23"/>
      <c r="BG76" s="20"/>
      <c r="BH76" s="20"/>
      <c r="BI76" s="23"/>
      <c r="BJ76" s="20"/>
      <c r="BK76" s="23"/>
      <c r="BL76" s="23"/>
      <c r="BM76" s="21"/>
      <c r="BN76" s="21"/>
      <c r="BO76" s="24"/>
      <c r="BP76" s="21"/>
      <c r="BQ76" s="21"/>
      <c r="BR76" s="23"/>
      <c r="BS76" s="23"/>
      <c r="BT76" s="24"/>
      <c r="BU76" s="25"/>
    </row>
    <row r="77" spans="1:73" s="22" customFormat="1" ht="122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1"/>
      <c r="BE77" s="23"/>
      <c r="BF77" s="23"/>
      <c r="BG77" s="20"/>
      <c r="BH77" s="20"/>
      <c r="BI77" s="23"/>
      <c r="BJ77" s="20"/>
      <c r="BK77" s="23"/>
      <c r="BL77" s="23"/>
      <c r="BM77" s="21"/>
      <c r="BN77" s="21"/>
      <c r="BO77" s="24"/>
      <c r="BP77" s="21"/>
      <c r="BQ77" s="21"/>
      <c r="BR77" s="23"/>
      <c r="BS77" s="23"/>
      <c r="BT77" s="24"/>
      <c r="BU77" s="25"/>
    </row>
    <row r="78" spans="1:73" s="22" customFormat="1" ht="122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10"/>
      <c r="N78" s="20"/>
      <c r="O78" s="20"/>
      <c r="P78" s="20"/>
      <c r="Q78" s="20"/>
      <c r="R78" s="20"/>
      <c r="S78" s="20"/>
      <c r="T78" s="20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1"/>
      <c r="BE78" s="23"/>
      <c r="BF78" s="23"/>
      <c r="BG78" s="20"/>
      <c r="BH78" s="20"/>
      <c r="BI78" s="23"/>
      <c r="BJ78" s="20"/>
      <c r="BK78" s="23"/>
      <c r="BL78" s="23"/>
      <c r="BM78" s="21"/>
      <c r="BN78" s="21"/>
      <c r="BO78" s="24"/>
      <c r="BP78" s="21"/>
      <c r="BQ78" s="21"/>
      <c r="BR78" s="23"/>
      <c r="BS78" s="23"/>
      <c r="BT78" s="24"/>
      <c r="BU78" s="25"/>
    </row>
    <row r="79" spans="1:73" s="22" customFormat="1" ht="122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1"/>
      <c r="BE79" s="23"/>
      <c r="BF79" s="23"/>
      <c r="BG79" s="20"/>
      <c r="BH79" s="20"/>
      <c r="BI79" s="23"/>
      <c r="BJ79" s="20"/>
      <c r="BK79" s="23"/>
      <c r="BL79" s="23"/>
      <c r="BM79" s="21"/>
      <c r="BN79" s="21"/>
      <c r="BO79" s="24"/>
      <c r="BP79" s="21"/>
      <c r="BQ79" s="21"/>
      <c r="BR79" s="23"/>
      <c r="BS79" s="23"/>
      <c r="BT79" s="24"/>
      <c r="BU79" s="25"/>
    </row>
    <row r="80" spans="1:73" s="22" customFormat="1" ht="184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1"/>
      <c r="BE80" s="21"/>
      <c r="BF80" s="21"/>
      <c r="BG80" s="20"/>
      <c r="BH80" s="20"/>
      <c r="BI80" s="23"/>
      <c r="BJ80" s="20"/>
      <c r="BK80" s="23"/>
      <c r="BL80" s="23"/>
      <c r="BM80" s="21"/>
      <c r="BN80" s="21"/>
      <c r="BO80" s="24"/>
      <c r="BP80" s="21"/>
      <c r="BQ80" s="21"/>
      <c r="BR80" s="23"/>
      <c r="BS80" s="23"/>
      <c r="BT80" s="24"/>
      <c r="BU80" s="25"/>
    </row>
    <row r="81" spans="1:73" s="22" customFormat="1" ht="184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1"/>
      <c r="BE81" s="23"/>
      <c r="BF81" s="23"/>
      <c r="BG81" s="20"/>
      <c r="BH81" s="20"/>
      <c r="BI81" s="23"/>
      <c r="BJ81" s="20"/>
      <c r="BK81" s="23"/>
      <c r="BL81" s="23"/>
      <c r="BM81" s="21"/>
      <c r="BN81" s="21"/>
      <c r="BO81" s="24"/>
      <c r="BP81" s="21"/>
      <c r="BQ81" s="21"/>
      <c r="BR81" s="23"/>
      <c r="BS81" s="23"/>
      <c r="BT81" s="24"/>
      <c r="BU81" s="25"/>
    </row>
    <row r="82" spans="1:73" s="22" customFormat="1" ht="409.6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1"/>
      <c r="BE82" s="23"/>
      <c r="BF82" s="23"/>
      <c r="BG82" s="20"/>
      <c r="BH82" s="20"/>
      <c r="BI82" s="23"/>
      <c r="BJ82" s="20"/>
      <c r="BK82" s="20"/>
      <c r="BL82" s="23"/>
      <c r="BM82" s="21"/>
      <c r="BN82" s="21"/>
      <c r="BO82" s="24"/>
      <c r="BP82" s="21"/>
      <c r="BQ82" s="21"/>
      <c r="BR82" s="23"/>
      <c r="BS82" s="23"/>
      <c r="BT82" s="24"/>
      <c r="BU82" s="25"/>
    </row>
    <row r="83" spans="1:73" s="22" customFormat="1" ht="204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0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1"/>
      <c r="BE83" s="20"/>
      <c r="BF83" s="20"/>
      <c r="BG83" s="20"/>
      <c r="BH83" s="20"/>
      <c r="BI83" s="23"/>
      <c r="BJ83" s="20"/>
      <c r="BK83" s="20"/>
      <c r="BL83" s="23"/>
      <c r="BM83" s="21"/>
      <c r="BN83" s="21"/>
      <c r="BO83" s="24"/>
      <c r="BP83" s="21"/>
      <c r="BQ83" s="21"/>
      <c r="BR83" s="23"/>
      <c r="BS83" s="23"/>
      <c r="BT83" s="24"/>
      <c r="BU83" s="25"/>
    </row>
    <row r="84" spans="1:73" s="22" customFormat="1" ht="201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3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181"/>
      <c r="AU84" s="21"/>
      <c r="AV84" s="181"/>
      <c r="AW84" s="21"/>
      <c r="AX84" s="21"/>
      <c r="AY84" s="21"/>
      <c r="AZ84" s="21"/>
      <c r="BA84" s="21"/>
      <c r="BB84" s="21"/>
      <c r="BC84" s="21"/>
      <c r="BD84" s="211"/>
      <c r="BE84" s="23"/>
      <c r="BF84" s="23"/>
      <c r="BG84" s="20"/>
      <c r="BH84" s="20"/>
      <c r="BI84" s="23"/>
      <c r="BJ84" s="20"/>
      <c r="BK84" s="20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409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1"/>
      <c r="AJ85" s="21"/>
      <c r="AK85" s="21"/>
      <c r="AL85" s="211"/>
      <c r="AM85" s="21"/>
      <c r="AN85" s="20"/>
      <c r="AO85" s="21"/>
      <c r="AP85" s="21"/>
      <c r="AQ85" s="21"/>
      <c r="AR85" s="21"/>
      <c r="AS85" s="21"/>
      <c r="AT85" s="211"/>
      <c r="AU85" s="21"/>
      <c r="AV85" s="181"/>
      <c r="AW85" s="21"/>
      <c r="AX85" s="21"/>
      <c r="AY85" s="21"/>
      <c r="AZ85" s="21"/>
      <c r="BA85" s="21"/>
      <c r="BB85" s="21"/>
      <c r="BC85" s="21"/>
      <c r="BD85" s="211"/>
      <c r="BE85" s="21"/>
      <c r="BF85" s="21"/>
      <c r="BG85" s="20"/>
      <c r="BH85" s="20"/>
      <c r="BI85" s="23"/>
      <c r="BJ85" s="20"/>
      <c r="BK85" s="20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152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181"/>
      <c r="AU86" s="21"/>
      <c r="AV86" s="181"/>
      <c r="AW86" s="21"/>
      <c r="AX86" s="21"/>
      <c r="AY86" s="21"/>
      <c r="AZ86" s="21"/>
      <c r="BA86" s="21"/>
      <c r="BB86" s="21"/>
      <c r="BC86" s="21"/>
      <c r="BD86" s="211"/>
      <c r="BE86" s="182"/>
      <c r="BF86" s="23"/>
      <c r="BG86" s="20"/>
      <c r="BH86" s="20"/>
      <c r="BI86" s="23"/>
      <c r="BJ86" s="20"/>
      <c r="BK86" s="20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152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181"/>
      <c r="AU87" s="21"/>
      <c r="AV87" s="181"/>
      <c r="AW87" s="21"/>
      <c r="AX87" s="21"/>
      <c r="AY87" s="21"/>
      <c r="AZ87" s="21"/>
      <c r="BA87" s="21"/>
      <c r="BB87" s="21"/>
      <c r="BC87" s="21"/>
      <c r="BD87" s="211"/>
      <c r="BE87" s="182"/>
      <c r="BF87" s="23"/>
      <c r="BG87" s="20"/>
      <c r="BH87" s="20"/>
      <c r="BI87" s="23"/>
      <c r="BJ87" s="20"/>
      <c r="BK87" s="20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152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181"/>
      <c r="AU88" s="21"/>
      <c r="AV88" s="181"/>
      <c r="AW88" s="21"/>
      <c r="AX88" s="21"/>
      <c r="AY88" s="21"/>
      <c r="AZ88" s="21"/>
      <c r="BA88" s="21"/>
      <c r="BB88" s="21"/>
      <c r="BC88" s="21"/>
      <c r="BD88" s="211"/>
      <c r="BE88" s="182"/>
      <c r="BF88" s="23"/>
      <c r="BG88" s="20"/>
      <c r="BH88" s="20"/>
      <c r="BI88" s="23"/>
      <c r="BJ88" s="20"/>
      <c r="BK88" s="20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152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181"/>
      <c r="AU89" s="21"/>
      <c r="AV89" s="181"/>
      <c r="AW89" s="21"/>
      <c r="AX89" s="21"/>
      <c r="AY89" s="21"/>
      <c r="AZ89" s="21"/>
      <c r="BA89" s="21"/>
      <c r="BB89" s="21"/>
      <c r="BC89" s="21"/>
      <c r="BD89" s="211"/>
      <c r="BE89" s="182"/>
      <c r="BF89" s="23"/>
      <c r="BG89" s="20"/>
      <c r="BH89" s="20"/>
      <c r="BI89" s="23"/>
      <c r="BJ89" s="20"/>
      <c r="BK89" s="20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152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181"/>
      <c r="AU90" s="21"/>
      <c r="AV90" s="181"/>
      <c r="AW90" s="21"/>
      <c r="AX90" s="21"/>
      <c r="AY90" s="21"/>
      <c r="AZ90" s="21"/>
      <c r="BA90" s="21"/>
      <c r="BB90" s="21"/>
      <c r="BC90" s="21"/>
      <c r="BD90" s="211"/>
      <c r="BE90" s="182"/>
      <c r="BF90" s="23"/>
      <c r="BG90" s="20"/>
      <c r="BH90" s="20"/>
      <c r="BI90" s="23"/>
      <c r="BJ90" s="20"/>
      <c r="BK90" s="20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409.6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1"/>
      <c r="AJ91" s="21"/>
      <c r="AK91" s="21"/>
      <c r="AL91" s="211"/>
      <c r="AM91" s="21"/>
      <c r="AN91" s="21"/>
      <c r="AO91" s="21"/>
      <c r="AP91" s="21"/>
      <c r="AQ91" s="21"/>
      <c r="AR91" s="21"/>
      <c r="AS91" s="21"/>
      <c r="AT91" s="211"/>
      <c r="AU91" s="21"/>
      <c r="AV91" s="211"/>
      <c r="AW91" s="23"/>
      <c r="AX91" s="21"/>
      <c r="AY91" s="21"/>
      <c r="AZ91" s="21"/>
      <c r="BA91" s="21"/>
      <c r="BB91" s="21"/>
      <c r="BC91" s="21"/>
      <c r="BD91" s="211"/>
      <c r="BE91" s="21"/>
      <c r="BF91" s="21"/>
      <c r="BG91" s="20"/>
      <c r="BH91" s="20"/>
      <c r="BI91" s="23"/>
      <c r="BJ91" s="20"/>
      <c r="BK91" s="20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152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0"/>
      <c r="AK92" s="21"/>
      <c r="AL92" s="211"/>
      <c r="AM92" s="23"/>
      <c r="AN92" s="20"/>
      <c r="AO92" s="21"/>
      <c r="AP92" s="21"/>
      <c r="AQ92" s="21"/>
      <c r="AR92" s="21"/>
      <c r="AS92" s="21"/>
      <c r="AT92" s="211"/>
      <c r="AU92" s="23"/>
      <c r="AV92" s="211"/>
      <c r="AW92" s="23"/>
      <c r="AX92" s="21"/>
      <c r="AY92" s="21"/>
      <c r="AZ92" s="21"/>
      <c r="BA92" s="21"/>
      <c r="BB92" s="21"/>
      <c r="BC92" s="21"/>
      <c r="BD92" s="211"/>
      <c r="BE92" s="23"/>
      <c r="BF92" s="23"/>
      <c r="BG92" s="20"/>
      <c r="BH92" s="20"/>
      <c r="BI92" s="23"/>
      <c r="BJ92" s="20"/>
      <c r="BK92" s="20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152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0"/>
      <c r="AK93" s="21"/>
      <c r="AL93" s="211"/>
      <c r="AM93" s="23"/>
      <c r="AN93" s="20"/>
      <c r="AO93" s="21"/>
      <c r="AP93" s="21"/>
      <c r="AQ93" s="21"/>
      <c r="AR93" s="21"/>
      <c r="AS93" s="21"/>
      <c r="AT93" s="211"/>
      <c r="AU93" s="23"/>
      <c r="AV93" s="211"/>
      <c r="AW93" s="23"/>
      <c r="AX93" s="21"/>
      <c r="AY93" s="21"/>
      <c r="AZ93" s="21"/>
      <c r="BA93" s="21"/>
      <c r="BB93" s="21"/>
      <c r="BC93" s="21"/>
      <c r="BD93" s="211"/>
      <c r="BE93" s="23"/>
      <c r="BF93" s="23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152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0"/>
      <c r="AK94" s="21"/>
      <c r="AL94" s="211"/>
      <c r="AM94" s="23"/>
      <c r="AN94" s="20"/>
      <c r="AO94" s="21"/>
      <c r="AP94" s="21"/>
      <c r="AQ94" s="21"/>
      <c r="AR94" s="21"/>
      <c r="AS94" s="21"/>
      <c r="AT94" s="211"/>
      <c r="AU94" s="23"/>
      <c r="AV94" s="211"/>
      <c r="AW94" s="23"/>
      <c r="AX94" s="21"/>
      <c r="AY94" s="21"/>
      <c r="AZ94" s="21"/>
      <c r="BA94" s="21"/>
      <c r="BB94" s="21"/>
      <c r="BC94" s="21"/>
      <c r="BD94" s="211"/>
      <c r="BE94" s="23"/>
      <c r="BF94" s="23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152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0"/>
      <c r="AK95" s="21"/>
      <c r="AL95" s="211"/>
      <c r="AM95" s="23"/>
      <c r="AN95" s="20"/>
      <c r="AO95" s="21"/>
      <c r="AP95" s="21"/>
      <c r="AQ95" s="21"/>
      <c r="AR95" s="21"/>
      <c r="AS95" s="21"/>
      <c r="AT95" s="211"/>
      <c r="AU95" s="23"/>
      <c r="AV95" s="211"/>
      <c r="AW95" s="23"/>
      <c r="AX95" s="21"/>
      <c r="AY95" s="21"/>
      <c r="AZ95" s="21"/>
      <c r="BA95" s="21"/>
      <c r="BB95" s="21"/>
      <c r="BC95" s="21"/>
      <c r="BD95" s="211"/>
      <c r="BE95" s="23"/>
      <c r="BF95" s="23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349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0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3"/>
      <c r="AK96" s="21"/>
      <c r="AL96" s="211"/>
      <c r="AM96" s="20"/>
      <c r="AN96" s="20"/>
      <c r="AO96" s="21"/>
      <c r="AP96" s="21"/>
      <c r="AQ96" s="21"/>
      <c r="AR96" s="21"/>
      <c r="AS96" s="21"/>
      <c r="AT96" s="211"/>
      <c r="AU96" s="23"/>
      <c r="AV96" s="211"/>
      <c r="AW96" s="20"/>
      <c r="AX96" s="21"/>
      <c r="AY96" s="21"/>
      <c r="AZ96" s="21"/>
      <c r="BA96" s="21"/>
      <c r="BB96" s="21"/>
      <c r="BC96" s="21"/>
      <c r="BD96" s="211"/>
      <c r="BE96" s="23"/>
      <c r="BF96" s="23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237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3"/>
      <c r="R97" s="23"/>
      <c r="S97" s="20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1"/>
      <c r="BE97" s="182"/>
      <c r="BF97" s="23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409.6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0"/>
      <c r="BC98" s="20"/>
      <c r="BD98" s="211"/>
      <c r="BE98" s="23"/>
      <c r="BF98" s="23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80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1"/>
      <c r="BE99" s="21"/>
      <c r="BF99" s="21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80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1"/>
      <c r="BE100" s="182"/>
      <c r="BF100" s="23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80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1"/>
      <c r="BE101" s="21"/>
      <c r="BF101" s="20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180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1"/>
      <c r="BE102" s="182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409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1"/>
      <c r="BE103" s="21"/>
      <c r="BF103" s="21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144.7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1"/>
      <c r="BE104" s="182"/>
      <c r="BF104" s="23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336.7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0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1"/>
      <c r="BE105" s="182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2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0"/>
      <c r="BC106" s="20"/>
      <c r="BD106" s="20"/>
      <c r="BE106" s="182"/>
      <c r="BF106" s="23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2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1"/>
      <c r="BE107" s="182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229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1"/>
      <c r="BE108" s="21"/>
      <c r="BF108" s="21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52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1"/>
      <c r="AM109" s="21"/>
      <c r="AN109" s="21"/>
      <c r="AO109" s="21"/>
      <c r="AP109" s="21"/>
      <c r="AQ109" s="21"/>
      <c r="AR109" s="21"/>
      <c r="AS109" s="21"/>
      <c r="AT109" s="18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1"/>
      <c r="BE109" s="182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249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211"/>
      <c r="AM110" s="23"/>
      <c r="AN110" s="20"/>
      <c r="AO110" s="21"/>
      <c r="AP110" s="21"/>
      <c r="AQ110" s="21"/>
      <c r="AR110" s="21"/>
      <c r="AS110" s="21"/>
      <c r="AT110" s="211"/>
      <c r="AU110" s="23"/>
      <c r="AV110" s="21"/>
      <c r="AW110" s="21"/>
      <c r="AX110" s="21"/>
      <c r="AY110" s="21"/>
      <c r="AZ110" s="21"/>
      <c r="BA110" s="21"/>
      <c r="BB110" s="21"/>
      <c r="BC110" s="21"/>
      <c r="BD110" s="211"/>
      <c r="BE110" s="21"/>
      <c r="BF110" s="21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249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211"/>
      <c r="AM111" s="23"/>
      <c r="AN111" s="20"/>
      <c r="AO111" s="21"/>
      <c r="AP111" s="21"/>
      <c r="AQ111" s="21"/>
      <c r="AR111" s="21"/>
      <c r="AS111" s="21"/>
      <c r="AT111" s="211"/>
      <c r="AU111" s="23"/>
      <c r="AV111" s="21"/>
      <c r="AW111" s="21"/>
      <c r="AX111" s="21"/>
      <c r="AY111" s="21"/>
      <c r="AZ111" s="21"/>
      <c r="BA111" s="21"/>
      <c r="BB111" s="21"/>
      <c r="BC111" s="21"/>
      <c r="BD111" s="211"/>
      <c r="BE111" s="182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234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1"/>
      <c r="BE112" s="21"/>
      <c r="BF112" s="21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47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1"/>
      <c r="BE113" s="182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409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1"/>
      <c r="BE114" s="21"/>
      <c r="BF114" s="21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52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1"/>
      <c r="BE115" s="182"/>
      <c r="BF115" s="23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409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1"/>
      <c r="BE116" s="21"/>
      <c r="BF116" s="21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144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1"/>
      <c r="BE117" s="182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4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1"/>
      <c r="BE118" s="21"/>
      <c r="BF118" s="20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4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1"/>
      <c r="BE119" s="182"/>
      <c r="BF119" s="23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20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0"/>
      <c r="BD120" s="211"/>
      <c r="BE120" s="21"/>
      <c r="BF120" s="21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2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1"/>
      <c r="BE121" s="182"/>
      <c r="BF121" s="23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2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1"/>
      <c r="BE122" s="182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159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1"/>
      <c r="BE123" s="21"/>
      <c r="BF123" s="21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59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1"/>
      <c r="BE124" s="182"/>
      <c r="BF124" s="23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409.6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1"/>
      <c r="BE125" s="21"/>
      <c r="BF125" s="21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41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1"/>
      <c r="BE126" s="182"/>
      <c r="BF126" s="23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237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1"/>
      <c r="BE127" s="21"/>
      <c r="BF127" s="21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74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1"/>
      <c r="BE128" s="182"/>
      <c r="BF128" s="20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59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0"/>
      <c r="BC129" s="20"/>
      <c r="BD129" s="211"/>
      <c r="BE129" s="21"/>
      <c r="BF129" s="21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59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1"/>
      <c r="BE130" s="182"/>
      <c r="BF130" s="23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59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1"/>
      <c r="BE131" s="182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249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3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1"/>
      <c r="BE132" s="23"/>
      <c r="BF132" s="23"/>
      <c r="BG132" s="20"/>
      <c r="BH132" s="20"/>
      <c r="BI132" s="23"/>
      <c r="BJ132" s="20"/>
      <c r="BK132" s="23"/>
      <c r="BL132" s="20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227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0"/>
      <c r="AQ133" s="23"/>
      <c r="AR133" s="20"/>
      <c r="AS133" s="21"/>
      <c r="AT133" s="21"/>
      <c r="AU133" s="21"/>
      <c r="AV133" s="21"/>
      <c r="AW133" s="21"/>
      <c r="AX133" s="21"/>
      <c r="AY133" s="21"/>
      <c r="AZ133" s="21"/>
      <c r="BA133" s="21"/>
      <c r="BB133" s="20"/>
      <c r="BC133" s="21"/>
      <c r="BD133" s="211"/>
      <c r="BE133" s="21"/>
      <c r="BF133" s="21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50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0"/>
      <c r="R134" s="20"/>
      <c r="S134" s="20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0"/>
      <c r="AQ134" s="23"/>
      <c r="AR134" s="20"/>
      <c r="AS134" s="21"/>
      <c r="AT134" s="21"/>
      <c r="AU134" s="21"/>
      <c r="AV134" s="21"/>
      <c r="AW134" s="21"/>
      <c r="AX134" s="21"/>
      <c r="AY134" s="21"/>
      <c r="AZ134" s="21"/>
      <c r="BA134" s="21"/>
      <c r="BB134" s="20"/>
      <c r="BC134" s="20"/>
      <c r="BD134" s="211"/>
      <c r="BE134" s="182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42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0"/>
      <c r="AQ135" s="23"/>
      <c r="AR135" s="20"/>
      <c r="AS135" s="21"/>
      <c r="AT135" s="21"/>
      <c r="AU135" s="21"/>
      <c r="AV135" s="21"/>
      <c r="AW135" s="21"/>
      <c r="AX135" s="21"/>
      <c r="AY135" s="21"/>
      <c r="AZ135" s="21"/>
      <c r="BA135" s="21"/>
      <c r="BB135" s="20"/>
      <c r="BC135" s="20"/>
      <c r="BD135" s="211"/>
      <c r="BE135" s="182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59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1"/>
      <c r="AU136" s="20"/>
      <c r="AV136" s="21"/>
      <c r="AW136" s="21"/>
      <c r="AX136" s="21"/>
      <c r="AY136" s="21"/>
      <c r="AZ136" s="21"/>
      <c r="BA136" s="21"/>
      <c r="BB136" s="21"/>
      <c r="BC136" s="21"/>
      <c r="BD136" s="211"/>
      <c r="BE136" s="182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59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16"/>
      <c r="N137" s="20"/>
      <c r="O137" s="20"/>
      <c r="P137" s="20"/>
      <c r="Q137" s="20"/>
      <c r="R137" s="20"/>
      <c r="S137" s="20"/>
      <c r="T137" s="20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1"/>
      <c r="BE137" s="182"/>
      <c r="BF137" s="23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59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17"/>
      <c r="N138" s="20"/>
      <c r="O138" s="20"/>
      <c r="P138" s="20"/>
      <c r="Q138" s="20"/>
      <c r="R138" s="20"/>
      <c r="S138" s="20"/>
      <c r="T138" s="20"/>
      <c r="U138" s="20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1"/>
      <c r="BE138" s="182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409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1"/>
      <c r="BE139" s="21"/>
      <c r="BF139" s="21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56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1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409.6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1"/>
      <c r="BE141" s="21"/>
      <c r="BF141" s="21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52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1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209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1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209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181"/>
      <c r="AM144" s="21"/>
      <c r="AN144" s="21"/>
      <c r="AO144" s="21"/>
      <c r="AP144" s="21"/>
      <c r="AQ144" s="21"/>
      <c r="AR144" s="21"/>
      <c r="AS144" s="21"/>
      <c r="AT144" s="18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1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89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211"/>
      <c r="AM145" s="20"/>
      <c r="AN145" s="20"/>
      <c r="AO145" s="21"/>
      <c r="AP145" s="21"/>
      <c r="AQ145" s="21"/>
      <c r="AR145" s="21"/>
      <c r="AS145" s="21"/>
      <c r="AT145" s="211"/>
      <c r="AU145" s="23"/>
      <c r="AV145" s="21"/>
      <c r="AW145" s="21"/>
      <c r="AX145" s="21"/>
      <c r="AY145" s="21"/>
      <c r="AZ145" s="21"/>
      <c r="BA145" s="21"/>
      <c r="BB145" s="21"/>
      <c r="BC145" s="21"/>
      <c r="BD145" s="211"/>
      <c r="BE145" s="21"/>
      <c r="BF145" s="21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89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3"/>
      <c r="AK146" s="21"/>
      <c r="AL146" s="211"/>
      <c r="AM146" s="20"/>
      <c r="AN146" s="20"/>
      <c r="AO146" s="21"/>
      <c r="AP146" s="21"/>
      <c r="AQ146" s="21"/>
      <c r="AR146" s="21"/>
      <c r="AS146" s="21"/>
      <c r="AT146" s="211"/>
      <c r="AU146" s="23"/>
      <c r="AV146" s="21"/>
      <c r="AW146" s="21"/>
      <c r="AX146" s="21"/>
      <c r="AY146" s="21"/>
      <c r="AZ146" s="21"/>
      <c r="BA146" s="21"/>
      <c r="BB146" s="21"/>
      <c r="BC146" s="21"/>
      <c r="BD146" s="211"/>
      <c r="BE146" s="23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204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1"/>
      <c r="BE147" s="21"/>
      <c r="BF147" s="21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47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1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52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0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1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92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11"/>
      <c r="O150" s="20"/>
      <c r="P150" s="20"/>
      <c r="Q150" s="20"/>
      <c r="R150" s="20"/>
      <c r="S150" s="20"/>
      <c r="T150" s="20"/>
      <c r="U150" s="20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1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92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11"/>
      <c r="O151" s="20"/>
      <c r="P151" s="20"/>
      <c r="Q151" s="20"/>
      <c r="R151" s="20"/>
      <c r="S151" s="20"/>
      <c r="T151" s="20"/>
      <c r="U151" s="20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1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409.6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1"/>
      <c r="AJ152" s="21"/>
      <c r="AK152" s="21"/>
      <c r="AL152" s="211"/>
      <c r="AM152" s="21"/>
      <c r="AN152" s="21"/>
      <c r="AO152" s="21"/>
      <c r="AP152" s="21"/>
      <c r="AQ152" s="21"/>
      <c r="AR152" s="21"/>
      <c r="AS152" s="21"/>
      <c r="AT152" s="21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1"/>
      <c r="BE152" s="21"/>
      <c r="BF152" s="21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92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1"/>
      <c r="BE153" s="182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9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1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9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1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9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1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9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1"/>
      <c r="BE157" s="21"/>
      <c r="BF157" s="21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1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9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11"/>
      <c r="O159" s="20"/>
      <c r="P159" s="20"/>
      <c r="Q159" s="20"/>
      <c r="R159" s="20"/>
      <c r="S159" s="20"/>
      <c r="T159" s="20"/>
      <c r="U159" s="20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1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9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1"/>
      <c r="BE160" s="21"/>
      <c r="BF160" s="20"/>
      <c r="BG160" s="20"/>
      <c r="BH160" s="20"/>
      <c r="BI160" s="23"/>
      <c r="BJ160" s="20"/>
      <c r="BK160" s="21"/>
      <c r="BL160" s="21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1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0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1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409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1"/>
      <c r="AJ163" s="21"/>
      <c r="AK163" s="21"/>
      <c r="AL163" s="211"/>
      <c r="AM163" s="21"/>
      <c r="AN163" s="20"/>
      <c r="AO163" s="21"/>
      <c r="AP163" s="21"/>
      <c r="AQ163" s="21"/>
      <c r="AR163" s="21"/>
      <c r="AS163" s="21"/>
      <c r="AT163" s="21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1"/>
      <c r="BE163" s="21"/>
      <c r="BF163" s="21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1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1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1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9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1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11"/>
      <c r="O168" s="20"/>
      <c r="P168" s="20"/>
      <c r="Q168" s="20"/>
      <c r="R168" s="20"/>
      <c r="S168" s="20"/>
      <c r="T168" s="20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1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11"/>
      <c r="O169" s="20"/>
      <c r="P169" s="20"/>
      <c r="Q169" s="20"/>
      <c r="R169" s="20"/>
      <c r="S169" s="20"/>
      <c r="T169" s="20"/>
      <c r="U169" s="20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1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1"/>
      <c r="AM170" s="21"/>
      <c r="AN170" s="20"/>
      <c r="AO170" s="21"/>
      <c r="AP170" s="21"/>
      <c r="AQ170" s="21"/>
      <c r="AR170" s="21"/>
      <c r="AS170" s="21"/>
      <c r="AT170" s="21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1"/>
      <c r="BE170" s="21"/>
      <c r="BF170" s="21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1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0"/>
      <c r="P172" s="20"/>
      <c r="Q172" s="20"/>
      <c r="R172" s="20"/>
      <c r="S172" s="20"/>
      <c r="T172" s="20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1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1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11"/>
      <c r="O174" s="20"/>
      <c r="P174" s="20"/>
      <c r="Q174" s="20"/>
      <c r="R174" s="20"/>
      <c r="S174" s="20"/>
      <c r="T174" s="20"/>
      <c r="U174" s="20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1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9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11"/>
      <c r="O175" s="20"/>
      <c r="P175" s="20"/>
      <c r="Q175" s="20"/>
      <c r="R175" s="20"/>
      <c r="S175" s="20"/>
      <c r="T175" s="20"/>
      <c r="U175" s="20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1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11"/>
      <c r="O176" s="20"/>
      <c r="P176" s="20"/>
      <c r="Q176" s="20"/>
      <c r="R176" s="20"/>
      <c r="S176" s="20"/>
      <c r="T176" s="20"/>
      <c r="U176" s="20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1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209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1"/>
      <c r="BE177" s="23"/>
      <c r="BF177" s="23"/>
      <c r="BG177" s="20"/>
      <c r="BH177" s="20"/>
      <c r="BI177" s="23"/>
      <c r="BJ177" s="20"/>
      <c r="BK177" s="23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6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0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1"/>
      <c r="BE178" s="23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51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0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1"/>
      <c r="BE179" s="23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214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1"/>
      <c r="BE180" s="23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409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0"/>
      <c r="AK181" s="21"/>
      <c r="AL181" s="211"/>
      <c r="AM181" s="23"/>
      <c r="AN181" s="20"/>
      <c r="AO181" s="21"/>
      <c r="AP181" s="21"/>
      <c r="AQ181" s="21"/>
      <c r="AR181" s="21"/>
      <c r="AS181" s="21"/>
      <c r="AT181" s="211"/>
      <c r="AU181" s="23"/>
      <c r="AV181" s="21"/>
      <c r="AW181" s="21"/>
      <c r="AX181" s="21"/>
      <c r="AY181" s="21"/>
      <c r="AZ181" s="21"/>
      <c r="BA181" s="21"/>
      <c r="BB181" s="21"/>
      <c r="BC181" s="21"/>
      <c r="BD181" s="211"/>
      <c r="BE181" s="23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26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1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26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1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26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66"/>
      <c r="M184" s="66"/>
      <c r="N184" s="66"/>
      <c r="O184" s="28"/>
      <c r="P184" s="66"/>
      <c r="Q184" s="66"/>
      <c r="R184" s="66"/>
      <c r="S184" s="66"/>
      <c r="T184" s="66"/>
      <c r="U184" s="28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1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26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1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239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1"/>
      <c r="BE186" s="23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54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0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81"/>
      <c r="AM187" s="21"/>
      <c r="AN187" s="21"/>
      <c r="AO187" s="21"/>
      <c r="AP187" s="21"/>
      <c r="AQ187" s="21"/>
      <c r="AR187" s="21"/>
      <c r="AS187" s="21"/>
      <c r="AT187" s="18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1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219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0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3"/>
      <c r="AJ188" s="23"/>
      <c r="AK188" s="21"/>
      <c r="AL188" s="211"/>
      <c r="AM188" s="20"/>
      <c r="AN188" s="20"/>
      <c r="AO188" s="21"/>
      <c r="AP188" s="21"/>
      <c r="AQ188" s="21"/>
      <c r="AR188" s="21"/>
      <c r="AS188" s="21"/>
      <c r="AT188" s="211"/>
      <c r="AU188" s="23"/>
      <c r="AV188" s="21"/>
      <c r="AW188" s="21"/>
      <c r="AX188" s="21"/>
      <c r="AY188" s="21"/>
      <c r="AZ188" s="21"/>
      <c r="BA188" s="21"/>
      <c r="BB188" s="21"/>
      <c r="BC188" s="21"/>
      <c r="BD188" s="211"/>
      <c r="BE188" s="23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409.6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1"/>
      <c r="AJ189" s="21"/>
      <c r="AK189" s="21"/>
      <c r="AL189" s="211"/>
      <c r="AM189" s="21"/>
      <c r="AN189" s="21"/>
      <c r="AO189" s="21"/>
      <c r="AP189" s="21"/>
      <c r="AQ189" s="21"/>
      <c r="AR189" s="21"/>
      <c r="AS189" s="21"/>
      <c r="AT189" s="21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1"/>
      <c r="BE189" s="21"/>
      <c r="BF189" s="21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62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1"/>
      <c r="BE190" s="23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51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1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36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1"/>
      <c r="BE192" s="23"/>
      <c r="BF192" s="23"/>
      <c r="BG192" s="20"/>
      <c r="BH192" s="20"/>
      <c r="BI192" s="23"/>
      <c r="BJ192" s="20"/>
      <c r="BK192" s="23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49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1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211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0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1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214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11"/>
      <c r="O195" s="23"/>
      <c r="P195" s="20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1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89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0"/>
      <c r="BC196" s="20"/>
      <c r="BD196" s="211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9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1"/>
      <c r="AU197" s="20"/>
      <c r="AV197" s="21"/>
      <c r="AW197" s="21"/>
      <c r="AX197" s="21"/>
      <c r="AY197" s="21"/>
      <c r="AZ197" s="21"/>
      <c r="BA197" s="21"/>
      <c r="BB197" s="21"/>
      <c r="BC197" s="21"/>
      <c r="BD197" s="211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94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1"/>
      <c r="AU198" s="20"/>
      <c r="AV198" s="21"/>
      <c r="AW198" s="21"/>
      <c r="AX198" s="21"/>
      <c r="AY198" s="21"/>
      <c r="AZ198" s="21"/>
      <c r="BA198" s="21"/>
      <c r="BB198" s="21"/>
      <c r="BC198" s="21"/>
      <c r="BD198" s="211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64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1"/>
      <c r="BE199" s="182"/>
      <c r="BF199" s="23"/>
      <c r="BG199" s="20"/>
      <c r="BH199" s="20"/>
      <c r="BI199" s="23"/>
      <c r="BJ199" s="20"/>
      <c r="BK199" s="21"/>
      <c r="BL199" s="20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94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1"/>
      <c r="AU200" s="20"/>
      <c r="AV200" s="21"/>
      <c r="AW200" s="21"/>
      <c r="AX200" s="21"/>
      <c r="AY200" s="21"/>
      <c r="AZ200" s="21"/>
      <c r="BA200" s="21"/>
      <c r="BB200" s="21"/>
      <c r="BC200" s="21"/>
      <c r="BD200" s="211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94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1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231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0"/>
      <c r="BC202" s="20"/>
      <c r="BD202" s="20"/>
      <c r="BE202" s="182"/>
      <c r="BF202" s="23"/>
      <c r="BG202" s="20"/>
      <c r="BH202" s="20"/>
      <c r="BI202" s="29"/>
      <c r="BJ202" s="20"/>
      <c r="BK202" s="29"/>
      <c r="BL202" s="20"/>
      <c r="BM202" s="20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31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1"/>
      <c r="BE203" s="182"/>
      <c r="BF203" s="23"/>
      <c r="BG203" s="20"/>
      <c r="BH203" s="20"/>
      <c r="BI203" s="29"/>
      <c r="BJ203" s="20"/>
      <c r="BK203" s="29"/>
      <c r="BL203" s="20"/>
      <c r="BM203" s="20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8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0"/>
      <c r="BC204" s="20"/>
      <c r="BD204" s="211"/>
      <c r="BE204" s="23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8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0"/>
      <c r="BC205" s="20"/>
      <c r="BD205" s="211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77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0"/>
      <c r="BC206" s="20"/>
      <c r="BD206" s="211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77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1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77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18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1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67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18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0"/>
      <c r="BC209" s="20"/>
      <c r="BD209" s="211"/>
      <c r="BE209" s="23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67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18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1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67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18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1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408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0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0"/>
      <c r="AJ212" s="20"/>
      <c r="AK212" s="21"/>
      <c r="AL212" s="211"/>
      <c r="AM212" s="20"/>
      <c r="AN212" s="20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1"/>
      <c r="BE212" s="23"/>
      <c r="BF212" s="20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238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181"/>
      <c r="AE213" s="21"/>
      <c r="AF213" s="21"/>
      <c r="AG213" s="21"/>
      <c r="AH213" s="20"/>
      <c r="AI213" s="20"/>
      <c r="AJ213" s="20"/>
      <c r="AK213" s="21"/>
      <c r="AL213" s="211"/>
      <c r="AM213" s="20"/>
      <c r="AN213" s="20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1"/>
      <c r="BE213" s="2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53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181"/>
      <c r="AE214" s="21"/>
      <c r="AF214" s="21"/>
      <c r="AG214" s="21"/>
      <c r="AH214" s="20"/>
      <c r="AI214" s="20"/>
      <c r="AJ214" s="20"/>
      <c r="AK214" s="21"/>
      <c r="AL214" s="211"/>
      <c r="AM214" s="20"/>
      <c r="AN214" s="20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1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408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11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181"/>
      <c r="AE215" s="21"/>
      <c r="AF215" s="21"/>
      <c r="AG215" s="21"/>
      <c r="AH215" s="21"/>
      <c r="AI215" s="21"/>
      <c r="AJ215" s="21"/>
      <c r="AK215" s="21"/>
      <c r="AL215" s="18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1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408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11"/>
      <c r="O216" s="23"/>
      <c r="P216" s="20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1"/>
      <c r="AE216" s="23"/>
      <c r="AF216" s="23"/>
      <c r="AG216" s="23"/>
      <c r="AH216" s="20"/>
      <c r="AI216" s="21"/>
      <c r="AJ216" s="21"/>
      <c r="AK216" s="21"/>
      <c r="AL216" s="211"/>
      <c r="AM216" s="20"/>
      <c r="AN216" s="20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1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8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0"/>
      <c r="BC217" s="20"/>
      <c r="BD217" s="211"/>
      <c r="BE217" s="2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59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1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9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1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41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1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408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0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1"/>
      <c r="AE221" s="23"/>
      <c r="AF221" s="23"/>
      <c r="AG221" s="23"/>
      <c r="AH221" s="23"/>
      <c r="AI221" s="21"/>
      <c r="AJ221" s="21"/>
      <c r="AK221" s="21"/>
      <c r="AL221" s="211"/>
      <c r="AM221" s="20"/>
      <c r="AN221" s="20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1"/>
      <c r="BE221" s="23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63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11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1"/>
      <c r="AE222" s="23"/>
      <c r="AF222" s="23"/>
      <c r="AG222" s="23"/>
      <c r="AH222" s="23"/>
      <c r="AI222" s="21"/>
      <c r="AJ222" s="21"/>
      <c r="AK222" s="21"/>
      <c r="AL222" s="211"/>
      <c r="AM222" s="20"/>
      <c r="AN222" s="20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1"/>
      <c r="BE222" s="20"/>
      <c r="BF222" s="20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409.6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3"/>
      <c r="AJ223" s="23"/>
      <c r="AK223" s="21"/>
      <c r="AL223" s="211"/>
      <c r="AM223" s="23"/>
      <c r="AN223" s="23"/>
      <c r="AO223" s="21"/>
      <c r="AP223" s="21"/>
      <c r="AQ223" s="21"/>
      <c r="AR223" s="21"/>
      <c r="AS223" s="21"/>
      <c r="AT223" s="211"/>
      <c r="AU223" s="23"/>
      <c r="AV223" s="21"/>
      <c r="AW223" s="21"/>
      <c r="AX223" s="21"/>
      <c r="AY223" s="21"/>
      <c r="AZ223" s="21"/>
      <c r="BA223" s="21"/>
      <c r="BB223" s="21"/>
      <c r="BC223" s="21"/>
      <c r="BD223" s="211"/>
      <c r="BE223" s="20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3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0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1"/>
      <c r="BE224" s="20"/>
      <c r="BF224" s="20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3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1"/>
      <c r="BE225" s="20"/>
      <c r="BF225" s="20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32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1"/>
      <c r="BE226" s="20"/>
      <c r="BF226" s="20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32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1"/>
      <c r="BE227" s="20"/>
      <c r="BF227" s="20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54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1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19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1"/>
      <c r="BE229" s="20"/>
      <c r="BF229" s="20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31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1"/>
      <c r="BE230" s="2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49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0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1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52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1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71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0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1"/>
      <c r="BE233" s="20"/>
      <c r="BF233" s="20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409.6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1"/>
      <c r="BE234" s="2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69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181"/>
      <c r="AU235" s="21"/>
      <c r="AV235" s="181"/>
      <c r="AW235" s="21"/>
      <c r="AX235" s="21"/>
      <c r="AY235" s="21"/>
      <c r="AZ235" s="21"/>
      <c r="BA235" s="21"/>
      <c r="BB235" s="21"/>
      <c r="BC235" s="21"/>
      <c r="BD235" s="211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34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181"/>
      <c r="AU236" s="21"/>
      <c r="AV236" s="181"/>
      <c r="AW236" s="21"/>
      <c r="AX236" s="21"/>
      <c r="AY236" s="21"/>
      <c r="AZ236" s="21"/>
      <c r="BA236" s="21"/>
      <c r="BB236" s="21"/>
      <c r="BC236" s="21"/>
      <c r="BD236" s="211"/>
      <c r="BE236" s="2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82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1"/>
      <c r="AM237" s="21"/>
      <c r="AN237" s="21"/>
      <c r="AO237" s="21"/>
      <c r="AP237" s="21"/>
      <c r="AQ237" s="21"/>
      <c r="AR237" s="21"/>
      <c r="AS237" s="21"/>
      <c r="AT237" s="181"/>
      <c r="AU237" s="21"/>
      <c r="AV237" s="181"/>
      <c r="AW237" s="21"/>
      <c r="AX237" s="21"/>
      <c r="AY237" s="21"/>
      <c r="AZ237" s="21"/>
      <c r="BA237" s="21"/>
      <c r="BB237" s="21"/>
      <c r="BC237" s="21"/>
      <c r="BD237" s="211"/>
      <c r="BE237" s="211"/>
      <c r="BF237" s="20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57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181"/>
      <c r="AU238" s="21"/>
      <c r="AV238" s="181"/>
      <c r="AW238" s="21"/>
      <c r="AX238" s="21"/>
      <c r="AY238" s="21"/>
      <c r="AZ238" s="21"/>
      <c r="BA238" s="21"/>
      <c r="BB238" s="20"/>
      <c r="BC238" s="20"/>
      <c r="BD238" s="211"/>
      <c r="BE238" s="2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44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1"/>
      <c r="AM239" s="21"/>
      <c r="AN239" s="21"/>
      <c r="AO239" s="21"/>
      <c r="AP239" s="21"/>
      <c r="AQ239" s="21"/>
      <c r="AR239" s="21"/>
      <c r="AS239" s="21"/>
      <c r="AT239" s="181"/>
      <c r="AU239" s="21"/>
      <c r="AV239" s="181"/>
      <c r="AW239" s="21"/>
      <c r="AX239" s="21"/>
      <c r="AY239" s="21"/>
      <c r="AZ239" s="21"/>
      <c r="BA239" s="21"/>
      <c r="BB239" s="20"/>
      <c r="BC239" s="20"/>
      <c r="BD239" s="211"/>
      <c r="BE239" s="211"/>
      <c r="BF239" s="20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52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181"/>
      <c r="AU240" s="21"/>
      <c r="AV240" s="181"/>
      <c r="AW240" s="21"/>
      <c r="AX240" s="21"/>
      <c r="AY240" s="21"/>
      <c r="AZ240" s="21"/>
      <c r="BA240" s="21"/>
      <c r="BB240" s="21"/>
      <c r="BC240" s="21"/>
      <c r="BD240" s="211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62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81"/>
      <c r="AM241" s="21"/>
      <c r="AN241" s="21"/>
      <c r="AO241" s="21"/>
      <c r="AP241" s="21"/>
      <c r="AQ241" s="21"/>
      <c r="AR241" s="21"/>
      <c r="AS241" s="21"/>
      <c r="AT241" s="181"/>
      <c r="AU241" s="21"/>
      <c r="AV241" s="181"/>
      <c r="AW241" s="21"/>
      <c r="AX241" s="21"/>
      <c r="AY241" s="21"/>
      <c r="AZ241" s="21"/>
      <c r="BA241" s="21"/>
      <c r="BB241" s="21"/>
      <c r="BC241" s="21"/>
      <c r="BD241" s="211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54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181"/>
      <c r="AU242" s="21"/>
      <c r="AV242" s="181"/>
      <c r="AW242" s="21"/>
      <c r="AX242" s="21"/>
      <c r="AY242" s="21"/>
      <c r="AZ242" s="21"/>
      <c r="BA242" s="21"/>
      <c r="BB242" s="21"/>
      <c r="BC242" s="21"/>
      <c r="BD242" s="211"/>
      <c r="BE242" s="23"/>
      <c r="BF242" s="20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66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81"/>
      <c r="AM243" s="21"/>
      <c r="AN243" s="21"/>
      <c r="AO243" s="21"/>
      <c r="AP243" s="21"/>
      <c r="AQ243" s="21"/>
      <c r="AR243" s="21"/>
      <c r="AS243" s="21"/>
      <c r="AT243" s="181"/>
      <c r="AU243" s="21"/>
      <c r="AV243" s="181"/>
      <c r="AW243" s="21"/>
      <c r="AX243" s="21"/>
      <c r="AY243" s="21"/>
      <c r="AZ243" s="21"/>
      <c r="BA243" s="21"/>
      <c r="BB243" s="21"/>
      <c r="BC243" s="21"/>
      <c r="BD243" s="211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81.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3"/>
      <c r="R244" s="23"/>
      <c r="S244" s="20"/>
      <c r="T244" s="20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181"/>
      <c r="AW244" s="21"/>
      <c r="AX244" s="21"/>
      <c r="AY244" s="21"/>
      <c r="AZ244" s="21"/>
      <c r="BA244" s="21"/>
      <c r="BB244" s="21"/>
      <c r="BC244" s="21"/>
      <c r="BD244" s="211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71" customFormat="1" ht="197.25" customHeight="1" x14ac:dyDescent="0.25">
      <c r="A245" s="17"/>
      <c r="B245" s="18"/>
      <c r="C245" s="18"/>
      <c r="D245" s="19"/>
      <c r="E245" s="19"/>
      <c r="F245" s="66"/>
      <c r="G245" s="18"/>
      <c r="H245" s="18"/>
      <c r="I245" s="18"/>
      <c r="J245" s="18"/>
      <c r="K245" s="18"/>
      <c r="L245" s="66"/>
      <c r="M245" s="66"/>
      <c r="N245" s="66"/>
      <c r="O245" s="19"/>
      <c r="P245" s="19"/>
      <c r="Q245" s="19"/>
      <c r="R245" s="19"/>
      <c r="S245" s="19"/>
      <c r="T245" s="19"/>
      <c r="U245" s="19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U245" s="27"/>
      <c r="AV245" s="27"/>
      <c r="AW245" s="27"/>
      <c r="AX245" s="27"/>
      <c r="AY245" s="27"/>
      <c r="AZ245" s="27"/>
      <c r="BA245" s="27"/>
      <c r="BB245" s="27"/>
      <c r="BC245" s="27"/>
      <c r="BD245" s="183"/>
      <c r="BE245" s="183"/>
      <c r="BF245" s="66"/>
      <c r="BG245" s="66"/>
      <c r="BH245" s="66"/>
      <c r="BI245" s="28"/>
      <c r="BJ245" s="66"/>
      <c r="BK245" s="66"/>
      <c r="BL245" s="28"/>
      <c r="BM245" s="27"/>
      <c r="BN245" s="27"/>
      <c r="BO245" s="17"/>
      <c r="BP245" s="27"/>
      <c r="BQ245" s="27"/>
      <c r="BR245" s="28"/>
      <c r="BS245" s="28"/>
      <c r="BT245" s="17"/>
      <c r="BU245" s="70"/>
    </row>
    <row r="246" spans="1:73" s="22" customFormat="1" ht="136.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3"/>
      <c r="R246" s="23"/>
      <c r="S246" s="23"/>
      <c r="T246" s="23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1"/>
      <c r="BE246" s="211"/>
      <c r="BF246" s="20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43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3"/>
      <c r="R247" s="23"/>
      <c r="S247" s="23"/>
      <c r="T247" s="23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1"/>
      <c r="BE247" s="20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43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0"/>
      <c r="P248" s="20"/>
      <c r="Q248" s="23"/>
      <c r="R248" s="23"/>
      <c r="S248" s="23"/>
      <c r="T248" s="23"/>
      <c r="U248" s="20"/>
      <c r="V248" s="21"/>
      <c r="W248" s="21"/>
      <c r="X248" s="21"/>
      <c r="Y248" s="21"/>
      <c r="Z248" s="21"/>
      <c r="AA248" s="21"/>
      <c r="AB248" s="21"/>
      <c r="AC248" s="21"/>
      <c r="AD248" s="18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181"/>
      <c r="AU248" s="21"/>
      <c r="AV248" s="181"/>
      <c r="AW248" s="21"/>
      <c r="AX248" s="21"/>
      <c r="AY248" s="21"/>
      <c r="AZ248" s="21"/>
      <c r="BA248" s="21"/>
      <c r="BB248" s="21"/>
      <c r="BC248" s="21"/>
      <c r="BD248" s="211"/>
      <c r="BE248" s="211"/>
      <c r="BF248" s="20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79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11"/>
      <c r="O249" s="28"/>
      <c r="P249" s="18"/>
      <c r="Q249" s="28"/>
      <c r="R249" s="28"/>
      <c r="S249" s="28"/>
      <c r="T249" s="28"/>
      <c r="U249" s="28"/>
      <c r="V249" s="21"/>
      <c r="W249" s="21"/>
      <c r="X249" s="21"/>
      <c r="Y249" s="21"/>
      <c r="Z249" s="21"/>
      <c r="AA249" s="21"/>
      <c r="AB249" s="21"/>
      <c r="AC249" s="21"/>
      <c r="AD249" s="181"/>
      <c r="AE249" s="21"/>
      <c r="AF249" s="21"/>
      <c r="AG249" s="21"/>
      <c r="AH249" s="20"/>
      <c r="AI249" s="29"/>
      <c r="AJ249" s="29"/>
      <c r="AK249" s="21"/>
      <c r="AL249" s="211"/>
      <c r="AM249" s="29"/>
      <c r="AN249" s="29"/>
      <c r="AO249" s="21"/>
      <c r="AP249" s="21"/>
      <c r="AQ249" s="21"/>
      <c r="AR249" s="21"/>
      <c r="AS249" s="21"/>
      <c r="AT249" s="211"/>
      <c r="AU249" s="29"/>
      <c r="AV249" s="211"/>
      <c r="AW249" s="29"/>
      <c r="AX249" s="21"/>
      <c r="AY249" s="21"/>
      <c r="AZ249" s="21"/>
      <c r="BA249" s="21"/>
      <c r="BB249" s="20"/>
      <c r="BC249" s="23"/>
      <c r="BD249" s="211"/>
      <c r="BE249" s="29"/>
      <c r="BF249" s="29"/>
      <c r="BG249" s="21"/>
      <c r="BH249" s="21"/>
      <c r="BI249" s="21"/>
      <c r="BJ249" s="21"/>
      <c r="BK249" s="21"/>
      <c r="BL249" s="21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64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9"/>
      <c r="P250" s="29"/>
      <c r="Q250" s="29"/>
      <c r="R250" s="29"/>
      <c r="S250" s="29"/>
      <c r="T250" s="29"/>
      <c r="U250" s="29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1"/>
      <c r="BE250" s="211"/>
      <c r="BF250" s="20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49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1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46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9"/>
      <c r="P252" s="29"/>
      <c r="Q252" s="29"/>
      <c r="R252" s="29"/>
      <c r="S252" s="29"/>
      <c r="T252" s="29"/>
      <c r="U252" s="29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1"/>
      <c r="AM252" s="21"/>
      <c r="AN252" s="21"/>
      <c r="AO252" s="21"/>
      <c r="AP252" s="21"/>
      <c r="AQ252" s="21"/>
      <c r="AR252" s="21"/>
      <c r="AS252" s="21"/>
      <c r="AT252" s="181"/>
      <c r="AU252" s="21"/>
      <c r="AV252" s="181"/>
      <c r="AW252" s="21"/>
      <c r="AX252" s="21"/>
      <c r="AY252" s="21"/>
      <c r="AZ252" s="21"/>
      <c r="BA252" s="21"/>
      <c r="BB252" s="20"/>
      <c r="BC252" s="29"/>
      <c r="BD252" s="29"/>
      <c r="BE252" s="29"/>
      <c r="BF252" s="29"/>
      <c r="BG252" s="21"/>
      <c r="BH252" s="21"/>
      <c r="BI252" s="21"/>
      <c r="BJ252" s="21"/>
      <c r="BK252" s="21"/>
      <c r="BL252" s="21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9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0"/>
      <c r="AE253" s="23"/>
      <c r="AF253" s="23"/>
      <c r="AG253" s="23"/>
      <c r="AH253" s="23"/>
      <c r="AI253" s="29"/>
      <c r="AJ253" s="29"/>
      <c r="AK253" s="21"/>
      <c r="AL253" s="211"/>
      <c r="AM253" s="23"/>
      <c r="AN253" s="23"/>
      <c r="AO253" s="21"/>
      <c r="AP253" s="21"/>
      <c r="AQ253" s="21"/>
      <c r="AR253" s="21"/>
      <c r="AS253" s="21"/>
      <c r="AT253" s="211"/>
      <c r="AU253" s="23"/>
      <c r="AV253" s="211"/>
      <c r="AW253" s="23"/>
      <c r="AX253" s="21"/>
      <c r="AY253" s="21"/>
      <c r="AZ253" s="21"/>
      <c r="BA253" s="21"/>
      <c r="BB253" s="20"/>
      <c r="BC253" s="23"/>
      <c r="BD253" s="211"/>
      <c r="BE253" s="23"/>
      <c r="BF253" s="23"/>
      <c r="BG253" s="21"/>
      <c r="BH253" s="21"/>
      <c r="BI253" s="21"/>
      <c r="BJ253" s="21"/>
      <c r="BK253" s="21"/>
      <c r="BL253" s="21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23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0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181"/>
      <c r="AE254" s="21"/>
      <c r="AF254" s="21"/>
      <c r="AG254" s="21"/>
      <c r="AH254" s="20"/>
      <c r="AI254" s="29"/>
      <c r="AJ254" s="29"/>
      <c r="AK254" s="21"/>
      <c r="AL254" s="211"/>
      <c r="AM254" s="29"/>
      <c r="AN254" s="29"/>
      <c r="AO254" s="21"/>
      <c r="AP254" s="21"/>
      <c r="AQ254" s="21"/>
      <c r="AR254" s="21"/>
      <c r="AS254" s="21"/>
      <c r="AT254" s="211"/>
      <c r="AU254" s="29"/>
      <c r="AV254" s="211"/>
      <c r="AW254" s="29"/>
      <c r="AX254" s="21"/>
      <c r="AY254" s="21"/>
      <c r="AZ254" s="21"/>
      <c r="BA254" s="21"/>
      <c r="BB254" s="20"/>
      <c r="BC254" s="23"/>
      <c r="BD254" s="211"/>
      <c r="BE254" s="23"/>
      <c r="BF254" s="23"/>
      <c r="BG254" s="21"/>
      <c r="BH254" s="21"/>
      <c r="BI254" s="21"/>
      <c r="BJ254" s="21"/>
      <c r="BK254" s="21"/>
      <c r="BL254" s="21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23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11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181"/>
      <c r="AE255" s="21"/>
      <c r="AF255" s="21"/>
      <c r="AG255" s="21"/>
      <c r="AH255" s="20"/>
      <c r="AI255" s="29"/>
      <c r="AJ255" s="29"/>
      <c r="AK255" s="21"/>
      <c r="AL255" s="211"/>
      <c r="AM255" s="29"/>
      <c r="AN255" s="29"/>
      <c r="AO255" s="21"/>
      <c r="AP255" s="21"/>
      <c r="AQ255" s="21"/>
      <c r="AR255" s="21"/>
      <c r="AS255" s="21"/>
      <c r="AT255" s="211"/>
      <c r="AU255" s="29"/>
      <c r="AV255" s="211"/>
      <c r="AW255" s="29"/>
      <c r="AX255" s="21"/>
      <c r="AY255" s="21"/>
      <c r="AZ255" s="21"/>
      <c r="BA255" s="21"/>
      <c r="BB255" s="20"/>
      <c r="BC255" s="23"/>
      <c r="BD255" s="211"/>
      <c r="BE255" s="29"/>
      <c r="BF255" s="29"/>
      <c r="BG255" s="21"/>
      <c r="BH255" s="21"/>
      <c r="BI255" s="21"/>
      <c r="BJ255" s="21"/>
      <c r="BK255" s="21"/>
      <c r="BL255" s="21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408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181"/>
      <c r="AE256" s="21"/>
      <c r="AF256" s="21"/>
      <c r="AG256" s="21"/>
      <c r="AH256" s="20"/>
      <c r="AI256" s="29"/>
      <c r="AJ256" s="29"/>
      <c r="AK256" s="21"/>
      <c r="AL256" s="211"/>
      <c r="AM256" s="29"/>
      <c r="AN256" s="29"/>
      <c r="AO256" s="21"/>
      <c r="AP256" s="21"/>
      <c r="AQ256" s="21"/>
      <c r="AR256" s="21"/>
      <c r="AS256" s="21"/>
      <c r="AT256" s="211"/>
      <c r="AU256" s="29"/>
      <c r="AV256" s="211"/>
      <c r="AW256" s="29"/>
      <c r="AX256" s="21"/>
      <c r="AY256" s="21"/>
      <c r="AZ256" s="21"/>
      <c r="BA256" s="21"/>
      <c r="BB256" s="20"/>
      <c r="BC256" s="23"/>
      <c r="BD256" s="211"/>
      <c r="BE256" s="23"/>
      <c r="BF256" s="23"/>
      <c r="BG256" s="21"/>
      <c r="BH256" s="21"/>
      <c r="BI256" s="21"/>
      <c r="BJ256" s="21"/>
      <c r="BK256" s="21"/>
      <c r="BL256" s="21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86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181"/>
      <c r="AE257" s="21"/>
      <c r="AF257" s="21"/>
      <c r="AG257" s="21"/>
      <c r="AH257" s="20"/>
      <c r="AI257" s="29"/>
      <c r="AJ257" s="29"/>
      <c r="AK257" s="21"/>
      <c r="AL257" s="211"/>
      <c r="AM257" s="29"/>
      <c r="AN257" s="29"/>
      <c r="AO257" s="21"/>
      <c r="AP257" s="21"/>
      <c r="AQ257" s="21"/>
      <c r="AR257" s="21"/>
      <c r="AS257" s="21"/>
      <c r="AT257" s="211"/>
      <c r="AU257" s="29"/>
      <c r="AV257" s="211"/>
      <c r="AW257" s="29"/>
      <c r="AX257" s="21"/>
      <c r="AY257" s="21"/>
      <c r="AZ257" s="21"/>
      <c r="BA257" s="21"/>
      <c r="BB257" s="20"/>
      <c r="BC257" s="23"/>
      <c r="BD257" s="211"/>
      <c r="BE257" s="29"/>
      <c r="BF257" s="29"/>
      <c r="BG257" s="21"/>
      <c r="BH257" s="21"/>
      <c r="BI257" s="21"/>
      <c r="BJ257" s="21"/>
      <c r="BK257" s="21"/>
      <c r="BL257" s="21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409.6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11"/>
      <c r="O258" s="28"/>
      <c r="P258" s="18"/>
      <c r="Q258" s="28"/>
      <c r="R258" s="28"/>
      <c r="S258" s="28"/>
      <c r="T258" s="28"/>
      <c r="U258" s="28"/>
      <c r="V258" s="21"/>
      <c r="W258" s="21"/>
      <c r="X258" s="21"/>
      <c r="Y258" s="21"/>
      <c r="Z258" s="21"/>
      <c r="AA258" s="21"/>
      <c r="AB258" s="21"/>
      <c r="AC258" s="21"/>
      <c r="AD258" s="181"/>
      <c r="AE258" s="21"/>
      <c r="AF258" s="21"/>
      <c r="AG258" s="21"/>
      <c r="AH258" s="20"/>
      <c r="AI258" s="29"/>
      <c r="AJ258" s="29"/>
      <c r="AK258" s="21"/>
      <c r="AL258" s="211"/>
      <c r="AM258" s="29"/>
      <c r="AN258" s="29"/>
      <c r="AO258" s="21"/>
      <c r="AP258" s="21"/>
      <c r="AQ258" s="21"/>
      <c r="AR258" s="21"/>
      <c r="AS258" s="21"/>
      <c r="AT258" s="211"/>
      <c r="AU258" s="29"/>
      <c r="AV258" s="211"/>
      <c r="AW258" s="29"/>
      <c r="AX258" s="21"/>
      <c r="AY258" s="21"/>
      <c r="AZ258" s="21"/>
      <c r="BA258" s="21"/>
      <c r="BB258" s="20"/>
      <c r="BC258" s="23"/>
      <c r="BD258" s="211"/>
      <c r="BE258" s="29"/>
      <c r="BF258" s="29"/>
      <c r="BG258" s="21"/>
      <c r="BH258" s="21"/>
      <c r="BI258" s="21"/>
      <c r="BJ258" s="21"/>
      <c r="BK258" s="21"/>
      <c r="BL258" s="21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16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11"/>
      <c r="O259" s="28"/>
      <c r="P259" s="18"/>
      <c r="Q259" s="28"/>
      <c r="R259" s="28"/>
      <c r="S259" s="28"/>
      <c r="T259" s="28"/>
      <c r="U259" s="28"/>
      <c r="V259" s="21"/>
      <c r="W259" s="21"/>
      <c r="X259" s="21"/>
      <c r="Y259" s="21"/>
      <c r="Z259" s="21"/>
      <c r="AA259" s="21"/>
      <c r="AB259" s="21"/>
      <c r="AC259" s="21"/>
      <c r="AD259" s="181"/>
      <c r="AE259" s="21"/>
      <c r="AF259" s="21"/>
      <c r="AG259" s="21"/>
      <c r="AH259" s="20"/>
      <c r="AI259" s="29"/>
      <c r="AJ259" s="29"/>
      <c r="AK259" s="21"/>
      <c r="AL259" s="211"/>
      <c r="AM259" s="29"/>
      <c r="AN259" s="29"/>
      <c r="AO259" s="21"/>
      <c r="AP259" s="21"/>
      <c r="AQ259" s="21"/>
      <c r="AR259" s="21"/>
      <c r="AS259" s="21"/>
      <c r="AT259" s="211"/>
      <c r="AU259" s="29"/>
      <c r="AV259" s="211"/>
      <c r="AW259" s="29"/>
      <c r="AX259" s="21"/>
      <c r="AY259" s="21"/>
      <c r="AZ259" s="21"/>
      <c r="BA259" s="21"/>
      <c r="BB259" s="20"/>
      <c r="BC259" s="23"/>
      <c r="BD259" s="211"/>
      <c r="BE259" s="29"/>
      <c r="BF259" s="29"/>
      <c r="BG259" s="21"/>
      <c r="BH259" s="21"/>
      <c r="BI259" s="21"/>
      <c r="BJ259" s="21"/>
      <c r="BK259" s="21"/>
      <c r="BL259" s="21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54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0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1"/>
      <c r="AE260" s="29"/>
      <c r="AF260" s="29"/>
      <c r="AG260" s="29"/>
      <c r="AH260" s="29"/>
      <c r="AI260" s="21"/>
      <c r="AJ260" s="21"/>
      <c r="AK260" s="21"/>
      <c r="AL260" s="211"/>
      <c r="AM260" s="29"/>
      <c r="AN260" s="29"/>
      <c r="AO260" s="21"/>
      <c r="AP260" s="21"/>
      <c r="AQ260" s="21"/>
      <c r="AR260" s="21"/>
      <c r="AS260" s="21"/>
      <c r="AT260" s="211"/>
      <c r="AU260" s="29"/>
      <c r="AV260" s="211"/>
      <c r="AW260" s="29"/>
      <c r="AX260" s="21"/>
      <c r="AY260" s="21"/>
      <c r="AZ260" s="21"/>
      <c r="BA260" s="21"/>
      <c r="BB260" s="20"/>
      <c r="BC260" s="23"/>
      <c r="BD260" s="211"/>
      <c r="BE260" s="23"/>
      <c r="BF260" s="23"/>
      <c r="BG260" s="21"/>
      <c r="BH260" s="21"/>
      <c r="BI260" s="21"/>
      <c r="BJ260" s="21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47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11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1"/>
      <c r="AE261" s="29"/>
      <c r="AF261" s="29"/>
      <c r="AG261" s="29"/>
      <c r="AH261" s="29"/>
      <c r="AI261" s="21"/>
      <c r="AJ261" s="21"/>
      <c r="AK261" s="21"/>
      <c r="AL261" s="211"/>
      <c r="AM261" s="29"/>
      <c r="AN261" s="29"/>
      <c r="AO261" s="21"/>
      <c r="AP261" s="21"/>
      <c r="AQ261" s="21"/>
      <c r="AR261" s="21"/>
      <c r="AS261" s="21"/>
      <c r="AT261" s="211"/>
      <c r="AU261" s="29"/>
      <c r="AV261" s="211"/>
      <c r="AW261" s="29"/>
      <c r="AX261" s="21"/>
      <c r="AY261" s="21"/>
      <c r="AZ261" s="21"/>
      <c r="BA261" s="21"/>
      <c r="BB261" s="20"/>
      <c r="BC261" s="23"/>
      <c r="BD261" s="211"/>
      <c r="BE261" s="29"/>
      <c r="BF261" s="29"/>
      <c r="BG261" s="21"/>
      <c r="BH261" s="21"/>
      <c r="BI261" s="21"/>
      <c r="BJ261" s="21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44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1"/>
      <c r="AE262" s="63"/>
      <c r="AF262" s="63"/>
      <c r="AG262" s="63"/>
      <c r="AH262" s="63"/>
      <c r="AI262" s="21"/>
      <c r="AJ262" s="21"/>
      <c r="AK262" s="21"/>
      <c r="AL262" s="211"/>
      <c r="AM262" s="63"/>
      <c r="AN262" s="63"/>
      <c r="AO262" s="21"/>
      <c r="AP262" s="21"/>
      <c r="AQ262" s="21"/>
      <c r="AR262" s="21"/>
      <c r="AS262" s="21"/>
      <c r="AT262" s="211"/>
      <c r="AU262" s="29"/>
      <c r="AV262" s="211"/>
      <c r="AW262" s="23"/>
      <c r="AX262" s="21"/>
      <c r="AY262" s="21"/>
      <c r="AZ262" s="21"/>
      <c r="BA262" s="21"/>
      <c r="BB262" s="20"/>
      <c r="BC262" s="23"/>
      <c r="BD262" s="211"/>
      <c r="BE262" s="23"/>
      <c r="BF262" s="23"/>
      <c r="BG262" s="21"/>
      <c r="BH262" s="20"/>
      <c r="BI262" s="23"/>
      <c r="BJ262" s="20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44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3"/>
      <c r="R263" s="23"/>
      <c r="S263" s="20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1"/>
      <c r="AE263" s="63"/>
      <c r="AF263" s="63"/>
      <c r="AG263" s="63"/>
      <c r="AH263" s="63"/>
      <c r="AI263" s="21"/>
      <c r="AJ263" s="21"/>
      <c r="AK263" s="21"/>
      <c r="AL263" s="211"/>
      <c r="AM263" s="63"/>
      <c r="AN263" s="63"/>
      <c r="AO263" s="21"/>
      <c r="AP263" s="21"/>
      <c r="AQ263" s="21"/>
      <c r="AR263" s="21"/>
      <c r="AS263" s="21"/>
      <c r="AT263" s="211"/>
      <c r="AU263" s="29"/>
      <c r="AV263" s="211"/>
      <c r="AW263" s="23"/>
      <c r="AX263" s="21"/>
      <c r="AY263" s="21"/>
      <c r="AZ263" s="21"/>
      <c r="BA263" s="21"/>
      <c r="BB263" s="20"/>
      <c r="BC263" s="23"/>
      <c r="BD263" s="211"/>
      <c r="BE263" s="23"/>
      <c r="BF263" s="23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44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1"/>
      <c r="W264" s="21"/>
      <c r="X264" s="21"/>
      <c r="Y264" s="21"/>
      <c r="Z264" s="21"/>
      <c r="AA264" s="21"/>
      <c r="AB264" s="21"/>
      <c r="AC264" s="21"/>
      <c r="AD264" s="211"/>
      <c r="AE264" s="63"/>
      <c r="AF264" s="63"/>
      <c r="AG264" s="63"/>
      <c r="AH264" s="63"/>
      <c r="AI264" s="21"/>
      <c r="AJ264" s="21"/>
      <c r="AK264" s="21"/>
      <c r="AL264" s="211"/>
      <c r="AM264" s="63"/>
      <c r="AN264" s="63"/>
      <c r="AO264" s="21"/>
      <c r="AP264" s="21"/>
      <c r="AQ264" s="21"/>
      <c r="AR264" s="21"/>
      <c r="AS264" s="21"/>
      <c r="AT264" s="211"/>
      <c r="AU264" s="29"/>
      <c r="AV264" s="211"/>
      <c r="AW264" s="23"/>
      <c r="AX264" s="21"/>
      <c r="AY264" s="21"/>
      <c r="AZ264" s="21"/>
      <c r="BA264" s="21"/>
      <c r="BB264" s="20"/>
      <c r="BC264" s="23"/>
      <c r="BD264" s="211"/>
      <c r="BE264" s="23"/>
      <c r="BF264" s="23"/>
      <c r="BG264" s="21"/>
      <c r="BH264" s="20"/>
      <c r="BI264" s="23"/>
      <c r="BJ264" s="23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44.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1"/>
      <c r="AE265" s="63"/>
      <c r="AF265" s="63"/>
      <c r="AG265" s="63"/>
      <c r="AH265" s="63"/>
      <c r="AI265" s="21"/>
      <c r="AJ265" s="21"/>
      <c r="AK265" s="21"/>
      <c r="AL265" s="211"/>
      <c r="AM265" s="63"/>
      <c r="AN265" s="63"/>
      <c r="AO265" s="21"/>
      <c r="AP265" s="21"/>
      <c r="AQ265" s="21"/>
      <c r="AR265" s="21"/>
      <c r="AS265" s="21"/>
      <c r="AT265" s="211"/>
      <c r="AU265" s="29"/>
      <c r="AV265" s="211"/>
      <c r="AW265" s="23"/>
      <c r="AX265" s="21"/>
      <c r="AY265" s="21"/>
      <c r="AZ265" s="21"/>
      <c r="BA265" s="21"/>
      <c r="BB265" s="20"/>
      <c r="BC265" s="23"/>
      <c r="BD265" s="211"/>
      <c r="BE265" s="23"/>
      <c r="BF265" s="23"/>
      <c r="BG265" s="21"/>
      <c r="BH265" s="21"/>
      <c r="BI265" s="21"/>
      <c r="BJ265" s="21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408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0"/>
      <c r="R266" s="20"/>
      <c r="S266" s="20"/>
      <c r="T266" s="20"/>
      <c r="U266" s="23"/>
      <c r="V266" s="21"/>
      <c r="W266" s="21"/>
      <c r="X266" s="21"/>
      <c r="Y266" s="21"/>
      <c r="Z266" s="21"/>
      <c r="AA266" s="21"/>
      <c r="AB266" s="21"/>
      <c r="AC266" s="21"/>
      <c r="AD266" s="211"/>
      <c r="AE266" s="63"/>
      <c r="AF266" s="63"/>
      <c r="AG266" s="63"/>
      <c r="AH266" s="63"/>
      <c r="AI266" s="21"/>
      <c r="AJ266" s="21"/>
      <c r="AK266" s="21"/>
      <c r="AL266" s="211"/>
      <c r="AM266" s="63"/>
      <c r="AN266" s="63"/>
      <c r="AO266" s="21"/>
      <c r="AP266" s="21"/>
      <c r="AQ266" s="21"/>
      <c r="AR266" s="21"/>
      <c r="AS266" s="21"/>
      <c r="AT266" s="211"/>
      <c r="AU266" s="29"/>
      <c r="AV266" s="211"/>
      <c r="AW266" s="23"/>
      <c r="AX266" s="21"/>
      <c r="AY266" s="21"/>
      <c r="AZ266" s="21"/>
      <c r="BA266" s="21"/>
      <c r="BB266" s="20"/>
      <c r="BC266" s="23"/>
      <c r="BD266" s="211"/>
      <c r="BE266" s="23"/>
      <c r="BF266" s="20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46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1"/>
      <c r="AE267" s="63"/>
      <c r="AF267" s="63"/>
      <c r="AG267" s="63"/>
      <c r="AH267" s="63"/>
      <c r="AI267" s="21"/>
      <c r="AJ267" s="21"/>
      <c r="AK267" s="21"/>
      <c r="AL267" s="211"/>
      <c r="AM267" s="63"/>
      <c r="AN267" s="63"/>
      <c r="AO267" s="21"/>
      <c r="AP267" s="21"/>
      <c r="AQ267" s="21"/>
      <c r="AR267" s="21"/>
      <c r="AS267" s="21"/>
      <c r="AT267" s="211"/>
      <c r="AU267" s="29"/>
      <c r="AV267" s="211"/>
      <c r="AW267" s="23"/>
      <c r="AX267" s="21"/>
      <c r="AY267" s="21"/>
      <c r="AZ267" s="21"/>
      <c r="BA267" s="21"/>
      <c r="BB267" s="20"/>
      <c r="BC267" s="23"/>
      <c r="BD267" s="211"/>
      <c r="BE267" s="23"/>
      <c r="BF267" s="20"/>
      <c r="BG267" s="21"/>
      <c r="BH267" s="20"/>
      <c r="BI267" s="23"/>
      <c r="BJ267" s="23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58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1"/>
      <c r="AE268" s="63"/>
      <c r="AF268" s="63"/>
      <c r="AG268" s="63"/>
      <c r="AH268" s="20"/>
      <c r="AI268" s="21"/>
      <c r="AJ268" s="21"/>
      <c r="AK268" s="21"/>
      <c r="AL268" s="211"/>
      <c r="AM268" s="63"/>
      <c r="AN268" s="20"/>
      <c r="AO268" s="21"/>
      <c r="AP268" s="21"/>
      <c r="AQ268" s="21"/>
      <c r="AR268" s="21"/>
      <c r="AS268" s="21"/>
      <c r="AT268" s="211"/>
      <c r="AU268" s="23"/>
      <c r="AV268" s="211"/>
      <c r="AW268" s="23"/>
      <c r="AX268" s="21"/>
      <c r="AY268" s="21"/>
      <c r="AZ268" s="21"/>
      <c r="BA268" s="21"/>
      <c r="BB268" s="20"/>
      <c r="BC268" s="23"/>
      <c r="BD268" s="211"/>
      <c r="BE268" s="23"/>
      <c r="BF268" s="20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01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11"/>
      <c r="O269" s="29"/>
      <c r="P269" s="29"/>
      <c r="Q269" s="29"/>
      <c r="R269" s="29"/>
      <c r="S269" s="29"/>
      <c r="T269" s="29"/>
      <c r="U269" s="29"/>
      <c r="V269" s="21"/>
      <c r="W269" s="21"/>
      <c r="X269" s="21"/>
      <c r="Y269" s="21"/>
      <c r="Z269" s="21"/>
      <c r="AA269" s="21"/>
      <c r="AB269" s="21"/>
      <c r="AC269" s="21"/>
      <c r="AD269" s="211"/>
      <c r="AE269" s="63"/>
      <c r="AF269" s="63"/>
      <c r="AG269" s="63"/>
      <c r="AH269" s="20"/>
      <c r="AI269" s="21"/>
      <c r="AJ269" s="21"/>
      <c r="AK269" s="21"/>
      <c r="AL269" s="211"/>
      <c r="AM269" s="63"/>
      <c r="AN269" s="20"/>
      <c r="AO269" s="21"/>
      <c r="AP269" s="21"/>
      <c r="AQ269" s="21"/>
      <c r="AR269" s="21"/>
      <c r="AS269" s="21"/>
      <c r="AT269" s="211"/>
      <c r="AU269" s="23"/>
      <c r="AV269" s="211"/>
      <c r="AW269" s="23"/>
      <c r="AX269" s="21"/>
      <c r="AY269" s="21"/>
      <c r="AZ269" s="21"/>
      <c r="BA269" s="21"/>
      <c r="BB269" s="20"/>
      <c r="BC269" s="23"/>
      <c r="BD269" s="211"/>
      <c r="BE269" s="23"/>
      <c r="BF269" s="20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1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1"/>
      <c r="AE270" s="63"/>
      <c r="AF270" s="63"/>
      <c r="AG270" s="63"/>
      <c r="AH270" s="20"/>
      <c r="AI270" s="21"/>
      <c r="AJ270" s="21"/>
      <c r="AK270" s="21"/>
      <c r="AL270" s="211"/>
      <c r="AM270" s="63"/>
      <c r="AN270" s="20"/>
      <c r="AO270" s="21"/>
      <c r="AP270" s="21"/>
      <c r="AQ270" s="21"/>
      <c r="AR270" s="21"/>
      <c r="AS270" s="21"/>
      <c r="AT270" s="211"/>
      <c r="AU270" s="23"/>
      <c r="AV270" s="211"/>
      <c r="AW270" s="23"/>
      <c r="AX270" s="21"/>
      <c r="AY270" s="21"/>
      <c r="AZ270" s="21"/>
      <c r="BA270" s="21"/>
      <c r="BB270" s="20"/>
      <c r="BC270" s="23"/>
      <c r="BD270" s="211"/>
      <c r="BE270" s="23"/>
      <c r="BF270" s="23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1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11"/>
      <c r="O271" s="28"/>
      <c r="P271" s="18"/>
      <c r="Q271" s="28"/>
      <c r="R271" s="28"/>
      <c r="S271" s="28"/>
      <c r="T271" s="28"/>
      <c r="U271" s="28"/>
      <c r="V271" s="21"/>
      <c r="W271" s="21"/>
      <c r="X271" s="21"/>
      <c r="Y271" s="21"/>
      <c r="Z271" s="21"/>
      <c r="AA271" s="21"/>
      <c r="AB271" s="21"/>
      <c r="AC271" s="21"/>
      <c r="AD271" s="211"/>
      <c r="AE271" s="63"/>
      <c r="AF271" s="63"/>
      <c r="AG271" s="63"/>
      <c r="AH271" s="20"/>
      <c r="AI271" s="21"/>
      <c r="AJ271" s="21"/>
      <c r="AK271" s="21"/>
      <c r="AL271" s="211"/>
      <c r="AM271" s="63"/>
      <c r="AN271" s="20"/>
      <c r="AO271" s="21"/>
      <c r="AP271" s="21"/>
      <c r="AQ271" s="21"/>
      <c r="AR271" s="21"/>
      <c r="AS271" s="21"/>
      <c r="AT271" s="211"/>
      <c r="AU271" s="23"/>
      <c r="AV271" s="211"/>
      <c r="AW271" s="23"/>
      <c r="AX271" s="21"/>
      <c r="AY271" s="21"/>
      <c r="AZ271" s="21"/>
      <c r="BA271" s="21"/>
      <c r="BB271" s="20"/>
      <c r="BC271" s="23"/>
      <c r="BD271" s="211"/>
      <c r="BE271" s="23"/>
      <c r="BF271" s="20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47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11"/>
      <c r="O272" s="23"/>
      <c r="P272" s="23"/>
      <c r="Q272" s="23"/>
      <c r="R272" s="23"/>
      <c r="S272" s="23"/>
      <c r="T272" s="23"/>
      <c r="U272" s="28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181"/>
      <c r="AU272" s="21"/>
      <c r="AV272" s="181"/>
      <c r="AW272" s="21"/>
      <c r="AX272" s="21"/>
      <c r="AY272" s="21"/>
      <c r="AZ272" s="21"/>
      <c r="BA272" s="21"/>
      <c r="BB272" s="20"/>
      <c r="BC272" s="23"/>
      <c r="BD272" s="211"/>
      <c r="BE272" s="23"/>
      <c r="BF272" s="20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71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11"/>
      <c r="O273" s="28"/>
      <c r="P273" s="18"/>
      <c r="Q273" s="28"/>
      <c r="R273" s="28"/>
      <c r="S273" s="28"/>
      <c r="T273" s="28"/>
      <c r="U273" s="28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1"/>
      <c r="AM273" s="21"/>
      <c r="AN273" s="21"/>
      <c r="AO273" s="21"/>
      <c r="AP273" s="21"/>
      <c r="AQ273" s="21"/>
      <c r="AR273" s="21"/>
      <c r="AS273" s="21"/>
      <c r="AT273" s="181"/>
      <c r="AU273" s="21"/>
      <c r="AV273" s="181"/>
      <c r="AW273" s="21"/>
      <c r="AX273" s="21"/>
      <c r="AY273" s="21"/>
      <c r="AZ273" s="21"/>
      <c r="BA273" s="21"/>
      <c r="BB273" s="20"/>
      <c r="BC273" s="23"/>
      <c r="BD273" s="211"/>
      <c r="BE273" s="23"/>
      <c r="BF273" s="20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61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11"/>
      <c r="O274" s="28"/>
      <c r="P274" s="18"/>
      <c r="Q274" s="28"/>
      <c r="R274" s="28"/>
      <c r="S274" s="28"/>
      <c r="T274" s="28"/>
      <c r="U274" s="28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1"/>
      <c r="AM274" s="21"/>
      <c r="AN274" s="21"/>
      <c r="AO274" s="21"/>
      <c r="AP274" s="21"/>
      <c r="AQ274" s="21"/>
      <c r="AR274" s="21"/>
      <c r="AS274" s="21"/>
      <c r="AT274" s="181"/>
      <c r="AU274" s="21"/>
      <c r="AV274" s="181"/>
      <c r="AW274" s="21"/>
      <c r="AX274" s="21"/>
      <c r="AY274" s="21"/>
      <c r="AZ274" s="21"/>
      <c r="BA274" s="21"/>
      <c r="BB274" s="20"/>
      <c r="BC274" s="23"/>
      <c r="BD274" s="211"/>
      <c r="BE274" s="23"/>
      <c r="BF274" s="20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04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181"/>
      <c r="AW275" s="21"/>
      <c r="AX275" s="21"/>
      <c r="AY275" s="21"/>
      <c r="AZ275" s="21"/>
      <c r="BA275" s="21"/>
      <c r="BB275" s="20"/>
      <c r="BC275" s="23"/>
      <c r="BD275" s="211"/>
      <c r="BE275" s="20"/>
      <c r="BF275" s="20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04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11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181"/>
      <c r="AU276" s="21"/>
      <c r="AV276" s="181"/>
      <c r="AW276" s="21"/>
      <c r="AX276" s="21"/>
      <c r="AY276" s="21"/>
      <c r="AZ276" s="21"/>
      <c r="BA276" s="21"/>
      <c r="BB276" s="20"/>
      <c r="BC276" s="23"/>
      <c r="BD276" s="211"/>
      <c r="BE276" s="23"/>
      <c r="BF276" s="20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04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11"/>
      <c r="O277" s="28"/>
      <c r="P277" s="18"/>
      <c r="Q277" s="28"/>
      <c r="R277" s="28"/>
      <c r="S277" s="28"/>
      <c r="T277" s="28"/>
      <c r="U277" s="28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181"/>
      <c r="AW277" s="21"/>
      <c r="AX277" s="21"/>
      <c r="AY277" s="21"/>
      <c r="AZ277" s="21"/>
      <c r="BA277" s="21"/>
      <c r="BB277" s="20"/>
      <c r="BC277" s="23"/>
      <c r="BD277" s="211"/>
      <c r="BE277" s="23"/>
      <c r="BF277" s="20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83.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81"/>
      <c r="AM278" s="21"/>
      <c r="AN278" s="21"/>
      <c r="AO278" s="21"/>
      <c r="AP278" s="21"/>
      <c r="AQ278" s="21"/>
      <c r="AR278" s="21"/>
      <c r="AS278" s="21"/>
      <c r="AT278" s="181"/>
      <c r="AU278" s="21"/>
      <c r="AV278" s="181"/>
      <c r="AW278" s="21"/>
      <c r="AX278" s="21"/>
      <c r="AY278" s="21"/>
      <c r="AZ278" s="21"/>
      <c r="BA278" s="21"/>
      <c r="BB278" s="20"/>
      <c r="BC278" s="23"/>
      <c r="BD278" s="211"/>
      <c r="BE278" s="23"/>
      <c r="BF278" s="20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409.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0"/>
      <c r="AI279" s="23"/>
      <c r="AJ279" s="23"/>
      <c r="AK279" s="21"/>
      <c r="AL279" s="211"/>
      <c r="AM279" s="23"/>
      <c r="AN279" s="23"/>
      <c r="AO279" s="21"/>
      <c r="AP279" s="21"/>
      <c r="AQ279" s="21"/>
      <c r="AR279" s="21"/>
      <c r="AS279" s="21"/>
      <c r="AT279" s="211"/>
      <c r="AU279" s="23"/>
      <c r="AV279" s="211"/>
      <c r="AW279" s="23"/>
      <c r="AX279" s="21"/>
      <c r="AY279" s="21"/>
      <c r="AZ279" s="21"/>
      <c r="BA279" s="21"/>
      <c r="BB279" s="20"/>
      <c r="BC279" s="23"/>
      <c r="BD279" s="211"/>
      <c r="BE279" s="23"/>
      <c r="BF279" s="23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14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8"/>
      <c r="P280" s="18"/>
      <c r="Q280" s="28"/>
      <c r="R280" s="28"/>
      <c r="S280" s="28"/>
      <c r="T280" s="28"/>
      <c r="U280" s="28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181"/>
      <c r="AU280" s="21"/>
      <c r="AV280" s="181"/>
      <c r="AW280" s="21"/>
      <c r="AX280" s="21"/>
      <c r="AY280" s="21"/>
      <c r="AZ280" s="21"/>
      <c r="BA280" s="21"/>
      <c r="BB280" s="20"/>
      <c r="BC280" s="23"/>
      <c r="BD280" s="211"/>
      <c r="BE280" s="23"/>
      <c r="BF280" s="20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14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11"/>
      <c r="O281" s="28"/>
      <c r="P281" s="18"/>
      <c r="Q281" s="28"/>
      <c r="R281" s="28"/>
      <c r="S281" s="28"/>
      <c r="T281" s="28"/>
      <c r="U281" s="28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181"/>
      <c r="AU281" s="21"/>
      <c r="AV281" s="181"/>
      <c r="AW281" s="21"/>
      <c r="AX281" s="21"/>
      <c r="AY281" s="21"/>
      <c r="AZ281" s="21"/>
      <c r="BA281" s="21"/>
      <c r="BB281" s="20"/>
      <c r="BC281" s="23"/>
      <c r="BD281" s="211"/>
      <c r="BE281" s="23"/>
      <c r="BF281" s="20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14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11"/>
      <c r="O282" s="28"/>
      <c r="P282" s="18"/>
      <c r="Q282" s="28"/>
      <c r="R282" s="28"/>
      <c r="S282" s="28"/>
      <c r="T282" s="28"/>
      <c r="U282" s="28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181"/>
      <c r="AU282" s="21"/>
      <c r="AV282" s="181"/>
      <c r="AW282" s="21"/>
      <c r="AX282" s="21"/>
      <c r="AY282" s="21"/>
      <c r="AZ282" s="21"/>
      <c r="BA282" s="21"/>
      <c r="BB282" s="20"/>
      <c r="BC282" s="23"/>
      <c r="BD282" s="211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14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11"/>
      <c r="O283" s="28"/>
      <c r="P283" s="18"/>
      <c r="Q283" s="28"/>
      <c r="R283" s="28"/>
      <c r="S283" s="28"/>
      <c r="T283" s="28"/>
      <c r="U283" s="28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0"/>
      <c r="BC283" s="23"/>
      <c r="BD283" s="211"/>
      <c r="BE283" s="23"/>
      <c r="BF283" s="20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14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11"/>
      <c r="O284" s="28"/>
      <c r="P284" s="18"/>
      <c r="Q284" s="28"/>
      <c r="R284" s="28"/>
      <c r="S284" s="28"/>
      <c r="T284" s="28"/>
      <c r="U284" s="28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181"/>
      <c r="AU284" s="21"/>
      <c r="AV284" s="181"/>
      <c r="AW284" s="21"/>
      <c r="AX284" s="21"/>
      <c r="AY284" s="21"/>
      <c r="AZ284" s="21"/>
      <c r="BA284" s="21"/>
      <c r="BB284" s="20"/>
      <c r="BC284" s="23"/>
      <c r="BD284" s="211"/>
      <c r="BE284" s="23"/>
      <c r="BF284" s="20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04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181"/>
      <c r="AU285" s="21"/>
      <c r="AV285" s="181"/>
      <c r="AW285" s="21"/>
      <c r="AX285" s="21"/>
      <c r="AY285" s="21"/>
      <c r="AZ285" s="21"/>
      <c r="BA285" s="21"/>
      <c r="BB285" s="20"/>
      <c r="BC285" s="23"/>
      <c r="BD285" s="211"/>
      <c r="BE285" s="23"/>
      <c r="BF285" s="20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04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11"/>
      <c r="O286" s="28"/>
      <c r="P286" s="18"/>
      <c r="Q286" s="28"/>
      <c r="R286" s="28"/>
      <c r="S286" s="28"/>
      <c r="T286" s="28"/>
      <c r="U286" s="28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181"/>
      <c r="AU286" s="21"/>
      <c r="AV286" s="181"/>
      <c r="AW286" s="21"/>
      <c r="AX286" s="21"/>
      <c r="AY286" s="21"/>
      <c r="AZ286" s="21"/>
      <c r="BA286" s="21"/>
      <c r="BB286" s="20"/>
      <c r="BC286" s="23"/>
      <c r="BD286" s="211"/>
      <c r="BE286" s="23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16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0"/>
      <c r="AK287" s="63"/>
      <c r="AL287" s="181"/>
      <c r="AM287" s="21"/>
      <c r="AN287" s="21"/>
      <c r="AO287" s="21"/>
      <c r="AP287" s="21"/>
      <c r="AQ287" s="21"/>
      <c r="AR287" s="21"/>
      <c r="AS287" s="21"/>
      <c r="AT287" s="181"/>
      <c r="AU287" s="21"/>
      <c r="AV287" s="181"/>
      <c r="AW287" s="21"/>
      <c r="AX287" s="21"/>
      <c r="AY287" s="21"/>
      <c r="AZ287" s="21"/>
      <c r="BA287" s="21"/>
      <c r="BB287" s="20"/>
      <c r="BC287" s="63"/>
      <c r="BD287" s="211"/>
      <c r="BE287" s="63"/>
      <c r="BF287" s="20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58.2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63"/>
      <c r="P288" s="63"/>
      <c r="Q288" s="63"/>
      <c r="R288" s="63"/>
      <c r="S288" s="63"/>
      <c r="T288" s="63"/>
      <c r="U288" s="6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181"/>
      <c r="AU288" s="21"/>
      <c r="AV288" s="181"/>
      <c r="AW288" s="21"/>
      <c r="AX288" s="21"/>
      <c r="AY288" s="21"/>
      <c r="AZ288" s="21"/>
      <c r="BA288" s="21"/>
      <c r="BB288" s="20"/>
      <c r="BC288" s="23"/>
      <c r="BD288" s="211"/>
      <c r="BE288" s="23"/>
      <c r="BF288" s="20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41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63"/>
      <c r="P289" s="63"/>
      <c r="Q289" s="63"/>
      <c r="R289" s="63"/>
      <c r="S289" s="63"/>
      <c r="T289" s="63"/>
      <c r="U289" s="6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181"/>
      <c r="AU289" s="21"/>
      <c r="AV289" s="181"/>
      <c r="AW289" s="21"/>
      <c r="AX289" s="21"/>
      <c r="AY289" s="21"/>
      <c r="AZ289" s="21"/>
      <c r="BA289" s="21"/>
      <c r="BB289" s="20"/>
      <c r="BC289" s="23"/>
      <c r="BD289" s="211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56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3"/>
      <c r="AJ290" s="23"/>
      <c r="AK290" s="21"/>
      <c r="AL290" s="211"/>
      <c r="AM290" s="23"/>
      <c r="AN290" s="23"/>
      <c r="AO290" s="21"/>
      <c r="AP290" s="21"/>
      <c r="AQ290" s="21"/>
      <c r="AR290" s="21"/>
      <c r="AS290" s="21"/>
      <c r="AT290" s="211"/>
      <c r="AU290" s="29"/>
      <c r="AV290" s="211"/>
      <c r="AW290" s="23"/>
      <c r="AX290" s="21"/>
      <c r="AY290" s="21"/>
      <c r="AZ290" s="21"/>
      <c r="BA290" s="21"/>
      <c r="BB290" s="20"/>
      <c r="BC290" s="23"/>
      <c r="BD290" s="211"/>
      <c r="BE290" s="23"/>
      <c r="BF290" s="23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3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3"/>
      <c r="AJ291" s="23"/>
      <c r="AK291" s="21"/>
      <c r="AL291" s="211"/>
      <c r="AM291" s="23"/>
      <c r="AN291" s="23"/>
      <c r="AO291" s="21"/>
      <c r="AP291" s="21"/>
      <c r="AQ291" s="21"/>
      <c r="AR291" s="21"/>
      <c r="AS291" s="21"/>
      <c r="AT291" s="211"/>
      <c r="AU291" s="29"/>
      <c r="AV291" s="211"/>
      <c r="AW291" s="23"/>
      <c r="AX291" s="21"/>
      <c r="AY291" s="21"/>
      <c r="AZ291" s="21"/>
      <c r="BA291" s="21"/>
      <c r="BB291" s="20"/>
      <c r="BC291" s="23"/>
      <c r="BD291" s="211"/>
      <c r="BE291" s="2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64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11"/>
      <c r="O292" s="28"/>
      <c r="P292" s="18"/>
      <c r="Q292" s="28"/>
      <c r="R292" s="28"/>
      <c r="S292" s="28"/>
      <c r="T292" s="28"/>
      <c r="U292" s="28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3"/>
      <c r="AJ292" s="23"/>
      <c r="AK292" s="21"/>
      <c r="AL292" s="211"/>
      <c r="AM292" s="23"/>
      <c r="AN292" s="23"/>
      <c r="AO292" s="21"/>
      <c r="AP292" s="21"/>
      <c r="AQ292" s="21"/>
      <c r="AR292" s="21"/>
      <c r="AS292" s="21"/>
      <c r="AT292" s="211"/>
      <c r="AU292" s="29"/>
      <c r="AV292" s="211"/>
      <c r="AW292" s="23"/>
      <c r="AX292" s="21"/>
      <c r="AY292" s="21"/>
      <c r="AZ292" s="21"/>
      <c r="BA292" s="21"/>
      <c r="BB292" s="20"/>
      <c r="BC292" s="23"/>
      <c r="BD292" s="211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389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9"/>
      <c r="P293" s="29"/>
      <c r="Q293" s="29"/>
      <c r="R293" s="29"/>
      <c r="S293" s="29"/>
      <c r="T293" s="29"/>
      <c r="U293" s="29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9"/>
      <c r="AJ293" s="29"/>
      <c r="AK293" s="21"/>
      <c r="AL293" s="211"/>
      <c r="AM293" s="29"/>
      <c r="AN293" s="29"/>
      <c r="AO293" s="21"/>
      <c r="AP293" s="21"/>
      <c r="AQ293" s="21"/>
      <c r="AR293" s="21"/>
      <c r="AS293" s="21"/>
      <c r="AT293" s="211"/>
      <c r="AU293" s="29"/>
      <c r="AV293" s="211"/>
      <c r="AW293" s="29"/>
      <c r="AX293" s="21"/>
      <c r="AY293" s="21"/>
      <c r="AZ293" s="21"/>
      <c r="BA293" s="21"/>
      <c r="BB293" s="20"/>
      <c r="BC293" s="23"/>
      <c r="BD293" s="211"/>
      <c r="BE293" s="29"/>
      <c r="BF293" s="29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21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9"/>
      <c r="P294" s="29"/>
      <c r="Q294" s="29"/>
      <c r="R294" s="29"/>
      <c r="S294" s="29"/>
      <c r="T294" s="29"/>
      <c r="U294" s="29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3"/>
      <c r="AK294" s="21"/>
      <c r="AL294" s="211"/>
      <c r="AM294" s="23"/>
      <c r="AN294" s="23"/>
      <c r="AO294" s="21"/>
      <c r="AP294" s="21"/>
      <c r="AQ294" s="21"/>
      <c r="AR294" s="21"/>
      <c r="AS294" s="21"/>
      <c r="AT294" s="211"/>
      <c r="AU294" s="23"/>
      <c r="AV294" s="211"/>
      <c r="AW294" s="23"/>
      <c r="AX294" s="21"/>
      <c r="AY294" s="21"/>
      <c r="AZ294" s="21"/>
      <c r="BA294" s="21"/>
      <c r="BB294" s="20"/>
      <c r="BC294" s="23"/>
      <c r="BD294" s="211"/>
      <c r="BE294" s="23"/>
      <c r="BF294" s="23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21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9"/>
      <c r="P295" s="29"/>
      <c r="Q295" s="29"/>
      <c r="R295" s="29"/>
      <c r="S295" s="29"/>
      <c r="T295" s="29"/>
      <c r="U295" s="29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3"/>
      <c r="AK295" s="21"/>
      <c r="AL295" s="211"/>
      <c r="AM295" s="23"/>
      <c r="AN295" s="23"/>
      <c r="AO295" s="21"/>
      <c r="AP295" s="21"/>
      <c r="AQ295" s="21"/>
      <c r="AR295" s="21"/>
      <c r="AS295" s="21"/>
      <c r="AT295" s="211"/>
      <c r="AU295" s="23"/>
      <c r="AV295" s="211"/>
      <c r="AW295" s="23"/>
      <c r="AX295" s="21"/>
      <c r="AY295" s="21"/>
      <c r="AZ295" s="21"/>
      <c r="BA295" s="21"/>
      <c r="BB295" s="20"/>
      <c r="BC295" s="23"/>
      <c r="BD295" s="211"/>
      <c r="BE295" s="23"/>
      <c r="BF295" s="23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21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9"/>
      <c r="P296" s="29"/>
      <c r="Q296" s="29"/>
      <c r="R296" s="29"/>
      <c r="S296" s="29"/>
      <c r="T296" s="29"/>
      <c r="U296" s="29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0"/>
      <c r="AI296" s="23"/>
      <c r="AJ296" s="23"/>
      <c r="AK296" s="21"/>
      <c r="AL296" s="211"/>
      <c r="AM296" s="23"/>
      <c r="AN296" s="23"/>
      <c r="AO296" s="21"/>
      <c r="AP296" s="21"/>
      <c r="AQ296" s="21"/>
      <c r="AR296" s="21"/>
      <c r="AS296" s="21"/>
      <c r="AT296" s="211"/>
      <c r="AU296" s="23"/>
      <c r="AV296" s="211"/>
      <c r="AW296" s="23"/>
      <c r="AX296" s="21"/>
      <c r="AY296" s="21"/>
      <c r="AZ296" s="21"/>
      <c r="BA296" s="21"/>
      <c r="BB296" s="20"/>
      <c r="BC296" s="23"/>
      <c r="BD296" s="211"/>
      <c r="BE296" s="23"/>
      <c r="BF296" s="23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21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9"/>
      <c r="P297" s="29"/>
      <c r="Q297" s="29"/>
      <c r="R297" s="29"/>
      <c r="S297" s="29"/>
      <c r="T297" s="29"/>
      <c r="U297" s="29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3"/>
      <c r="AJ297" s="23"/>
      <c r="AK297" s="21"/>
      <c r="AL297" s="211"/>
      <c r="AM297" s="23"/>
      <c r="AN297" s="23"/>
      <c r="AO297" s="21"/>
      <c r="AP297" s="21"/>
      <c r="AQ297" s="21"/>
      <c r="AR297" s="21"/>
      <c r="AS297" s="21"/>
      <c r="AT297" s="211"/>
      <c r="AU297" s="23"/>
      <c r="AV297" s="211"/>
      <c r="AW297" s="23"/>
      <c r="AX297" s="21"/>
      <c r="AY297" s="21"/>
      <c r="AZ297" s="21"/>
      <c r="BA297" s="21"/>
      <c r="BB297" s="20"/>
      <c r="BC297" s="23"/>
      <c r="BD297" s="211"/>
      <c r="BE297" s="23"/>
      <c r="BF297" s="23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21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9"/>
      <c r="P298" s="29"/>
      <c r="Q298" s="29"/>
      <c r="R298" s="29"/>
      <c r="S298" s="29"/>
      <c r="T298" s="29"/>
      <c r="U298" s="29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3"/>
      <c r="AJ298" s="23"/>
      <c r="AK298" s="21"/>
      <c r="AL298" s="211"/>
      <c r="AM298" s="23"/>
      <c r="AN298" s="23"/>
      <c r="AO298" s="21"/>
      <c r="AP298" s="21"/>
      <c r="AQ298" s="21"/>
      <c r="AR298" s="21"/>
      <c r="AS298" s="21"/>
      <c r="AT298" s="211"/>
      <c r="AU298" s="23"/>
      <c r="AV298" s="211"/>
      <c r="AW298" s="23"/>
      <c r="AX298" s="21"/>
      <c r="AY298" s="21"/>
      <c r="AZ298" s="21"/>
      <c r="BA298" s="21"/>
      <c r="BB298" s="20"/>
      <c r="BC298" s="23"/>
      <c r="BD298" s="211"/>
      <c r="BE298" s="23"/>
      <c r="BF298" s="23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6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0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181"/>
      <c r="AW299" s="21"/>
      <c r="AX299" s="21"/>
      <c r="AY299" s="21"/>
      <c r="AZ299" s="21"/>
      <c r="BA299" s="21"/>
      <c r="BB299" s="20"/>
      <c r="BC299" s="23"/>
      <c r="BD299" s="211"/>
      <c r="BE299" s="23"/>
      <c r="BF299" s="20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409.6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11"/>
      <c r="O300" s="63"/>
      <c r="P300" s="63"/>
      <c r="Q300" s="63"/>
      <c r="R300" s="63"/>
      <c r="S300" s="63"/>
      <c r="T300" s="63"/>
      <c r="U300" s="6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0"/>
      <c r="BC300" s="23"/>
      <c r="BD300" s="211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9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9"/>
      <c r="P301" s="29"/>
      <c r="Q301" s="29"/>
      <c r="R301" s="29"/>
      <c r="S301" s="29"/>
      <c r="T301" s="29"/>
      <c r="U301" s="29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0"/>
      <c r="BC301" s="23"/>
      <c r="BD301" s="211"/>
      <c r="BE301" s="29"/>
      <c r="BF301" s="29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409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11"/>
      <c r="BE302" s="20"/>
      <c r="BF302" s="20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71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1"/>
      <c r="BE303" s="211"/>
      <c r="BF303" s="20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51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11"/>
      <c r="O304" s="28"/>
      <c r="P304" s="18"/>
      <c r="Q304" s="28"/>
      <c r="R304" s="28"/>
      <c r="S304" s="28"/>
      <c r="T304" s="28"/>
      <c r="U304" s="28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0"/>
      <c r="AI304" s="23"/>
      <c r="AJ304" s="23"/>
      <c r="AK304" s="21"/>
      <c r="AL304" s="211"/>
      <c r="AM304" s="23"/>
      <c r="AN304" s="23"/>
      <c r="AO304" s="21"/>
      <c r="AP304" s="21"/>
      <c r="AQ304" s="21"/>
      <c r="AR304" s="21"/>
      <c r="AS304" s="21"/>
      <c r="AT304" s="211"/>
      <c r="AU304" s="23"/>
      <c r="AV304" s="211"/>
      <c r="AW304" s="23"/>
      <c r="AX304" s="21"/>
      <c r="AY304" s="21"/>
      <c r="AZ304" s="21"/>
      <c r="BA304" s="21"/>
      <c r="BB304" s="20"/>
      <c r="BC304" s="23"/>
      <c r="BD304" s="211"/>
      <c r="BE304" s="23"/>
      <c r="BF304" s="23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409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3"/>
      <c r="AJ305" s="23"/>
      <c r="AK305" s="21"/>
      <c r="AL305" s="211"/>
      <c r="AM305" s="23"/>
      <c r="AN305" s="23"/>
      <c r="AO305" s="21"/>
      <c r="AP305" s="21"/>
      <c r="AQ305" s="21"/>
      <c r="AR305" s="21"/>
      <c r="AS305" s="21"/>
      <c r="AT305" s="211"/>
      <c r="AU305" s="23"/>
      <c r="AV305" s="211"/>
      <c r="AW305" s="23"/>
      <c r="AX305" s="21"/>
      <c r="AY305" s="21"/>
      <c r="AZ305" s="21"/>
      <c r="BA305" s="21"/>
      <c r="BB305" s="20"/>
      <c r="BC305" s="23"/>
      <c r="BD305" s="211"/>
      <c r="BE305" s="23"/>
      <c r="BF305" s="23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09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11"/>
      <c r="O306" s="28"/>
      <c r="P306" s="18"/>
      <c r="Q306" s="28"/>
      <c r="R306" s="28"/>
      <c r="S306" s="28"/>
      <c r="T306" s="28"/>
      <c r="U306" s="28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3"/>
      <c r="AJ306" s="23"/>
      <c r="AK306" s="21"/>
      <c r="AL306" s="211"/>
      <c r="AM306" s="23"/>
      <c r="AN306" s="23"/>
      <c r="AO306" s="21"/>
      <c r="AP306" s="21"/>
      <c r="AQ306" s="21"/>
      <c r="AR306" s="21"/>
      <c r="AS306" s="21"/>
      <c r="AT306" s="211"/>
      <c r="AU306" s="23"/>
      <c r="AV306" s="211"/>
      <c r="AW306" s="23"/>
      <c r="AX306" s="21"/>
      <c r="AY306" s="21"/>
      <c r="AZ306" s="21"/>
      <c r="BA306" s="21"/>
      <c r="BB306" s="20"/>
      <c r="BC306" s="23"/>
      <c r="BD306" s="211"/>
      <c r="BE306" s="23"/>
      <c r="BF306" s="23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8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11"/>
      <c r="O307" s="28"/>
      <c r="P307" s="18"/>
      <c r="Q307" s="28"/>
      <c r="R307" s="28"/>
      <c r="S307" s="28"/>
      <c r="T307" s="28"/>
      <c r="U307" s="28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23"/>
      <c r="BD307" s="211"/>
      <c r="BE307" s="2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408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11"/>
      <c r="O308" s="28"/>
      <c r="P308" s="18"/>
      <c r="Q308" s="28"/>
      <c r="R308" s="28"/>
      <c r="S308" s="28"/>
      <c r="T308" s="28"/>
      <c r="U308" s="28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211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54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11"/>
      <c r="O309" s="28"/>
      <c r="P309" s="18"/>
      <c r="Q309" s="28"/>
      <c r="R309" s="28"/>
      <c r="S309" s="28"/>
      <c r="T309" s="28"/>
      <c r="U309" s="28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3"/>
      <c r="BD309" s="211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61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9"/>
      <c r="P310" s="29"/>
      <c r="Q310" s="29"/>
      <c r="R310" s="29"/>
      <c r="S310" s="29"/>
      <c r="T310" s="29"/>
      <c r="U310" s="29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"/>
      <c r="BC310" s="23"/>
      <c r="BD310" s="211"/>
      <c r="BE310" s="23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49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8"/>
      <c r="P311" s="18"/>
      <c r="Q311" s="28"/>
      <c r="R311" s="28"/>
      <c r="S311" s="28"/>
      <c r="T311" s="28"/>
      <c r="U311" s="28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181"/>
      <c r="AU311" s="21"/>
      <c r="AV311" s="181"/>
      <c r="AW311" s="21"/>
      <c r="AX311" s="21"/>
      <c r="AY311" s="21"/>
      <c r="AZ311" s="21"/>
      <c r="BA311" s="21"/>
      <c r="BB311" s="20"/>
      <c r="BC311" s="23"/>
      <c r="BD311" s="211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49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11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211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49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11"/>
      <c r="O313" s="23"/>
      <c r="P313" s="23"/>
      <c r="Q313" s="23"/>
      <c r="R313" s="23"/>
      <c r="S313" s="23"/>
      <c r="T313" s="23"/>
      <c r="U313" s="28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211"/>
      <c r="BE313" s="23"/>
      <c r="BF313" s="20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49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11"/>
      <c r="O314" s="28"/>
      <c r="P314" s="18"/>
      <c r="Q314" s="28"/>
      <c r="R314" s="28"/>
      <c r="S314" s="28"/>
      <c r="T314" s="28"/>
      <c r="U314" s="28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0"/>
      <c r="BC314" s="23"/>
      <c r="BD314" s="211"/>
      <c r="BE314" s="23"/>
      <c r="BF314" s="20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49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11"/>
      <c r="O315" s="28"/>
      <c r="P315" s="18"/>
      <c r="Q315" s="28"/>
      <c r="R315" s="28"/>
      <c r="S315" s="28"/>
      <c r="T315" s="28"/>
      <c r="U315" s="28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211"/>
      <c r="BE315" s="23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67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"/>
      <c r="BC316" s="23"/>
      <c r="BD316" s="211"/>
      <c r="BE316" s="23"/>
      <c r="BF316" s="23"/>
      <c r="BG316" s="21"/>
      <c r="BH316" s="21"/>
      <c r="BI316" s="21"/>
      <c r="BJ316" s="20"/>
      <c r="BK316" s="23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54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"/>
      <c r="BC317" s="23"/>
      <c r="BD317" s="211"/>
      <c r="BE317" s="63"/>
      <c r="BF317" s="29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44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211"/>
      <c r="BE318" s="63"/>
      <c r="BF318" s="29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9.6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0"/>
      <c r="BD319" s="20"/>
      <c r="BE319" s="23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5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211"/>
      <c r="BE320" s="23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20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9"/>
      <c r="P321" s="29"/>
      <c r="Q321" s="29"/>
      <c r="R321" s="29"/>
      <c r="S321" s="29"/>
      <c r="T321" s="29"/>
      <c r="U321" s="29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211"/>
      <c r="BE321" s="29"/>
      <c r="BF321" s="29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20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"/>
      <c r="BC322" s="23"/>
      <c r="BD322" s="211"/>
      <c r="BE322" s="20"/>
      <c r="BF322" s="20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20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3"/>
      <c r="BD323" s="211"/>
      <c r="BE323" s="23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409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9"/>
      <c r="P324" s="29"/>
      <c r="Q324" s="29"/>
      <c r="R324" s="29"/>
      <c r="S324" s="29"/>
      <c r="T324" s="29"/>
      <c r="U324" s="29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9"/>
      <c r="AJ324" s="29"/>
      <c r="AK324" s="21"/>
      <c r="AL324" s="211"/>
      <c r="AM324" s="29"/>
      <c r="AN324" s="29"/>
      <c r="AO324" s="21"/>
      <c r="AP324" s="21"/>
      <c r="AQ324" s="21"/>
      <c r="AR324" s="21"/>
      <c r="AS324" s="21"/>
      <c r="AT324" s="211"/>
      <c r="AU324" s="29"/>
      <c r="AV324" s="211"/>
      <c r="AW324" s="29"/>
      <c r="AX324" s="21"/>
      <c r="AY324" s="21"/>
      <c r="AZ324" s="21"/>
      <c r="BA324" s="21"/>
      <c r="BB324" s="20"/>
      <c r="BC324" s="23"/>
      <c r="BD324" s="211"/>
      <c r="BE324" s="29"/>
      <c r="BF324" s="29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44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9"/>
      <c r="P325" s="29"/>
      <c r="Q325" s="29"/>
      <c r="R325" s="29"/>
      <c r="S325" s="29"/>
      <c r="T325" s="29"/>
      <c r="U325" s="29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9"/>
      <c r="AJ325" s="29"/>
      <c r="AK325" s="21"/>
      <c r="AL325" s="211"/>
      <c r="AM325" s="29"/>
      <c r="AN325" s="29"/>
      <c r="AO325" s="21"/>
      <c r="AP325" s="21"/>
      <c r="AQ325" s="21"/>
      <c r="AR325" s="21"/>
      <c r="AS325" s="21"/>
      <c r="AT325" s="211"/>
      <c r="AU325" s="29"/>
      <c r="AV325" s="211"/>
      <c r="AW325" s="29"/>
      <c r="AX325" s="21"/>
      <c r="AY325" s="21"/>
      <c r="AZ325" s="21"/>
      <c r="BA325" s="21"/>
      <c r="BB325" s="20"/>
      <c r="BC325" s="23"/>
      <c r="BD325" s="211"/>
      <c r="BE325" s="29"/>
      <c r="BF325" s="29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44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9"/>
      <c r="P326" s="29"/>
      <c r="Q326" s="29"/>
      <c r="R326" s="29"/>
      <c r="S326" s="29"/>
      <c r="T326" s="29"/>
      <c r="U326" s="29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9"/>
      <c r="AJ326" s="29"/>
      <c r="AK326" s="21"/>
      <c r="AL326" s="211"/>
      <c r="AM326" s="29"/>
      <c r="AN326" s="29"/>
      <c r="AO326" s="21"/>
      <c r="AP326" s="21"/>
      <c r="AQ326" s="21"/>
      <c r="AR326" s="21"/>
      <c r="AS326" s="21"/>
      <c r="AT326" s="211"/>
      <c r="AU326" s="29"/>
      <c r="AV326" s="211"/>
      <c r="AW326" s="29"/>
      <c r="AX326" s="21"/>
      <c r="AY326" s="21"/>
      <c r="AZ326" s="21"/>
      <c r="BA326" s="21"/>
      <c r="BB326" s="20"/>
      <c r="BC326" s="23"/>
      <c r="BD326" s="211"/>
      <c r="BE326" s="29"/>
      <c r="BF326" s="29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44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9"/>
      <c r="P327" s="29"/>
      <c r="Q327" s="29"/>
      <c r="R327" s="29"/>
      <c r="S327" s="29"/>
      <c r="T327" s="29"/>
      <c r="U327" s="29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0"/>
      <c r="AI327" s="29"/>
      <c r="AJ327" s="29"/>
      <c r="AK327" s="21"/>
      <c r="AL327" s="211"/>
      <c r="AM327" s="29"/>
      <c r="AN327" s="29"/>
      <c r="AO327" s="21"/>
      <c r="AP327" s="21"/>
      <c r="AQ327" s="21"/>
      <c r="AR327" s="21"/>
      <c r="AS327" s="21"/>
      <c r="AT327" s="211"/>
      <c r="AU327" s="29"/>
      <c r="AV327" s="211"/>
      <c r="AW327" s="29"/>
      <c r="AX327" s="21"/>
      <c r="AY327" s="21"/>
      <c r="AZ327" s="21"/>
      <c r="BA327" s="21"/>
      <c r="BB327" s="20"/>
      <c r="BC327" s="23"/>
      <c r="BD327" s="211"/>
      <c r="BE327" s="29"/>
      <c r="BF327" s="29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44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9"/>
      <c r="P328" s="29"/>
      <c r="Q328" s="29"/>
      <c r="R328" s="29"/>
      <c r="S328" s="29"/>
      <c r="T328" s="29"/>
      <c r="U328" s="29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9"/>
      <c r="AJ328" s="29"/>
      <c r="AK328" s="21"/>
      <c r="AL328" s="211"/>
      <c r="AM328" s="29"/>
      <c r="AN328" s="29"/>
      <c r="AO328" s="21"/>
      <c r="AP328" s="21"/>
      <c r="AQ328" s="21"/>
      <c r="AR328" s="21"/>
      <c r="AS328" s="21"/>
      <c r="AT328" s="211"/>
      <c r="AU328" s="29"/>
      <c r="AV328" s="211"/>
      <c r="AW328" s="29"/>
      <c r="AX328" s="21"/>
      <c r="AY328" s="21"/>
      <c r="AZ328" s="21"/>
      <c r="BA328" s="21"/>
      <c r="BB328" s="20"/>
      <c r="BC328" s="23"/>
      <c r="BD328" s="211"/>
      <c r="BE328" s="29"/>
      <c r="BF328" s="29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44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9"/>
      <c r="P329" s="29"/>
      <c r="Q329" s="29"/>
      <c r="R329" s="29"/>
      <c r="S329" s="29"/>
      <c r="T329" s="29"/>
      <c r="U329" s="29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9"/>
      <c r="AJ329" s="29"/>
      <c r="AK329" s="21"/>
      <c r="AL329" s="211"/>
      <c r="AM329" s="29"/>
      <c r="AN329" s="29"/>
      <c r="AO329" s="21"/>
      <c r="AP329" s="21"/>
      <c r="AQ329" s="21"/>
      <c r="AR329" s="21"/>
      <c r="AS329" s="21"/>
      <c r="AT329" s="211"/>
      <c r="AU329" s="29"/>
      <c r="AV329" s="211"/>
      <c r="AW329" s="29"/>
      <c r="AX329" s="21"/>
      <c r="AY329" s="21"/>
      <c r="AZ329" s="21"/>
      <c r="BA329" s="21"/>
      <c r="BB329" s="20"/>
      <c r="BC329" s="23"/>
      <c r="BD329" s="211"/>
      <c r="BE329" s="29"/>
      <c r="BF329" s="29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409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9"/>
      <c r="P330" s="29"/>
      <c r="Q330" s="29"/>
      <c r="R330" s="29"/>
      <c r="S330" s="29"/>
      <c r="T330" s="29"/>
      <c r="U330" s="29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211"/>
      <c r="BE330" s="63"/>
      <c r="BF330" s="29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8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211"/>
      <c r="BE331" s="20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46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211"/>
      <c r="BE332" s="63"/>
      <c r="BF332" s="29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8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211"/>
      <c r="BE333" s="20"/>
      <c r="BF333" s="20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56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211"/>
      <c r="BE334" s="63"/>
      <c r="BF334" s="29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3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9"/>
      <c r="P335" s="29"/>
      <c r="Q335" s="29"/>
      <c r="R335" s="29"/>
      <c r="S335" s="29"/>
      <c r="T335" s="29"/>
      <c r="U335" s="29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211"/>
      <c r="BE335" s="29"/>
      <c r="BF335" s="29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3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9"/>
      <c r="P336" s="29"/>
      <c r="Q336" s="29"/>
      <c r="R336" s="29"/>
      <c r="S336" s="29"/>
      <c r="T336" s="29"/>
      <c r="U336" s="29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211"/>
      <c r="BE336" s="63"/>
      <c r="BF336" s="29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46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211"/>
      <c r="BE337" s="23"/>
      <c r="BF337" s="23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84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184"/>
      <c r="BE338" s="185"/>
      <c r="BF338" s="29"/>
      <c r="BG338" s="21"/>
      <c r="BH338" s="21"/>
      <c r="BI338" s="21"/>
      <c r="BJ338" s="21"/>
      <c r="BK338" s="21"/>
      <c r="BL338" s="21"/>
      <c r="BM338" s="21"/>
      <c r="BN338" s="193"/>
      <c r="BO338" s="24"/>
      <c r="BP338" s="21"/>
      <c r="BQ338" s="21"/>
      <c r="BR338" s="23"/>
      <c r="BS338" s="23"/>
      <c r="BT338" s="24"/>
      <c r="BU338" s="25"/>
    </row>
    <row r="339" spans="1:73" s="22" customFormat="1" ht="184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11"/>
      <c r="O339" s="28"/>
      <c r="P339" s="18"/>
      <c r="Q339" s="28"/>
      <c r="R339" s="28"/>
      <c r="S339" s="28"/>
      <c r="T339" s="28"/>
      <c r="U339" s="28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184"/>
      <c r="BE339" s="185"/>
      <c r="BF339" s="29"/>
      <c r="BG339" s="21"/>
      <c r="BH339" s="21"/>
      <c r="BI339" s="21"/>
      <c r="BJ339" s="21"/>
      <c r="BK339" s="21"/>
      <c r="BL339" s="21"/>
      <c r="BM339" s="21"/>
      <c r="BN339" s="193"/>
      <c r="BO339" s="24"/>
      <c r="BP339" s="21"/>
      <c r="BQ339" s="21"/>
      <c r="BR339" s="23"/>
      <c r="BS339" s="23"/>
      <c r="BT339" s="24"/>
      <c r="BU339" s="25"/>
    </row>
    <row r="340" spans="1:73" s="22" customFormat="1" ht="184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211"/>
      <c r="BE340" s="20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84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184"/>
      <c r="BE341" s="185"/>
      <c r="BF341" s="20"/>
      <c r="BG341" s="21"/>
      <c r="BH341" s="21"/>
      <c r="BI341" s="21"/>
      <c r="BJ341" s="21"/>
      <c r="BK341" s="21"/>
      <c r="BL341" s="21"/>
      <c r="BM341" s="21"/>
      <c r="BN341" s="193"/>
      <c r="BO341" s="24"/>
      <c r="BP341" s="21"/>
      <c r="BQ341" s="21"/>
      <c r="BR341" s="23"/>
      <c r="BS341" s="23"/>
      <c r="BT341" s="24"/>
      <c r="BU341" s="25"/>
    </row>
    <row r="342" spans="1:73" s="22" customFormat="1" ht="189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63"/>
      <c r="P342" s="63"/>
      <c r="Q342" s="63"/>
      <c r="R342" s="63"/>
      <c r="S342" s="63"/>
      <c r="T342" s="63"/>
      <c r="U342" s="6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184"/>
      <c r="BE342" s="185"/>
      <c r="BF342" s="20"/>
      <c r="BG342" s="21"/>
      <c r="BH342" s="21"/>
      <c r="BI342" s="21"/>
      <c r="BJ342" s="21"/>
      <c r="BK342" s="21"/>
      <c r="BL342" s="21"/>
      <c r="BM342" s="21"/>
      <c r="BN342" s="193"/>
      <c r="BO342" s="24"/>
      <c r="BP342" s="21"/>
      <c r="BQ342" s="21"/>
      <c r="BR342" s="23"/>
      <c r="BS342" s="23"/>
      <c r="BT342" s="24"/>
      <c r="BU342" s="25"/>
    </row>
    <row r="343" spans="1:73" s="22" customFormat="1" ht="184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211"/>
      <c r="BE343" s="20"/>
      <c r="BF343" s="20"/>
      <c r="BG343" s="21"/>
      <c r="BH343" s="21"/>
      <c r="BI343" s="21"/>
      <c r="BJ343" s="20"/>
      <c r="BK343" s="23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8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186"/>
      <c r="BE344" s="185"/>
      <c r="BF344" s="20"/>
      <c r="BG344" s="21"/>
      <c r="BH344" s="21"/>
      <c r="BI344" s="21"/>
      <c r="BJ344" s="20"/>
      <c r="BK344" s="23"/>
      <c r="BL344" s="23"/>
      <c r="BM344" s="21"/>
      <c r="BN344" s="193"/>
      <c r="BO344" s="24"/>
      <c r="BP344" s="21"/>
      <c r="BQ344" s="21"/>
      <c r="BR344" s="23"/>
      <c r="BS344" s="23"/>
      <c r="BT344" s="24"/>
      <c r="BU344" s="25"/>
    </row>
    <row r="345" spans="1:73" s="22" customFormat="1" ht="184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211"/>
      <c r="BE345" s="29"/>
      <c r="BF345" s="29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84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3"/>
      <c r="BD346" s="211"/>
      <c r="BE346" s="23"/>
      <c r="BF346" s="20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84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23"/>
      <c r="BD347" s="211"/>
      <c r="BE347" s="29"/>
      <c r="BF347" s="29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84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9"/>
      <c r="P348" s="29"/>
      <c r="Q348" s="29"/>
      <c r="R348" s="29"/>
      <c r="S348" s="29"/>
      <c r="T348" s="29"/>
      <c r="U348" s="29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211"/>
      <c r="BE348" s="23"/>
      <c r="BF348" s="20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12.2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11"/>
      <c r="BE349" s="23"/>
      <c r="BF349" s="23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9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11"/>
      <c r="BE350" s="23"/>
      <c r="BF350" s="23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86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11"/>
      <c r="O351" s="28"/>
      <c r="P351" s="18"/>
      <c r="Q351" s="28"/>
      <c r="R351" s="28"/>
      <c r="S351" s="28"/>
      <c r="T351" s="28"/>
      <c r="U351" s="28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81"/>
      <c r="BE351" s="21"/>
      <c r="BF351" s="21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2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11"/>
      <c r="BE352" s="23"/>
      <c r="BF352" s="23"/>
      <c r="BG352" s="21"/>
      <c r="BH352" s="21"/>
      <c r="BI352" s="21"/>
      <c r="BJ352" s="21"/>
      <c r="BK352" s="21"/>
      <c r="BL352" s="20"/>
      <c r="BM352" s="23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2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81"/>
      <c r="BE353" s="21"/>
      <c r="BF353" s="21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22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81"/>
      <c r="BE354" s="21"/>
      <c r="BF354" s="21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57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11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82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11"/>
      <c r="O356" s="28"/>
      <c r="P356" s="18"/>
      <c r="Q356" s="28"/>
      <c r="R356" s="28"/>
      <c r="S356" s="28"/>
      <c r="T356" s="28"/>
      <c r="U356" s="28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81"/>
      <c r="BE356" s="21"/>
      <c r="BF356" s="21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29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9"/>
      <c r="P357" s="29"/>
      <c r="Q357" s="29"/>
      <c r="R357" s="29"/>
      <c r="S357" s="29"/>
      <c r="T357" s="29"/>
      <c r="U357" s="29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81"/>
      <c r="BE357" s="21"/>
      <c r="BF357" s="21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409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0"/>
      <c r="AI358" s="23"/>
      <c r="AJ358" s="23"/>
      <c r="AK358" s="23"/>
      <c r="AL358" s="211"/>
      <c r="AM358" s="23"/>
      <c r="AN358" s="23"/>
      <c r="AO358" s="21"/>
      <c r="AP358" s="21"/>
      <c r="AQ358" s="21"/>
      <c r="AR358" s="21"/>
      <c r="AS358" s="21"/>
      <c r="AT358" s="211"/>
      <c r="AU358" s="23"/>
      <c r="AV358" s="211"/>
      <c r="AW358" s="23"/>
      <c r="AX358" s="21"/>
      <c r="AY358" s="21"/>
      <c r="AZ358" s="21"/>
      <c r="BA358" s="21"/>
      <c r="BB358" s="20"/>
      <c r="BC358" s="23"/>
      <c r="BD358" s="211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41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0"/>
      <c r="AK359" s="23"/>
      <c r="AL359" s="23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0"/>
      <c r="BC359" s="23"/>
      <c r="BD359" s="211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41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11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0"/>
      <c r="AK360" s="23"/>
      <c r="AL360" s="23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0"/>
      <c r="BC360" s="23"/>
      <c r="BD360" s="211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41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11"/>
      <c r="O361" s="23"/>
      <c r="P361" s="23"/>
      <c r="Q361" s="23"/>
      <c r="R361" s="23"/>
      <c r="S361" s="23"/>
      <c r="T361" s="23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0"/>
      <c r="AK361" s="23"/>
      <c r="AL361" s="23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0"/>
      <c r="BC361" s="23"/>
      <c r="BD361" s="211"/>
      <c r="BE361" s="23"/>
      <c r="BF361" s="23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41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11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0"/>
      <c r="AK362" s="23"/>
      <c r="AL362" s="23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0"/>
      <c r="BC362" s="23"/>
      <c r="BD362" s="211"/>
      <c r="BE362" s="23"/>
      <c r="BF362" s="23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4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11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0"/>
      <c r="AK363" s="23"/>
      <c r="AL363" s="23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0"/>
      <c r="BC363" s="23"/>
      <c r="BD363" s="211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01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11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01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11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8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01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11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01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11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81"/>
      <c r="BE367" s="21"/>
      <c r="BF367" s="21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9.6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0"/>
      <c r="R368" s="20"/>
      <c r="S368" s="20"/>
      <c r="T368" s="20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81"/>
      <c r="BE368" s="21"/>
      <c r="BF368" s="21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01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0"/>
      <c r="R369" s="20"/>
      <c r="S369" s="20"/>
      <c r="T369" s="20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81"/>
      <c r="BE369" s="21"/>
      <c r="BF369" s="21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0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0"/>
      <c r="AK370" s="23"/>
      <c r="AL370" s="23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0"/>
      <c r="BC370" s="23"/>
      <c r="BD370" s="211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01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81"/>
      <c r="BE371" s="21"/>
      <c r="BF371" s="21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01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0"/>
      <c r="R372" s="20"/>
      <c r="S372" s="20"/>
      <c r="T372" s="20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81"/>
      <c r="BE372" s="21"/>
      <c r="BF372" s="21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01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11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81"/>
      <c r="BE373" s="21"/>
      <c r="BF373" s="21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59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9"/>
      <c r="P374" s="29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11"/>
      <c r="BE374" s="29"/>
      <c r="BF374" s="29"/>
      <c r="BG374" s="21"/>
      <c r="BH374" s="21"/>
      <c r="BI374" s="21"/>
      <c r="BJ374" s="20"/>
      <c r="BK374" s="63"/>
      <c r="BL374" s="29"/>
      <c r="BM374" s="21"/>
      <c r="BN374" s="193"/>
      <c r="BO374" s="24"/>
      <c r="BP374" s="21"/>
      <c r="BQ374" s="21"/>
      <c r="BR374" s="23"/>
      <c r="BS374" s="23"/>
      <c r="BT374" s="24"/>
      <c r="BU374" s="25"/>
    </row>
    <row r="375" spans="1:73" s="22" customFormat="1" ht="244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11"/>
      <c r="BE375" s="187"/>
      <c r="BF375" s="29"/>
      <c r="BG375" s="21"/>
      <c r="BH375" s="21"/>
      <c r="BI375" s="21"/>
      <c r="BJ375" s="20"/>
      <c r="BK375" s="63"/>
      <c r="BL375" s="29"/>
      <c r="BM375" s="21"/>
      <c r="BN375" s="193"/>
      <c r="BO375" s="24"/>
      <c r="BP375" s="21"/>
      <c r="BQ375" s="21"/>
      <c r="BR375" s="23"/>
      <c r="BS375" s="23"/>
      <c r="BT375" s="24"/>
      <c r="BU375" s="25"/>
    </row>
    <row r="376" spans="1:73" s="22" customFormat="1" ht="219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63"/>
      <c r="P376" s="63"/>
      <c r="Q376" s="63"/>
      <c r="R376" s="63"/>
      <c r="S376" s="63"/>
      <c r="T376" s="63"/>
      <c r="U376" s="6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86"/>
      <c r="BE376" s="188"/>
      <c r="BF376" s="189"/>
      <c r="BG376" s="21"/>
      <c r="BH376" s="21"/>
      <c r="BI376" s="21"/>
      <c r="BJ376" s="21"/>
      <c r="BK376" s="21"/>
      <c r="BL376" s="21"/>
      <c r="BM376" s="21"/>
      <c r="BN376" s="193"/>
      <c r="BO376" s="24"/>
      <c r="BP376" s="21"/>
      <c r="BQ376" s="21"/>
      <c r="BR376" s="23"/>
      <c r="BS376" s="23"/>
      <c r="BT376" s="24"/>
      <c r="BU376" s="25"/>
    </row>
    <row r="377" spans="1:73" s="22" customFormat="1" ht="219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11"/>
      <c r="BE377" s="29"/>
      <c r="BF377" s="29"/>
      <c r="BG377" s="21"/>
      <c r="BH377" s="21"/>
      <c r="BI377" s="21"/>
      <c r="BJ377" s="21"/>
      <c r="BK377" s="21"/>
      <c r="BL377" s="21"/>
      <c r="BM377" s="21"/>
      <c r="BN377" s="193"/>
      <c r="BO377" s="24"/>
      <c r="BP377" s="21"/>
      <c r="BQ377" s="21"/>
      <c r="BR377" s="23"/>
      <c r="BS377" s="23"/>
      <c r="BT377" s="24"/>
      <c r="BU377" s="25"/>
    </row>
    <row r="378" spans="1:73" s="22" customFormat="1" ht="219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86"/>
      <c r="BE378" s="188"/>
      <c r="BF378" s="189"/>
      <c r="BG378" s="21"/>
      <c r="BH378" s="21"/>
      <c r="BI378" s="21"/>
      <c r="BJ378" s="21"/>
      <c r="BK378" s="21"/>
      <c r="BL378" s="21"/>
      <c r="BM378" s="21"/>
      <c r="BN378" s="193"/>
      <c r="BO378" s="24"/>
      <c r="BP378" s="21"/>
      <c r="BQ378" s="21"/>
      <c r="BR378" s="23"/>
      <c r="BS378" s="23"/>
      <c r="BT378" s="24"/>
      <c r="BU378" s="25"/>
    </row>
    <row r="379" spans="1:73" s="22" customFormat="1" ht="409.6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11"/>
      <c r="BE379" s="29"/>
      <c r="BF379" s="20"/>
      <c r="BG379" s="21"/>
      <c r="BH379" s="21"/>
      <c r="BI379" s="21"/>
      <c r="BJ379" s="21"/>
      <c r="BK379" s="21"/>
      <c r="BL379" s="21"/>
      <c r="BM379" s="21"/>
      <c r="BN379" s="193"/>
      <c r="BO379" s="24"/>
      <c r="BP379" s="21"/>
      <c r="BQ379" s="21"/>
      <c r="BR379" s="23"/>
      <c r="BS379" s="23"/>
      <c r="BT379" s="24"/>
      <c r="BU379" s="25"/>
    </row>
    <row r="380" spans="1:73" s="22" customFormat="1" ht="409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9"/>
      <c r="P380" s="29"/>
      <c r="Q380" s="29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0"/>
      <c r="AI380" s="29"/>
      <c r="AJ380" s="29"/>
      <c r="AK380" s="21"/>
      <c r="AL380" s="211"/>
      <c r="AM380" s="29"/>
      <c r="AN380" s="29"/>
      <c r="AO380" s="21"/>
      <c r="AP380" s="21"/>
      <c r="AQ380" s="21"/>
      <c r="AR380" s="21"/>
      <c r="AS380" s="21"/>
      <c r="AT380" s="211"/>
      <c r="AU380" s="29"/>
      <c r="AV380" s="211"/>
      <c r="AW380" s="29"/>
      <c r="AX380" s="21"/>
      <c r="AY380" s="21"/>
      <c r="AZ380" s="21"/>
      <c r="BA380" s="21"/>
      <c r="BB380" s="21"/>
      <c r="BC380" s="21"/>
      <c r="BD380" s="211"/>
      <c r="BE380" s="29"/>
      <c r="BF380" s="29"/>
      <c r="BG380" s="21"/>
      <c r="BH380" s="21"/>
      <c r="BI380" s="21"/>
      <c r="BJ380" s="21"/>
      <c r="BK380" s="21"/>
      <c r="BL380" s="21"/>
      <c r="BM380" s="21"/>
      <c r="BN380" s="193"/>
      <c r="BO380" s="24"/>
      <c r="BP380" s="21"/>
      <c r="BQ380" s="21"/>
      <c r="BR380" s="23"/>
      <c r="BS380" s="23"/>
      <c r="BT380" s="24"/>
      <c r="BU380" s="25"/>
    </row>
    <row r="381" spans="1:73" s="22" customFormat="1" ht="137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86"/>
      <c r="BE381" s="188"/>
      <c r="BF381" s="189"/>
      <c r="BG381" s="21"/>
      <c r="BH381" s="21"/>
      <c r="BI381" s="21"/>
      <c r="BJ381" s="21"/>
      <c r="BK381" s="21"/>
      <c r="BL381" s="21"/>
      <c r="BM381" s="21"/>
      <c r="BN381" s="193"/>
      <c r="BO381" s="24"/>
      <c r="BP381" s="21"/>
      <c r="BQ381" s="21"/>
      <c r="BR381" s="23"/>
      <c r="BS381" s="23"/>
      <c r="BT381" s="24"/>
      <c r="BU381" s="25"/>
    </row>
    <row r="382" spans="1:73" s="22" customFormat="1" ht="137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86"/>
      <c r="BE382" s="188"/>
      <c r="BF382" s="189"/>
      <c r="BG382" s="21"/>
      <c r="BH382" s="21"/>
      <c r="BI382" s="21"/>
      <c r="BJ382" s="21"/>
      <c r="BK382" s="21"/>
      <c r="BL382" s="21"/>
      <c r="BM382" s="21"/>
      <c r="BN382" s="193"/>
      <c r="BO382" s="24"/>
      <c r="BP382" s="21"/>
      <c r="BQ382" s="21"/>
      <c r="BR382" s="23"/>
      <c r="BS382" s="23"/>
      <c r="BT382" s="24"/>
      <c r="BU382" s="25"/>
    </row>
    <row r="383" spans="1:73" s="22" customFormat="1" ht="137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86"/>
      <c r="BE383" s="188"/>
      <c r="BF383" s="189"/>
      <c r="BG383" s="21"/>
      <c r="BH383" s="21"/>
      <c r="BI383" s="21"/>
      <c r="BJ383" s="21"/>
      <c r="BK383" s="21"/>
      <c r="BL383" s="21"/>
      <c r="BM383" s="21"/>
      <c r="BN383" s="193"/>
      <c r="BO383" s="24"/>
      <c r="BP383" s="21"/>
      <c r="BQ383" s="21"/>
      <c r="BR383" s="23"/>
      <c r="BS383" s="23"/>
      <c r="BT383" s="24"/>
      <c r="BU383" s="25"/>
    </row>
    <row r="384" spans="1:73" s="22" customFormat="1" ht="137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86"/>
      <c r="BE384" s="188"/>
      <c r="BF384" s="189"/>
      <c r="BG384" s="21"/>
      <c r="BH384" s="21"/>
      <c r="BI384" s="21"/>
      <c r="BJ384" s="21"/>
      <c r="BK384" s="21"/>
      <c r="BL384" s="21"/>
      <c r="BM384" s="21"/>
      <c r="BN384" s="193"/>
      <c r="BO384" s="24"/>
      <c r="BP384" s="21"/>
      <c r="BQ384" s="21"/>
      <c r="BR384" s="23"/>
      <c r="BS384" s="23"/>
      <c r="BT384" s="24"/>
      <c r="BU384" s="25"/>
    </row>
    <row r="385" spans="1:75" s="22" customFormat="1" ht="137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86"/>
      <c r="BE385" s="188"/>
      <c r="BF385" s="189"/>
      <c r="BG385" s="21"/>
      <c r="BH385" s="21"/>
      <c r="BI385" s="21"/>
      <c r="BJ385" s="21"/>
      <c r="BK385" s="21"/>
      <c r="BL385" s="21"/>
      <c r="BM385" s="21"/>
      <c r="BN385" s="193"/>
      <c r="BO385" s="24"/>
      <c r="BP385" s="21"/>
      <c r="BQ385" s="21"/>
      <c r="BR385" s="23"/>
      <c r="BS385" s="23"/>
      <c r="BT385" s="24"/>
      <c r="BU385" s="25"/>
    </row>
    <row r="386" spans="1:75" s="22" customFormat="1" ht="291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0"/>
      <c r="BC386" s="21"/>
      <c r="BD386" s="211"/>
      <c r="BE386" s="29"/>
      <c r="BF386" s="20"/>
      <c r="BG386" s="23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5" s="22" customFormat="1" ht="291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0"/>
      <c r="BC387" s="21"/>
      <c r="BD387" s="211"/>
      <c r="BE387" s="182"/>
      <c r="BF387" s="20"/>
      <c r="BG387" s="23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5" s="22" customFormat="1" ht="197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1"/>
      <c r="BE388" s="20"/>
      <c r="BF388" s="20"/>
      <c r="BG388" s="21"/>
      <c r="BH388" s="21"/>
      <c r="BI388" s="21"/>
      <c r="BJ388" s="21"/>
      <c r="BK388" s="21"/>
      <c r="BL388" s="21"/>
      <c r="BM388" s="21"/>
      <c r="BN388" s="193"/>
      <c r="BO388" s="24"/>
      <c r="BP388" s="21"/>
      <c r="BQ388" s="21"/>
      <c r="BR388" s="23"/>
      <c r="BS388" s="23"/>
      <c r="BT388" s="24"/>
      <c r="BU388" s="25"/>
    </row>
    <row r="389" spans="1:75" s="22" customFormat="1" ht="197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84"/>
      <c r="BE389" s="189"/>
      <c r="BF389" s="189"/>
      <c r="BG389" s="21"/>
      <c r="BH389" s="21"/>
      <c r="BI389" s="21"/>
      <c r="BJ389" s="21"/>
      <c r="BK389" s="21"/>
      <c r="BL389" s="21"/>
      <c r="BM389" s="21"/>
      <c r="BN389" s="193"/>
      <c r="BO389" s="24"/>
      <c r="BP389" s="21"/>
      <c r="BQ389" s="21"/>
      <c r="BR389" s="23"/>
      <c r="BS389" s="23"/>
      <c r="BT389" s="24"/>
      <c r="BU389" s="25"/>
    </row>
    <row r="390" spans="1:75" s="22" customFormat="1" ht="279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190"/>
      <c r="P390" s="190"/>
      <c r="Q390" s="190"/>
      <c r="R390" s="190"/>
      <c r="S390" s="190"/>
      <c r="T390" s="190"/>
      <c r="U390" s="19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1"/>
      <c r="BE390" s="63"/>
      <c r="BF390" s="6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5" s="22" customFormat="1" ht="171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11"/>
      <c r="BE391" s="23"/>
      <c r="BF391" s="23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5" s="22" customFormat="1" ht="129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91"/>
      <c r="BE392" s="29"/>
      <c r="BF392" s="29"/>
      <c r="BG392" s="21"/>
      <c r="BH392" s="21"/>
      <c r="BI392" s="21"/>
      <c r="BJ392" s="21"/>
      <c r="BK392" s="21"/>
      <c r="BL392" s="21"/>
      <c r="BM392" s="21"/>
      <c r="BN392" s="193"/>
      <c r="BO392" s="24"/>
      <c r="BP392" s="21"/>
      <c r="BQ392" s="21"/>
      <c r="BR392" s="23"/>
      <c r="BS392" s="23"/>
      <c r="BT392" s="24"/>
      <c r="BU392" s="25"/>
    </row>
    <row r="393" spans="1:75" s="22" customFormat="1" ht="187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9"/>
      <c r="O393" s="29"/>
      <c r="P393" s="29"/>
      <c r="Q393" s="29"/>
      <c r="R393" s="29"/>
      <c r="S393" s="29"/>
      <c r="T393" s="29"/>
      <c r="U393" s="29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11"/>
      <c r="BE393" s="23"/>
      <c r="BF393" s="23"/>
      <c r="BG393" s="21"/>
      <c r="BH393" s="21"/>
      <c r="BI393" s="21"/>
      <c r="BJ393" s="21"/>
      <c r="BK393" s="21"/>
      <c r="BL393" s="21"/>
      <c r="BM393" s="23"/>
      <c r="BN393" s="21"/>
      <c r="BO393" s="24"/>
      <c r="BP393" s="21"/>
      <c r="BQ393" s="21"/>
      <c r="BR393" s="21"/>
      <c r="BS393" s="21"/>
      <c r="BT393" s="23"/>
      <c r="BU393" s="24"/>
      <c r="BV393" s="25"/>
      <c r="BW393" s="30"/>
    </row>
    <row r="394" spans="1:75" s="22" customFormat="1" ht="187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11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"/>
      <c r="BE394" s="21"/>
      <c r="BF394" s="21"/>
      <c r="BG394" s="21"/>
      <c r="BH394" s="21"/>
      <c r="BI394" s="21"/>
      <c r="BJ394" s="21"/>
      <c r="BK394" s="21"/>
      <c r="BL394" s="21"/>
      <c r="BM394" s="23"/>
      <c r="BN394" s="21"/>
      <c r="BO394" s="24"/>
      <c r="BP394" s="25"/>
      <c r="BQ394" s="21"/>
      <c r="BR394" s="21"/>
      <c r="BS394" s="21"/>
      <c r="BT394" s="23"/>
      <c r="BU394" s="24"/>
      <c r="BV394" s="25"/>
      <c r="BW394" s="30"/>
    </row>
    <row r="395" spans="1:75" s="22" customFormat="1" ht="409.6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3"/>
      <c r="AV395" s="21"/>
      <c r="AW395" s="23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  <c r="BJ395" s="21"/>
      <c r="BK395" s="21"/>
      <c r="BL395" s="21"/>
      <c r="BM395" s="23"/>
      <c r="BN395" s="21"/>
      <c r="BO395" s="24"/>
      <c r="BP395" s="25"/>
      <c r="BQ395" s="21"/>
      <c r="BR395" s="21"/>
      <c r="BS395" s="21"/>
      <c r="BT395" s="23"/>
      <c r="BU395" s="24"/>
      <c r="BV395" s="25"/>
      <c r="BW395" s="30"/>
    </row>
    <row r="396" spans="1:75" s="22" customFormat="1" ht="409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1"/>
      <c r="BE396" s="23"/>
      <c r="BF396" s="23"/>
      <c r="BG396" s="21"/>
      <c r="BH396" s="21"/>
      <c r="BI396" s="21"/>
      <c r="BJ396" s="21"/>
      <c r="BK396" s="21"/>
      <c r="BL396" s="21"/>
      <c r="BM396" s="23"/>
      <c r="BN396" s="21"/>
      <c r="BO396" s="24"/>
      <c r="BP396" s="25"/>
      <c r="BQ396" s="21"/>
      <c r="BR396" s="21"/>
      <c r="BS396" s="21"/>
      <c r="BT396" s="23"/>
      <c r="BU396" s="24"/>
      <c r="BV396" s="25"/>
      <c r="BW396" s="30"/>
    </row>
    <row r="397" spans="1:75" s="22" customFormat="1" ht="194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11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3"/>
      <c r="BN397" s="21"/>
      <c r="BO397" s="24"/>
      <c r="BP397" s="25"/>
      <c r="BQ397" s="36"/>
      <c r="BR397" s="36"/>
      <c r="BS397" s="36"/>
      <c r="BT397" s="40"/>
      <c r="BU397" s="26"/>
      <c r="BV397" s="36"/>
      <c r="BW397" s="30"/>
    </row>
    <row r="398" spans="1:75" s="22" customFormat="1" ht="219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1"/>
      <c r="BN398" s="21"/>
      <c r="BO398" s="24"/>
      <c r="BP398" s="25"/>
      <c r="BQ398" s="36"/>
      <c r="BR398" s="36"/>
      <c r="BS398" s="36"/>
      <c r="BT398" s="40"/>
      <c r="BU398" s="26"/>
      <c r="BV398" s="36"/>
      <c r="BW398" s="30"/>
    </row>
    <row r="399" spans="1:75" s="22" customFormat="1" ht="198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18"/>
      <c r="M399" s="20"/>
      <c r="N399" s="21"/>
      <c r="O399" s="182"/>
      <c r="P399" s="182"/>
      <c r="Q399" s="182"/>
      <c r="R399" s="182"/>
      <c r="S399" s="182"/>
      <c r="T399" s="182"/>
      <c r="U399" s="182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3"/>
      <c r="BN399" s="21"/>
      <c r="BO399" s="24"/>
      <c r="BP399" s="25"/>
      <c r="BQ399" s="21"/>
      <c r="BR399" s="21"/>
      <c r="BS399" s="21"/>
      <c r="BT399" s="23"/>
      <c r="BU399" s="24"/>
      <c r="BV399" s="25"/>
      <c r="BW399" s="30"/>
    </row>
    <row r="400" spans="1:75" s="22" customFormat="1" ht="198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18"/>
      <c r="M400" s="20"/>
      <c r="N400" s="21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3"/>
      <c r="BN400" s="21"/>
      <c r="BO400" s="24"/>
      <c r="BP400" s="25"/>
      <c r="BQ400" s="21"/>
      <c r="BR400" s="21"/>
      <c r="BS400" s="21"/>
      <c r="BT400" s="23"/>
      <c r="BU400" s="24"/>
      <c r="BV400" s="25"/>
      <c r="BW400" s="30"/>
    </row>
    <row r="401" spans="1:75" s="22" customFormat="1" ht="198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18"/>
      <c r="M401" s="20"/>
      <c r="N401" s="21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3"/>
      <c r="BN401" s="21"/>
      <c r="BO401" s="24"/>
      <c r="BP401" s="25"/>
      <c r="BQ401" s="21"/>
      <c r="BR401" s="21"/>
      <c r="BS401" s="21"/>
      <c r="BT401" s="23"/>
      <c r="BU401" s="24"/>
      <c r="BV401" s="25"/>
      <c r="BW401" s="30"/>
    </row>
    <row r="402" spans="1:75" s="22" customFormat="1" ht="146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18"/>
      <c r="M402" s="20"/>
      <c r="N402" s="21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3"/>
      <c r="BN402" s="21"/>
      <c r="BO402" s="24"/>
      <c r="BP402" s="25"/>
      <c r="BQ402" s="21"/>
      <c r="BR402" s="21"/>
      <c r="BS402" s="21"/>
      <c r="BT402" s="23"/>
      <c r="BU402" s="24"/>
      <c r="BV402" s="25"/>
      <c r="BW402" s="30"/>
    </row>
    <row r="403" spans="1:75" s="22" customFormat="1" ht="227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18"/>
      <c r="M403" s="20"/>
      <c r="N403" s="21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3"/>
      <c r="BN403" s="21"/>
      <c r="BO403" s="24"/>
      <c r="BP403" s="25"/>
      <c r="BQ403" s="21"/>
      <c r="BR403" s="21"/>
      <c r="BS403" s="21"/>
      <c r="BT403" s="23"/>
      <c r="BU403" s="24"/>
      <c r="BV403" s="25"/>
      <c r="BW403" s="30"/>
    </row>
    <row r="404" spans="1:75" s="22" customFormat="1" ht="154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18"/>
      <c r="M404" s="20"/>
      <c r="N404" s="21"/>
      <c r="O404" s="28"/>
      <c r="P404" s="2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3"/>
      <c r="BN404" s="21"/>
      <c r="BO404" s="24"/>
      <c r="BP404" s="25"/>
      <c r="BQ404" s="21"/>
      <c r="BR404" s="21"/>
      <c r="BS404" s="21"/>
      <c r="BT404" s="23"/>
      <c r="BU404" s="24"/>
      <c r="BV404" s="25"/>
      <c r="BW404" s="30"/>
    </row>
    <row r="405" spans="1:75" s="22" customFormat="1" ht="154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18"/>
      <c r="M405" s="20"/>
      <c r="N405" s="21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3"/>
      <c r="BN405" s="21"/>
      <c r="BO405" s="24"/>
      <c r="BP405" s="25"/>
      <c r="BQ405" s="36"/>
      <c r="BR405" s="36"/>
      <c r="BS405" s="36"/>
      <c r="BT405" s="40"/>
      <c r="BU405" s="26"/>
      <c r="BV405" s="36"/>
      <c r="BW405" s="30"/>
    </row>
    <row r="406" spans="1:75" s="22" customFormat="1" ht="182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18"/>
      <c r="M406" s="20"/>
      <c r="N406" s="21"/>
      <c r="O406" s="23"/>
      <c r="P406" s="23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3"/>
      <c r="BM406" s="21"/>
      <c r="BN406" s="21"/>
      <c r="BO406" s="24"/>
      <c r="BP406" s="25"/>
      <c r="BQ406" s="36"/>
      <c r="BR406" s="36"/>
      <c r="BS406" s="36"/>
      <c r="BT406" s="40"/>
      <c r="BU406" s="26"/>
      <c r="BV406" s="36"/>
      <c r="BW406" s="30"/>
    </row>
    <row r="407" spans="1:75" s="22" customFormat="1" ht="182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18"/>
      <c r="M407" s="20"/>
      <c r="N407" s="21"/>
      <c r="O407" s="23"/>
      <c r="P407" s="23"/>
      <c r="Q407" s="23"/>
      <c r="R407" s="23"/>
      <c r="S407" s="23"/>
      <c r="T407" s="23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  <c r="BJ407" s="21"/>
      <c r="BK407" s="21"/>
      <c r="BL407" s="21"/>
      <c r="BM407" s="21"/>
      <c r="BN407" s="21"/>
      <c r="BO407" s="24"/>
      <c r="BP407" s="25"/>
      <c r="BQ407" s="36"/>
      <c r="BR407" s="36"/>
      <c r="BS407" s="36"/>
      <c r="BT407" s="40"/>
      <c r="BU407" s="26"/>
      <c r="BV407" s="36"/>
      <c r="BW407" s="30"/>
    </row>
    <row r="408" spans="1:75" s="22" customFormat="1" ht="312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18"/>
      <c r="M408" s="20"/>
      <c r="N408" s="21"/>
      <c r="O408" s="28"/>
      <c r="P408" s="2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81"/>
      <c r="BE408" s="21"/>
      <c r="BF408" s="21"/>
      <c r="BG408" s="23"/>
      <c r="BH408" s="21"/>
      <c r="BI408" s="21"/>
      <c r="BJ408" s="21"/>
      <c r="BK408" s="21"/>
      <c r="BL408" s="23"/>
      <c r="BM408" s="21"/>
      <c r="BN408" s="21"/>
      <c r="BO408" s="24"/>
      <c r="BP408" s="25"/>
      <c r="BQ408" s="26"/>
    </row>
    <row r="409" spans="1:75" s="22" customFormat="1" ht="174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20"/>
      <c r="N409" s="21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3"/>
      <c r="BH409" s="21"/>
      <c r="BI409" s="21"/>
      <c r="BJ409" s="21"/>
      <c r="BK409" s="21"/>
      <c r="BL409" s="23"/>
      <c r="BM409" s="21"/>
      <c r="BN409" s="21"/>
      <c r="BO409" s="24"/>
      <c r="BP409" s="25"/>
      <c r="BQ409" s="26"/>
    </row>
    <row r="410" spans="1:75" s="22" customFormat="1" ht="167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81"/>
      <c r="BE410" s="21"/>
      <c r="BF410" s="21"/>
      <c r="BG410" s="23"/>
      <c r="BH410" s="21"/>
      <c r="BI410" s="21"/>
      <c r="BJ410" s="21"/>
      <c r="BK410" s="21"/>
      <c r="BL410" s="23"/>
      <c r="BM410" s="21"/>
      <c r="BN410" s="21"/>
      <c r="BO410" s="24"/>
      <c r="BP410" s="25"/>
      <c r="BQ410" s="26"/>
    </row>
    <row r="411" spans="1:75" s="22" customFormat="1" ht="167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21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3"/>
      <c r="BH411" s="21"/>
      <c r="BI411" s="21"/>
      <c r="BJ411" s="21"/>
      <c r="BK411" s="21"/>
      <c r="BL411" s="23"/>
      <c r="BM411" s="21"/>
      <c r="BN411" s="21"/>
      <c r="BO411" s="24"/>
      <c r="BP411" s="25"/>
      <c r="BQ411" s="26"/>
    </row>
    <row r="412" spans="1:75" s="22" customFormat="1" ht="167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18"/>
      <c r="M412" s="20"/>
      <c r="N412" s="21"/>
      <c r="O412" s="23"/>
      <c r="P412" s="23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3"/>
      <c r="BH412" s="21"/>
      <c r="BI412" s="21"/>
      <c r="BJ412" s="21"/>
      <c r="BK412" s="21"/>
      <c r="BL412" s="23"/>
      <c r="BM412" s="21"/>
      <c r="BN412" s="21"/>
      <c r="BO412" s="24"/>
      <c r="BP412" s="25"/>
      <c r="BQ412" s="26"/>
    </row>
    <row r="413" spans="1:75" s="22" customFormat="1" ht="372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18"/>
      <c r="M413" s="20"/>
      <c r="N413" s="21"/>
      <c r="O413" s="18"/>
      <c r="P413" s="18"/>
      <c r="Q413" s="18"/>
      <c r="R413" s="18"/>
      <c r="S413" s="18"/>
      <c r="T413" s="18"/>
      <c r="U413" s="1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1"/>
      <c r="BS413" s="21"/>
    </row>
    <row r="414" spans="1:75" s="22" customFormat="1" ht="257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18"/>
      <c r="M414" s="20"/>
      <c r="N414" s="21"/>
      <c r="O414" s="18"/>
      <c r="P414" s="18"/>
      <c r="Q414" s="27"/>
      <c r="R414" s="27"/>
      <c r="S414" s="27"/>
      <c r="T414" s="27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1"/>
      <c r="BS414" s="21"/>
    </row>
    <row r="415" spans="1:75" s="22" customFormat="1" ht="254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18"/>
      <c r="M415" s="20"/>
      <c r="N415" s="21"/>
      <c r="O415" s="18"/>
      <c r="P415" s="18"/>
      <c r="Q415" s="27"/>
      <c r="R415" s="27"/>
      <c r="S415" s="27"/>
      <c r="T415" s="27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1"/>
      <c r="BS415" s="21"/>
    </row>
    <row r="416" spans="1:75" s="22" customFormat="1" ht="319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18"/>
      <c r="M416" s="20"/>
      <c r="N416" s="21"/>
      <c r="O416" s="23"/>
      <c r="P416" s="23"/>
      <c r="Q416" s="23"/>
      <c r="R416" s="23"/>
      <c r="S416" s="23"/>
      <c r="T416" s="23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1"/>
      <c r="BS416" s="21"/>
    </row>
    <row r="417" spans="1:73" s="22" customFormat="1" ht="409.6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18"/>
      <c r="M417" s="18"/>
      <c r="N417" s="18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1"/>
      <c r="BS417" s="21"/>
    </row>
    <row r="418" spans="1:73" s="22" customFormat="1" ht="141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18"/>
      <c r="M418" s="20"/>
      <c r="N418" s="21"/>
      <c r="O418" s="23"/>
      <c r="P418" s="23"/>
      <c r="Q418" s="23"/>
      <c r="R418" s="23"/>
      <c r="S418" s="23"/>
      <c r="T418" s="23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1"/>
      <c r="BS418" s="21"/>
    </row>
    <row r="419" spans="1:73" s="22" customFormat="1" ht="141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18"/>
      <c r="O419" s="23"/>
      <c r="P419" s="23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1"/>
      <c r="BS419" s="21"/>
    </row>
    <row r="420" spans="1:73" s="22" customFormat="1" ht="292.5" customHeight="1" x14ac:dyDescent="0.45">
      <c r="A420" s="17"/>
      <c r="B420" s="18"/>
      <c r="C420" s="176"/>
      <c r="D420" s="19"/>
      <c r="E420" s="19"/>
      <c r="F420" s="20"/>
      <c r="G420" s="18"/>
      <c r="H420" s="18"/>
      <c r="I420" s="18"/>
      <c r="J420" s="18"/>
      <c r="K420" s="18"/>
      <c r="L420" s="18"/>
      <c r="M420" s="20"/>
      <c r="N420" s="21"/>
      <c r="O420" s="27"/>
      <c r="P420" s="18"/>
      <c r="Q420" s="27"/>
      <c r="R420" s="27"/>
      <c r="S420" s="27"/>
      <c r="T420" s="27"/>
      <c r="U420" s="27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1"/>
      <c r="BS420" s="24"/>
      <c r="BT420" s="25"/>
      <c r="BU420" s="26"/>
    </row>
    <row r="421" spans="1:73" s="22" customFormat="1" ht="177" customHeight="1" x14ac:dyDescent="0.45">
      <c r="A421" s="17"/>
      <c r="B421" s="18"/>
      <c r="C421" s="176"/>
      <c r="D421" s="19"/>
      <c r="E421" s="19"/>
      <c r="F421" s="20"/>
      <c r="G421" s="18"/>
      <c r="H421" s="18"/>
      <c r="I421" s="18"/>
      <c r="J421" s="18"/>
      <c r="K421" s="18"/>
      <c r="L421" s="18"/>
      <c r="M421" s="20"/>
      <c r="N421" s="21"/>
      <c r="O421" s="18"/>
      <c r="P421" s="18"/>
      <c r="Q421" s="27"/>
      <c r="R421" s="27"/>
      <c r="S421" s="27"/>
      <c r="T421" s="27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1"/>
      <c r="BP421" s="21"/>
      <c r="BQ421" s="21"/>
      <c r="BR421" s="21"/>
      <c r="BS421" s="24"/>
      <c r="BT421" s="25"/>
      <c r="BU421" s="26"/>
    </row>
  </sheetData>
  <autoFilter ref="A2:BW45"/>
  <mergeCells count="38">
    <mergeCell ref="J40:J42"/>
    <mergeCell ref="K40:K42"/>
    <mergeCell ref="J43:J45"/>
    <mergeCell ref="K43:K45"/>
    <mergeCell ref="J33:J35"/>
    <mergeCell ref="K33:K35"/>
    <mergeCell ref="K36:K39"/>
    <mergeCell ref="J24:J26"/>
    <mergeCell ref="K24:K26"/>
    <mergeCell ref="J27:J29"/>
    <mergeCell ref="K27:K29"/>
    <mergeCell ref="J30:J32"/>
    <mergeCell ref="K30:K32"/>
    <mergeCell ref="J11:J13"/>
    <mergeCell ref="K11:K13"/>
    <mergeCell ref="J14:J17"/>
    <mergeCell ref="K14:K17"/>
    <mergeCell ref="J18:J19"/>
    <mergeCell ref="K18:K19"/>
    <mergeCell ref="A1:BT1"/>
    <mergeCell ref="J3:J5"/>
    <mergeCell ref="K3:K5"/>
    <mergeCell ref="J6:J10"/>
    <mergeCell ref="K6:K10"/>
    <mergeCell ref="M137:M138"/>
    <mergeCell ref="M4:M5"/>
    <mergeCell ref="M9:M10"/>
    <mergeCell ref="M12:M13"/>
    <mergeCell ref="M22:M23"/>
    <mergeCell ref="M25:M26"/>
    <mergeCell ref="M28:M29"/>
    <mergeCell ref="M31:M32"/>
    <mergeCell ref="M16:M17"/>
    <mergeCell ref="M34:M35"/>
    <mergeCell ref="M38:M39"/>
    <mergeCell ref="M41:M42"/>
    <mergeCell ref="M44:M45"/>
    <mergeCell ref="A46:N46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2019-11-01T06:39:16Z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