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шаблон!$A$1:$BO$39</definedName>
  </definedNames>
  <calcPr calcId="145621"/>
</workbook>
</file>

<file path=xl/calcChain.xml><?xml version="1.0" encoding="utf-8"?>
<calcChain xmlns="http://schemas.openxmlformats.org/spreadsheetml/2006/main">
  <c r="U36" i="4" l="1"/>
  <c r="O36" i="4" s="1"/>
  <c r="U35" i="4"/>
  <c r="O35" i="4" s="1"/>
  <c r="P26" i="4"/>
  <c r="S26" i="4"/>
  <c r="U30" i="4"/>
  <c r="O30" i="4" s="1"/>
  <c r="U23" i="4"/>
  <c r="O23" i="4" s="1"/>
  <c r="P16" i="4"/>
  <c r="Q16" i="4"/>
  <c r="R16" i="4"/>
  <c r="S16" i="4"/>
  <c r="T16" i="4"/>
  <c r="U19" i="4"/>
  <c r="O19" i="4" s="1"/>
  <c r="P10" i="4"/>
  <c r="S10" i="4"/>
  <c r="U14" i="4"/>
  <c r="O14" i="4" s="1"/>
  <c r="AU32" i="4" l="1"/>
  <c r="P3" i="4"/>
  <c r="U9" i="4"/>
  <c r="O9" i="4" s="1"/>
  <c r="V38" i="4" l="1"/>
  <c r="W38" i="4"/>
  <c r="X38" i="4"/>
  <c r="Y38" i="4"/>
  <c r="Z38" i="4"/>
  <c r="AA38" i="4"/>
  <c r="AB38" i="4"/>
  <c r="AC38" i="4"/>
  <c r="AD38" i="4"/>
  <c r="AE38" i="4"/>
  <c r="AF38" i="4"/>
  <c r="AG38" i="4"/>
  <c r="AJ38" i="4"/>
  <c r="AK38" i="4"/>
  <c r="AR38" i="4"/>
  <c r="AS38" i="4"/>
  <c r="AV38" i="4"/>
  <c r="AW38" i="4"/>
  <c r="AX38" i="4"/>
  <c r="AY38" i="4"/>
  <c r="AZ38" i="4"/>
  <c r="BA38" i="4"/>
  <c r="BH38" i="4"/>
  <c r="BI38" i="4"/>
  <c r="BJ38" i="4"/>
  <c r="BK38" i="4"/>
  <c r="BL38" i="4"/>
  <c r="BM38" i="4"/>
  <c r="N37" i="4" l="1"/>
  <c r="O37" i="4" s="1"/>
  <c r="U34" i="4"/>
  <c r="AM32" i="4" s="1"/>
  <c r="N34" i="4"/>
  <c r="N33" i="4"/>
  <c r="O33" i="4" s="1"/>
  <c r="T33" i="4" s="1"/>
  <c r="S32" i="4"/>
  <c r="P32" i="4"/>
  <c r="N31" i="4"/>
  <c r="O31" i="4" s="1"/>
  <c r="U29" i="4"/>
  <c r="U28" i="4"/>
  <c r="AM26" i="4" s="1"/>
  <c r="N28" i="4"/>
  <c r="N27" i="4"/>
  <c r="O27" i="4" s="1"/>
  <c r="U25" i="4"/>
  <c r="O25" i="4" s="1"/>
  <c r="O29" i="4" l="1"/>
  <c r="AU26" i="4"/>
  <c r="T27" i="4"/>
  <c r="O28" i="4"/>
  <c r="O26" i="4" s="1"/>
  <c r="O34" i="4"/>
  <c r="T37" i="4"/>
  <c r="T32" i="4" s="1"/>
  <c r="Q37" i="4"/>
  <c r="R37" i="4"/>
  <c r="O32" i="4"/>
  <c r="R33" i="4"/>
  <c r="Q33" i="4"/>
  <c r="T31" i="4"/>
  <c r="Q31" i="4"/>
  <c r="R31" i="4"/>
  <c r="R27" i="4"/>
  <c r="Q27" i="4"/>
  <c r="Q26" i="4" s="1"/>
  <c r="R26" i="4" l="1"/>
  <c r="T26" i="4"/>
  <c r="R32" i="4"/>
  <c r="U33" i="4"/>
  <c r="Q32" i="4"/>
  <c r="U37" i="4"/>
  <c r="BE32" i="4" s="1"/>
  <c r="U27" i="4"/>
  <c r="U31" i="4"/>
  <c r="BE26" i="4" s="1"/>
  <c r="AI26" i="4" l="1"/>
  <c r="U26" i="4"/>
  <c r="U32" i="4"/>
  <c r="AI32" i="4"/>
  <c r="BN32" i="4" s="1"/>
  <c r="BN26" i="4"/>
  <c r="P20" i="4" l="1"/>
  <c r="S20" i="4"/>
  <c r="BG20" i="4"/>
  <c r="BG38" i="4" s="1"/>
  <c r="N24" i="4"/>
  <c r="O24" i="4" s="1"/>
  <c r="T24" i="4" s="1"/>
  <c r="T20" i="4" s="1"/>
  <c r="N25" i="4"/>
  <c r="U22" i="4"/>
  <c r="O22" i="4" s="1"/>
  <c r="U21" i="4"/>
  <c r="O21" i="4" l="1"/>
  <c r="BC20" i="4"/>
  <c r="O20" i="4"/>
  <c r="R24" i="4"/>
  <c r="R20" i="4" s="1"/>
  <c r="Q24" i="4"/>
  <c r="Q20" i="4" s="1"/>
  <c r="U24" i="4" l="1"/>
  <c r="BE20" i="4" l="1"/>
  <c r="BN20" i="4" s="1"/>
  <c r="U20" i="4"/>
  <c r="U18" i="4"/>
  <c r="O18" i="4" s="1"/>
  <c r="U17" i="4"/>
  <c r="O17" i="4" l="1"/>
  <c r="O16" i="4" s="1"/>
  <c r="BC16" i="4"/>
  <c r="U16" i="4"/>
  <c r="U13" i="4"/>
  <c r="N15" i="4"/>
  <c r="O15" i="4" s="1"/>
  <c r="U12" i="4"/>
  <c r="O12" i="4" s="1"/>
  <c r="N12" i="4"/>
  <c r="N11" i="4"/>
  <c r="O11" i="4" s="1"/>
  <c r="O13" i="4" l="1"/>
  <c r="O10" i="4" s="1"/>
  <c r="AU10" i="4"/>
  <c r="AU38" i="4" s="1"/>
  <c r="AM10" i="4"/>
  <c r="T15" i="4"/>
  <c r="Q15" i="4"/>
  <c r="R15" i="4"/>
  <c r="R11" i="4"/>
  <c r="R10" i="4" s="1"/>
  <c r="T11" i="4"/>
  <c r="T10" i="4" s="1"/>
  <c r="Q11" i="4"/>
  <c r="Q10" i="4" s="1"/>
  <c r="U15" i="4" l="1"/>
  <c r="BE10" i="4" s="1"/>
  <c r="BE38" i="4" s="1"/>
  <c r="U11" i="4"/>
  <c r="U10" i="4" s="1"/>
  <c r="AI10" i="4" l="1"/>
  <c r="AI38" i="4" s="1"/>
  <c r="U8" i="4"/>
  <c r="O8" i="4" s="1"/>
  <c r="U7" i="4" l="1"/>
  <c r="BC3" i="4" l="1"/>
  <c r="BC38" i="4" s="1"/>
  <c r="O7" i="4"/>
  <c r="O5" i="4"/>
  <c r="P38" i="4" l="1"/>
  <c r="O6" i="4"/>
  <c r="T6" i="4" s="1"/>
  <c r="Q5" i="4"/>
  <c r="N6" i="4"/>
  <c r="N5" i="4"/>
  <c r="T5" i="4"/>
  <c r="R5" i="4"/>
  <c r="T4" i="4"/>
  <c r="T3" i="4" s="1"/>
  <c r="S4" i="4"/>
  <c r="R4" i="4"/>
  <c r="Q4" i="4"/>
  <c r="N4" i="4"/>
  <c r="S3" i="4" l="1"/>
  <c r="S38" i="4" s="1"/>
  <c r="T38" i="4"/>
  <c r="U5" i="4"/>
  <c r="R6" i="4"/>
  <c r="Q6" i="4"/>
  <c r="Q3" i="4" s="1"/>
  <c r="U4" i="4"/>
  <c r="R3" i="4" l="1"/>
  <c r="R38" i="4" s="1"/>
  <c r="O4" i="4"/>
  <c r="AM3" i="4"/>
  <c r="AM38" i="4" s="1"/>
  <c r="U6" i="4"/>
  <c r="AQ3" i="4" s="1"/>
  <c r="AQ38" i="4" s="1"/>
  <c r="Q38" i="4"/>
  <c r="AO3" i="4"/>
  <c r="AO38" i="4" s="1"/>
  <c r="O3" i="4" l="1"/>
  <c r="O38" i="4" s="1"/>
  <c r="U3" i="4"/>
  <c r="U38" i="4" s="1"/>
  <c r="BS10" i="4"/>
  <c r="BT10" i="4" s="1"/>
  <c r="BS16" i="4"/>
  <c r="BT16" i="4" s="1"/>
  <c r="BS20" i="4"/>
  <c r="BT20" i="4" s="1"/>
  <c r="BS26" i="4"/>
  <c r="BT26" i="4" s="1"/>
  <c r="BS3" i="4"/>
  <c r="BT3" i="4" s="1"/>
  <c r="BN10" i="4" l="1"/>
  <c r="BN16" i="4"/>
  <c r="BN3" i="4"/>
  <c r="O75" i="2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/>
  <c r="BB41" i="2" s="1"/>
  <c r="BK41" i="2" s="1"/>
  <c r="P72" i="2"/>
  <c r="Q72" i="2"/>
  <c r="Q70" i="2" s="1"/>
  <c r="S72" i="2"/>
  <c r="S70" i="2" s="1"/>
  <c r="N55" i="2"/>
  <c r="Q56" i="2"/>
  <c r="S56" i="2"/>
  <c r="P56" i="2"/>
  <c r="S59" i="2"/>
  <c r="Q59" i="2"/>
  <c r="P59" i="2"/>
  <c r="T59" i="2"/>
  <c r="BB55" i="2" s="1"/>
  <c r="P40" i="2"/>
  <c r="P48" i="2"/>
  <c r="T48" i="2" s="1"/>
  <c r="BF46" i="2" s="1"/>
  <c r="N62" i="2"/>
  <c r="P63" i="2"/>
  <c r="P62" i="2"/>
  <c r="Q63" i="2"/>
  <c r="Q62" i="2"/>
  <c r="P37" i="2"/>
  <c r="Q37" i="2"/>
  <c r="T41" i="2"/>
  <c r="P41" i="2"/>
  <c r="T72" i="2"/>
  <c r="P70" i="2"/>
  <c r="T40" i="2"/>
  <c r="P38" i="2"/>
  <c r="P55" i="2"/>
  <c r="T56" i="2"/>
  <c r="S55" i="2"/>
  <c r="Q55" i="2"/>
  <c r="T37" i="2"/>
  <c r="BJ35" i="2" s="1"/>
  <c r="BB70" i="2"/>
  <c r="BK70" i="2" s="1"/>
  <c r="T70" i="2"/>
  <c r="AF55" i="2"/>
  <c r="T55" i="2"/>
  <c r="BB38" i="2"/>
  <c r="BK38" i="2" s="1"/>
  <c r="T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Q22" i="2"/>
  <c r="Q21" i="2" s="1"/>
  <c r="N23" i="2"/>
  <c r="S24" i="2"/>
  <c r="S23" i="2" s="1"/>
  <c r="S26" i="2"/>
  <c r="S25" i="2" s="1"/>
  <c r="N25" i="2"/>
  <c r="S28" i="2"/>
  <c r="S27" i="2" s="1"/>
  <c r="N27" i="2"/>
  <c r="S30" i="2"/>
  <c r="Q30" i="2"/>
  <c r="P30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T10" i="2"/>
  <c r="BF8" i="2" s="1"/>
  <c r="M44" i="2"/>
  <c r="N44" i="2"/>
  <c r="R43" i="2"/>
  <c r="O43" i="2"/>
  <c r="T22" i="2"/>
  <c r="P21" i="2"/>
  <c r="T30" i="2"/>
  <c r="T28" i="2"/>
  <c r="T26" i="2"/>
  <c r="T24" i="2"/>
  <c r="Q44" i="2"/>
  <c r="Q43" i="2"/>
  <c r="N43" i="2"/>
  <c r="S44" i="2"/>
  <c r="S43" i="2" s="1"/>
  <c r="P44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/>
  <c r="R3" i="2"/>
  <c r="O3" i="2"/>
  <c r="N3" i="2"/>
  <c r="AZ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 s="1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P18" i="2"/>
  <c r="T7" i="2"/>
  <c r="T6" i="2"/>
  <c r="BH6" i="2"/>
  <c r="BK6" i="2"/>
  <c r="T60" i="2"/>
  <c r="BB60" i="2"/>
  <c r="BK60" i="2" s="1"/>
  <c r="T53" i="2"/>
  <c r="BB53" i="2"/>
  <c r="BK53" i="2" s="1"/>
  <c r="S17" i="2" l="1"/>
  <c r="S16" i="2" s="1"/>
  <c r="N16" i="2"/>
  <c r="P17" i="2"/>
  <c r="Q17" i="2"/>
  <c r="Q16" i="2" s="1"/>
  <c r="N46" i="2"/>
  <c r="S47" i="2"/>
  <c r="S46" i="2" s="1"/>
  <c r="P47" i="2"/>
  <c r="Q47" i="2"/>
  <c r="Q46" i="2" s="1"/>
  <c r="Q18" i="2"/>
  <c r="T20" i="2"/>
  <c r="N77" i="2"/>
  <c r="Q78" i="2"/>
  <c r="Q77" i="2" s="1"/>
  <c r="S78" i="2"/>
  <c r="S77" i="2" s="1"/>
  <c r="P78" i="2"/>
  <c r="S12" i="2"/>
  <c r="S11" i="2" s="1"/>
  <c r="N11" i="2"/>
  <c r="P12" i="2"/>
  <c r="Q12" i="2"/>
  <c r="Q11" i="2" s="1"/>
  <c r="S34" i="2"/>
  <c r="P34" i="2"/>
  <c r="P29" i="2" s="1"/>
  <c r="N29" i="2"/>
  <c r="Q34" i="2"/>
  <c r="Q29" i="2" s="1"/>
  <c r="P36" i="2"/>
  <c r="S36" i="2"/>
  <c r="S35" i="2" s="1"/>
  <c r="N35" i="2"/>
  <c r="Q36" i="2"/>
  <c r="Q35" i="2" s="1"/>
  <c r="S74" i="2"/>
  <c r="S73" i="2" s="1"/>
  <c r="P74" i="2"/>
  <c r="N73" i="2"/>
  <c r="Q74" i="2"/>
  <c r="Q73" i="2" s="1"/>
  <c r="BK55" i="2"/>
  <c r="BN38" i="4"/>
  <c r="S82" i="2"/>
  <c r="S81" i="2" s="1"/>
  <c r="P82" i="2"/>
  <c r="Q82" i="2"/>
  <c r="N81" i="2"/>
  <c r="T63" i="2"/>
  <c r="S62" i="2"/>
  <c r="Q65" i="2"/>
  <c r="N64" i="2"/>
  <c r="S65" i="2"/>
  <c r="P65" i="2"/>
  <c r="N13" i="2"/>
  <c r="S14" i="2"/>
  <c r="S13" i="2" s="1"/>
  <c r="Q14" i="2"/>
  <c r="Q13" i="2" s="1"/>
  <c r="P14" i="2"/>
  <c r="T85" i="2"/>
  <c r="S84" i="2"/>
  <c r="S50" i="2"/>
  <c r="S49" i="2" s="1"/>
  <c r="P50" i="2"/>
  <c r="Q50" i="2"/>
  <c r="Q49" i="2" s="1"/>
  <c r="N49" i="2"/>
  <c r="T86" i="2"/>
  <c r="BF84" i="2" s="1"/>
  <c r="P84" i="2"/>
  <c r="S3" i="2"/>
  <c r="T5" i="2"/>
  <c r="S52" i="2"/>
  <c r="S51" i="2" s="1"/>
  <c r="P52" i="2"/>
  <c r="Q52" i="2"/>
  <c r="Q51" i="2" s="1"/>
  <c r="N51" i="2"/>
  <c r="P83" i="2"/>
  <c r="Q83" i="2"/>
  <c r="S9" i="2"/>
  <c r="S8" i="2" s="1"/>
  <c r="N8" i="2"/>
  <c r="P9" i="2"/>
  <c r="Q9" i="2"/>
  <c r="Q8" i="2" s="1"/>
  <c r="S29" i="2"/>
  <c r="T34" i="2"/>
  <c r="S68" i="2"/>
  <c r="P68" i="2"/>
  <c r="Q68" i="2"/>
  <c r="N75" i="2"/>
  <c r="S76" i="2"/>
  <c r="S75" i="2" s="1"/>
  <c r="Q76" i="2"/>
  <c r="Q75" i="2" s="1"/>
  <c r="P76" i="2"/>
  <c r="N84" i="2"/>
  <c r="T74" i="2" l="1"/>
  <c r="P73" i="2"/>
  <c r="T78" i="2"/>
  <c r="P77" i="2"/>
  <c r="T18" i="2"/>
  <c r="BB18" i="2"/>
  <c r="BK18" i="2" s="1"/>
  <c r="T83" i="2"/>
  <c r="BF81" i="2" s="1"/>
  <c r="P35" i="2"/>
  <c r="T36" i="2"/>
  <c r="P11" i="2"/>
  <c r="T12" i="2"/>
  <c r="P46" i="2"/>
  <c r="T47" i="2"/>
  <c r="P16" i="2"/>
  <c r="T17" i="2"/>
  <c r="T68" i="2"/>
  <c r="BB64" i="2" s="1"/>
  <c r="BB29" i="2"/>
  <c r="BK29" i="2" s="1"/>
  <c r="T29" i="2"/>
  <c r="P51" i="2"/>
  <c r="T52" i="2"/>
  <c r="T3" i="2"/>
  <c r="BB3" i="2"/>
  <c r="BK3" i="2" s="1"/>
  <c r="P49" i="2"/>
  <c r="T50" i="2"/>
  <c r="T14" i="2"/>
  <c r="P13" i="2"/>
  <c r="T65" i="2"/>
  <c r="P64" i="2"/>
  <c r="T82" i="2"/>
  <c r="P81" i="2"/>
  <c r="T76" i="2"/>
  <c r="P75" i="2"/>
  <c r="T9" i="2"/>
  <c r="P8" i="2"/>
  <c r="BB84" i="2"/>
  <c r="BK84" i="2" s="1"/>
  <c r="T84" i="2"/>
  <c r="S64" i="2"/>
  <c r="Q64" i="2"/>
  <c r="BB62" i="2"/>
  <c r="BK62" i="2" s="1"/>
  <c r="T62" i="2"/>
  <c r="Q81" i="2"/>
  <c r="BB16" i="2" l="1"/>
  <c r="BK16" i="2" s="1"/>
  <c r="T16" i="2"/>
  <c r="BB46" i="2"/>
  <c r="BK46" i="2" s="1"/>
  <c r="T46" i="2"/>
  <c r="BB11" i="2"/>
  <c r="BK11" i="2" s="1"/>
  <c r="T11" i="2"/>
  <c r="T35" i="2"/>
  <c r="BB35" i="2"/>
  <c r="BK35" i="2" s="1"/>
  <c r="T77" i="2"/>
  <c r="BB77" i="2"/>
  <c r="BK77" i="2" s="1"/>
  <c r="BB73" i="2"/>
  <c r="BK73" i="2" s="1"/>
  <c r="T73" i="2"/>
  <c r="BB8" i="2"/>
  <c r="BK8" i="2" s="1"/>
  <c r="T8" i="2"/>
  <c r="BB75" i="2"/>
  <c r="BK75" i="2" s="1"/>
  <c r="T75" i="2"/>
  <c r="BB81" i="2"/>
  <c r="BK81" i="2" s="1"/>
  <c r="T81" i="2"/>
  <c r="AF64" i="2"/>
  <c r="T64" i="2"/>
  <c r="BB13" i="2"/>
  <c r="BK13" i="2" s="1"/>
  <c r="T13" i="2"/>
  <c r="BB49" i="2"/>
  <c r="BK49" i="2" s="1"/>
  <c r="T49" i="2"/>
  <c r="T51" i="2"/>
  <c r="BB51" i="2"/>
  <c r="BK51" i="2" s="1"/>
  <c r="BK64" i="2"/>
</calcChain>
</file>

<file path=xl/sharedStrings.xml><?xml version="1.0" encoding="utf-8"?>
<sst xmlns="http://schemas.openxmlformats.org/spreadsheetml/2006/main" count="561" uniqueCount="391">
  <si>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</si>
  <si>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</si>
  <si>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</si>
  <si>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</si>
  <si>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</si>
  <si>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</si>
  <si>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</si>
  <si>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</si>
  <si>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</si>
  <si>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</si>
  <si>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</si>
  <si>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</si>
  <si>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</si>
  <si>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</si>
  <si>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</si>
  <si>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</si>
  <si>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</si>
  <si>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</si>
  <si>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</si>
  <si>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</si>
  <si>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</si>
  <si>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</si>
  <si>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</si>
  <si>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</si>
  <si>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</si>
  <si>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</si>
  <si>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</si>
  <si>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</si>
  <si>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</si>
  <si>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</si>
  <si>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</si>
  <si>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</si>
  <si>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</si>
  <si>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</si>
  <si>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</si>
  <si>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</si>
  <si>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</si>
  <si>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</si>
  <si>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</si>
  <si>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</si>
  <si>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</si>
  <si>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</si>
  <si>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</si>
  <si>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</si>
  <si>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</si>
  <si>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</si>
  <si>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</si>
  <si>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</si>
  <si>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</si>
  <si>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</si>
  <si>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</si>
  <si>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</si>
  <si>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</si>
  <si>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</si>
  <si>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</si>
  <si>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</si>
  <si>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</si>
  <si>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</si>
  <si>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</si>
  <si>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</si>
  <si>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</si>
  <si>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</si>
  <si>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</si>
  <si>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</si>
  <si>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</si>
  <si>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</si>
  <si>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</si>
  <si>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</si>
  <si>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</si>
  <si>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</si>
  <si>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</si>
  <si>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</si>
  <si>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</si>
  <si>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</si>
  <si>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</si>
  <si>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</si>
  <si>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</si>
  <si>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</si>
  <si>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</si>
  <si>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</si>
  <si>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</si>
  <si>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</si>
  <si>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</si>
  <si>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</si>
  <si>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</si>
  <si>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</si>
  <si>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</si>
  <si>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</si>
  <si>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</si>
  <si>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</si>
  <si>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</si>
  <si>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</si>
  <si>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</si>
  <si>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</si>
  <si>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</si>
  <si>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</si>
  <si>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</si>
  <si>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</si>
  <si>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</si>
  <si>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</si>
  <si>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</si>
  <si>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</si>
  <si>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</si>
  <si>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</si>
  <si>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</si>
  <si>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</si>
  <si>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</si>
  <si>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</si>
  <si>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</si>
  <si>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</si>
  <si>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</si>
  <si>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</si>
  <si>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</si>
  <si>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</si>
  <si>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</si>
  <si>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</si>
  <si>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</si>
  <si>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</si>
  <si>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</si>
  <si>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</si>
  <si>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</si>
  <si>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</si>
  <si>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</si>
  <si>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</si>
  <si>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</si>
  <si>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</si>
  <si>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</si>
  <si>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</si>
  <si>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</si>
  <si>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</si>
  <si>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</si>
  <si>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</si>
  <si>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</si>
  <si>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</si>
  <si>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</si>
  <si>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</si>
  <si>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</si>
  <si>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</si>
  <si>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</si>
  <si>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</si>
  <si>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</si>
  <si>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</si>
  <si>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</si>
  <si>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</si>
  <si>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</si>
  <si>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</si>
  <si>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</si>
  <si>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</si>
  <si>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</si>
  <si>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</si>
  <si>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</si>
  <si>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</si>
  <si>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</si>
  <si>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</si>
  <si>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</si>
  <si>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</si>
  <si>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</si>
  <si>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</si>
  <si>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</si>
  <si>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</si>
  <si>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</si>
  <si>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</si>
  <si>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</si>
  <si>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</si>
  <si>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</si>
  <si>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</si>
  <si>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</si>
  <si>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</si>
  <si>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</si>
  <si>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</si>
  <si>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</si>
  <si>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</si>
  <si>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</si>
  <si>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</si>
  <si>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</si>
  <si>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</si>
  <si>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</si>
  <si>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</si>
  <si>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</si>
  <si>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</si>
  <si>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</si>
  <si>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</si>
  <si>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</si>
  <si>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</si>
  <si>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</si>
  <si>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</si>
  <si>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</si>
  <si>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</si>
  <si>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</si>
  <si>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</si>
  <si>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</si>
  <si>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</si>
  <si>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</si>
  <si>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</si>
  <si>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</si>
  <si>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</si>
  <si>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</si>
  <si>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</si>
  <si>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</si>
  <si>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</si>
  <si>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</si>
  <si>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</si>
  <si>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</si>
  <si>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</si>
  <si>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</si>
  <si>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</si>
  <si>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</si>
  <si>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</si>
  <si>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</si>
  <si>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</si>
  <si>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</si>
  <si>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</si>
  <si>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</si>
  <si>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</si>
  <si>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</si>
  <si>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</si>
  <si>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</si>
  <si>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</si>
  <si>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</si>
  <si>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</si>
  <si>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</si>
  <si>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</si>
  <si>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</si>
  <si>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</si>
  <si>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</si>
  <si>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</si>
  <si>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</si>
  <si>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</si>
  <si>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</si>
  <si>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</si>
  <si>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</si>
  <si>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</si>
  <si>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</si>
  <si>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</si>
  <si>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</si>
  <si>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</si>
  <si>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</si>
  <si>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</si>
  <si>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</si>
  <si>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</si>
  <si>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</si>
  <si>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</si>
  <si>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</si>
  <si>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</si>
  <si>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</si>
  <si>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</si>
  <si>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</si>
  <si>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</si>
  <si>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</si>
  <si>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</si>
  <si>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</si>
  <si>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</si>
  <si>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</si>
  <si>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</si>
  <si>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</si>
  <si>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</si>
  <si>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</si>
  <si>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</si>
  <si>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</si>
  <si>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</si>
  <si>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</si>
  <si>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</si>
  <si>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</si>
  <si>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</si>
  <si>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</si>
  <si>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</si>
  <si>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</si>
  <si>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</si>
  <si>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</si>
  <si>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</si>
  <si>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</si>
  <si>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</si>
  <si>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</si>
  <si>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</si>
  <si>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</si>
  <si>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</si>
  <si>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</si>
  <si>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</si>
  <si>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</si>
  <si>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</si>
  <si>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</si>
  <si>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</si>
  <si>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</si>
  <si>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</si>
  <si>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</si>
  <si>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</si>
  <si>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</si>
  <si>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</si>
  <si>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</si>
  <si>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</si>
  <si>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</si>
  <si>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</si>
  <si>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</si>
  <si>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</si>
  <si>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</si>
  <si>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</si>
  <si>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</si>
  <si>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</si>
  <si>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</si>
  <si>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</si>
  <si>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</si>
  <si>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</si>
  <si>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</si>
  <si>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</si>
  <si>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</si>
  <si>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</si>
  <si>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</si>
  <si>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</si>
  <si>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</si>
  <si>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</si>
  <si>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</si>
  <si>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</si>
  <si>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</si>
  <si>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</si>
  <si>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</si>
  <si>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</si>
  <si>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</si>
  <si>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</si>
  <si>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</si>
  <si>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</si>
  <si>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</si>
  <si>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</si>
  <si>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</si>
  <si>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</si>
  <si>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</si>
  <si>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</si>
  <si>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</si>
  <si>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</si>
  <si>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</si>
  <si>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</si>
  <si>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</si>
  <si>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41702771 (ВЭС-3864/2018)</t>
  </si>
  <si>
    <t>41708026 (СЭС-3878/2018)</t>
  </si>
  <si>
    <t>41713439 (ЦЭС-16539/2018)</t>
  </si>
  <si>
    <t>41699874 (ЦЭС-16545/2018)</t>
  </si>
  <si>
    <t>41717013 (ЦЭС-16788/2018)</t>
  </si>
  <si>
    <t>Отдел по вопросам культуры, молодёжи, физ. культуры и спорта Администрации Горшеченского района Курской области</t>
  </si>
  <si>
    <t>Стариковская Любовь Алексеевна</t>
  </si>
  <si>
    <t>ООО"Интеграл-Строй"</t>
  </si>
  <si>
    <t>Пашков Вячеслав Иванович</t>
  </si>
  <si>
    <t>Фомин Павел Васильевич</t>
  </si>
  <si>
    <t>Курская область Горшеченский р-н, п.Горшечное, ул. Первомайская .</t>
  </si>
  <si>
    <t>Курская обл., Железногорский р-н,с. Трояново</t>
  </si>
  <si>
    <t>Курская обл., г.Курск, ул.1-я Гуторовская, д.50</t>
  </si>
  <si>
    <t>Курская обл., Курский р-н, д.Зорино, уч.46:11:000000:1293</t>
  </si>
  <si>
    <t>Курская обл., г. Курск, пр. Магистральный, д. 18 м</t>
  </si>
  <si>
    <t>строительство воздушной линии электропередачи 10 кВ защищенным проводом – ответвления протяженностью 0,12 км от опоры существующей ВЛ-10 кВ № 12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12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</si>
  <si>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0,02 км от ТП-10/0,4 кВ № 378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</si>
  <si>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0,01 км от опоры № 5-12 существующей ВЛ-10 кВ № 413.15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413.15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типа, с одним силовым трансформатором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</si>
  <si>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ТП-10/0,4 кВ № 044 в части замены однотрансформаторной ТП 100 кВА на ТП-10/0,4 кВ киоскового типа с двумя силовыми трансформаторами мощностью 2*160 кВА, с двумя секциями шин 10 кВ и 0,4 кВ, с секционными коммутационными аппаратами 10 кВ и 0,4 кВ (объем реконструкции уточнить при проектировании). реконструкция существующей ВЛ-10 кВ №13 в части замены опоры №7-1  (объем реконструкции уточнить при проектировании).</t>
  </si>
  <si>
    <t>реконструкция существующей ВЛ-10 кВ № 12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</si>
  <si>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628 в части замены ТП 16 кВА на ТП киоскового типа мощностью 160 кВА (объем реконструкции уточнить при проектировании).</t>
  </si>
  <si>
    <t>реконструкция существующей ТП-10/0,4 кВ № 378 в части замены ТП 100 кВА на ТП киоскового типа мощностью 250 кВА (объем реконструкции уточнить при проектировании). 
реконструкция существующих ВЛ-0,4 кВ в части переустройства заходов от ТП-10/0,4 кВ № 378  на проектируемую ТП 250 кВА (объем реконструкции уточнить при проектировании).</t>
  </si>
  <si>
    <t>реконструкция существующей ВЛ-10 кВ № 413.15 в части монтажа ответвительной арматуры в точке врезки (объем реконструкции уточнить при проектировании).</t>
  </si>
  <si>
    <t>41718464 (ЦЭС-16804/2018)</t>
  </si>
  <si>
    <t>ИП Яковлев Андрей Юрьевич</t>
  </si>
  <si>
    <t>Курская обл., Курский р-н, Щетинский с/с, уч. 46:11:212114:159</t>
  </si>
  <si>
    <t>строительство воздушной линии электропередачи 10 кВ защищенным проводом ответвления протяженностью  0,02 км от опоры №16   существующей ВЛ-10 кВ № 422.2 до проектируемой ТП-10/0,4 кВ, с увеличением протяженности существующей ВЛ-10 кВ (точку врезки, марку и сечение провода, протяженность, тип разъединителя уточнить при проектировании).
10.1.2. Монтаж линейного разъединителя 10 кВ на концевой опоре проектируемого ответвления от ВЛ-10 кВ № 422.2 (тип и технические характеристики уточнить при проектировании).
10.1.3. строительство воздушной линии электропередачи 0,4 кВ самонесущим изолированным проводом (ВЛИ-0,4 кВ)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трансформаторами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</si>
  <si>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422.2 в части монтажа ответвительной арматуры в точках врезки (объем реконструкции уточнить при проектировании).</t>
  </si>
  <si>
    <t>1) 0,1 (методом ГНБ)
2) 0,03 (в траншее)</t>
  </si>
  <si>
    <t>2 КЛ-0,4 кВ по 0,01 км</t>
  </si>
  <si>
    <t>Реконструкция существующих ВЛ-0,4 кВ в части переустройства заходов от ТП-10/0,4 кВ № 378  на проектируемую ТП 250 кВА</t>
  </si>
  <si>
    <t>Демонтаж ТП 100 кВА</t>
  </si>
  <si>
    <t>Монтаж ТП-10/0,4 кВ киоскового типа с двумя силовыми трансформаторами мощностью 2*160 кВА</t>
  </si>
  <si>
    <t>Монтаж ТП киоскового типа мощностью 160 кВА</t>
  </si>
  <si>
    <t>Демонтаж ТП 16 кВА</t>
  </si>
  <si>
    <t>возврат</t>
  </si>
  <si>
    <t>демонтаж</t>
  </si>
  <si>
    <t>Монтаж ТП киоскового типа мощностью 250 кВА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</si>
  <si>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 Очередь № 119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</si>
  <si>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</si>
  <si>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</si>
  <si>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</si>
  <si>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</si>
  <si>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</si>
  <si>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</si>
  <si>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</si>
  <si>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</si>
  <si>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</si>
  <si>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КТП 160 кВА - 3 шт.</t>
  </si>
  <si>
    <t>1) Реконструкция существующей ТП-10/0,4 кВ в части замены однотрансформаторной ТП 100 кВА на ТП-10/0,4 кВ киоскового типа с двумя силовыми трансформаторами мощностью 2*160 кВА.
2) Реконструкция существующей ТП-10/0,4 кВ в части замены ТП 16 кВА на ТП киоскового типа мощностью 160 кВА.
3) Реконструкция существующей ТП-10/0,4 кВ в части замены ТП 100 кВА на ТП киоскового типа мощностью 250 кВА.</t>
  </si>
  <si>
    <t>Реконструкция существующих ВЛ-0,4 кВ в части переустройства заходов от ТП-10/0,4 кВ на проектируемую ТП 10/0,4 кВ</t>
  </si>
  <si>
    <t>10.1.1.	Строительство КЛ-10 кВ методом горизонтально направленного бурения (ГНБ) протяжённостью 0,1 км от опоры №48 существующей ВЛ-10 кВ №16 до реконструируемой ТП-10/0,4 кВ № 044;
10.1.2.	Монтаж линейного разъединителя 10 кВ в точке врезки проектируемого ответвления от ВЛ-10 кВ №16, строящегося в соответствии с п. 10.1.1. настоящих технических условий;  
10.1.3.	Строительство кабельной линии электропередачи 10 кВ (КЛ-10 кВ) методом прокладки в траншее протяжённостью 0,03 км от опоры №7-1 существующей ВЛ-10 кВ №13 до реконструируемой ТП-10/0,4 кВ № 044;
10.1.4.	Монтаж линейного разъединителя 10 кВ на опоре № 7-1 существующей ВЛ-10 кВ №13;
10.1.5.	Строительство КЛ-0,4кВ протяженностью 0,01 км от 1-й секции шин ТП-10/0,4 кВ №044 до ВПУ на корпусе ТП (марку и сечение кабеля, протяженность уточнить при проектировании);
10.1.6.	Строительство кабельной линии электропередачи 0,4 кВ (КЛ-0,4кВ) протяженностью 0,01 км от 2-й секции шин ТП-10/0,4 кВ №044до ВПУ на корпусе ТП (марку и сечение кабеля, протяженность уточнить при проектировании).</t>
  </si>
  <si>
    <t>реконструкция существующей ТП-10/0,4 кВ в части замены однотрансформаторной ТП 100 кВА на ТП-10/0,4 кВ киоскового типа с двумя силовыми трансформаторами мощностью 2*160 кВА
+(Шкаф АСКУЭ в комплекте с УСПД (МЭК-104))
досчитать из таблицы 63 (3а)</t>
  </si>
  <si>
    <t>КТП 160 кВА - 1 шт.
+Шкаф АСКУЭ в комплекте с УСПД (МЭК-104) из таблицы 63 (2а)</t>
  </si>
  <si>
    <t>реконструкция существующей ТП-10/0,4 кВ в части замены ТП 16 кВА на ТП киоскового типа мощностью 160 кВА
+Шкаф АСКУЭ в комплекте с УСПД (МЭК-104) досчитать из таблицы 63(2а)</t>
  </si>
  <si>
    <t>Реконструкция существующей ТП-10/0,4 кВ в части замены ТП 100 кВА на ТП киоскового типа мощностью 250 кВА
+Шкаф АСКУЭ в комплекте с УСПД (МЭК-104) досчитать из таблицы 63(2а)</t>
  </si>
  <si>
    <t>КТП 160 кВА
+Шкаф АСКУЭ в комплекте с УСПД (МЭК-104) досчитать из таблицы 63(2а)</t>
  </si>
  <si>
    <t>Шкаф АСКУЭ в комплекте с УСПД (МЭК-104)</t>
  </si>
  <si>
    <t>КТП 160 кВА - 1 шт.</t>
  </si>
  <si>
    <t>КТП 160 кВА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</si>
</sst>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  <font>
      <sz val="42"/>
      <color theme="1"/>
      <name val="Arial"/>
      <family val="2"/>
      <charset val="204"/>
    </font>
    <font>
      <sz val="42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8" fillId="0" borderId="0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14" fontId="19" fillId="0" borderId="0" xfId="0" applyNumberFormat="1" applyFont="1" applyFill="1" applyBorder="1" applyAlignment="1">
      <alignment horizontal="center" vertical="center" wrapText="1"/>
    </xf>
    <xf numFmtId="164" fontId="20" fillId="0" borderId="7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2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3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0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1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577"/>
  <sheetViews>
    <sheetView tabSelected="1" view="pageBreakPreview" topLeftCell="AM1" zoomScale="20" zoomScaleNormal="30" zoomScaleSheetLayoutView="20" workbookViewId="0">
      <pane ySplit="2" topLeftCell="A36" activePane="bottomLeft" state="frozen"/>
      <selection pane="bottomLeft" activeCell="BE41" sqref="BE41"/>
    </sheetView>
  </sheetViews>
  <sheetFormatPr defaultColWidth="9.140625" defaultRowHeight="34.5" x14ac:dyDescent="0.45"/>
  <cols>
    <col min="1" max="1" width="23.140625" style="176" customWidth="1"/>
    <col min="2" max="2" width="28.85546875" style="176" customWidth="1"/>
    <col min="3" max="3" width="34.5703125" style="176" customWidth="1"/>
    <col min="4" max="4" width="29.28515625" style="176" customWidth="1"/>
    <col min="5" max="5" width="30.7109375" style="176" customWidth="1"/>
    <col min="6" max="6" width="27.85546875" style="176" customWidth="1"/>
    <col min="7" max="7" width="30" style="176" customWidth="1"/>
    <col min="8" max="8" width="18.28515625" style="176" customWidth="1"/>
    <col min="9" max="9" width="28.42578125" style="176" customWidth="1"/>
    <col min="10" max="10" width="63.7109375" style="176" customWidth="1"/>
    <col min="11" max="11" width="63.42578125" style="176" customWidth="1"/>
    <col min="12" max="12" width="27.140625" style="176" hidden="1" customWidth="1"/>
    <col min="13" max="13" width="32" style="176" customWidth="1"/>
    <col min="14" max="15" width="41" style="176" customWidth="1"/>
    <col min="16" max="16" width="0.140625" style="176" customWidth="1"/>
    <col min="17" max="17" width="36.5703125" style="176" customWidth="1"/>
    <col min="18" max="18" width="36.85546875" style="176" customWidth="1"/>
    <col min="19" max="19" width="38.85546875" style="176" customWidth="1"/>
    <col min="20" max="20" width="34.140625" style="176" customWidth="1"/>
    <col min="21" max="21" width="35.855468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2" style="176" customWidth="1"/>
    <col min="40" max="40" width="42.42578125" style="176" customWidth="1"/>
    <col min="41" max="41" width="33" style="176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8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131" style="176" customWidth="1"/>
    <col min="55" max="55" width="35.7109375" style="176" customWidth="1"/>
    <col min="56" max="56" width="31.5703125" style="176" customWidth="1"/>
    <col min="57" max="57" width="32" style="176" customWidth="1"/>
    <col min="58" max="58" width="60" style="176" customWidth="1"/>
    <col min="59" max="59" width="29.4257812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59.75" customHeight="1" x14ac:dyDescent="0.95">
      <c r="A1" s="243" t="s">
        <v>369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 t="s">
        <v>313</v>
      </c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409.5" customHeight="1" x14ac:dyDescent="0.25">
      <c r="A3" s="20" t="s">
        <v>331</v>
      </c>
      <c r="B3" s="196">
        <v>41702771</v>
      </c>
      <c r="C3" s="24">
        <v>43364</v>
      </c>
      <c r="D3" s="29">
        <v>41353.199999999997</v>
      </c>
      <c r="E3" s="29">
        <v>4135.3220000000001</v>
      </c>
      <c r="F3" s="20">
        <v>63</v>
      </c>
      <c r="G3" s="234" t="s">
        <v>336</v>
      </c>
      <c r="H3" s="20" t="s">
        <v>131</v>
      </c>
      <c r="I3" s="20" t="s">
        <v>341</v>
      </c>
      <c r="J3" s="234" t="s">
        <v>382</v>
      </c>
      <c r="K3" s="234" t="s">
        <v>349</v>
      </c>
      <c r="L3" s="20"/>
      <c r="M3" s="20"/>
      <c r="N3" s="20"/>
      <c r="O3" s="21">
        <f>SUM(O4:O9)</f>
        <v>3787.64</v>
      </c>
      <c r="P3" s="21">
        <f t="shared" ref="P3:U3" si="0">SUM(P4:P9)</f>
        <v>0</v>
      </c>
      <c r="Q3" s="21">
        <f t="shared" si="0"/>
        <v>169.42629999999997</v>
      </c>
      <c r="R3" s="21">
        <f t="shared" si="0"/>
        <v>802.75379999999996</v>
      </c>
      <c r="S3" s="21">
        <f t="shared" si="0"/>
        <v>2772.71</v>
      </c>
      <c r="T3" s="21">
        <f t="shared" si="0"/>
        <v>42.749899999999997</v>
      </c>
      <c r="U3" s="21">
        <f t="shared" si="0"/>
        <v>3787.64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23">
        <v>2</v>
      </c>
      <c r="AM3" s="21">
        <f>U4</f>
        <v>117.38000000000001</v>
      </c>
      <c r="AN3" s="20" t="s">
        <v>359</v>
      </c>
      <c r="AO3" s="21">
        <f>U5</f>
        <v>764.85</v>
      </c>
      <c r="AP3" s="20" t="s">
        <v>360</v>
      </c>
      <c r="AQ3" s="21">
        <f>U6</f>
        <v>35.480000000000004</v>
      </c>
      <c r="AR3" s="20"/>
      <c r="AS3" s="20"/>
      <c r="AT3" s="223"/>
      <c r="AU3" s="20"/>
      <c r="AV3" s="20"/>
      <c r="AW3" s="20"/>
      <c r="AX3" s="20"/>
      <c r="AY3" s="20"/>
      <c r="AZ3" s="20"/>
      <c r="BA3" s="20"/>
      <c r="BB3" s="20" t="s">
        <v>383</v>
      </c>
      <c r="BC3" s="21">
        <f>U7+U8+U9</f>
        <v>2869.93</v>
      </c>
      <c r="BD3" s="223"/>
      <c r="BE3" s="21"/>
      <c r="BF3" s="20"/>
      <c r="BG3" s="21"/>
      <c r="BH3" s="20"/>
      <c r="BI3" s="29"/>
      <c r="BJ3" s="29"/>
      <c r="BK3" s="20"/>
      <c r="BL3" s="20"/>
      <c r="BM3" s="20"/>
      <c r="BN3" s="181">
        <f>W3+Y3+AA3+AC3+AE3+AG3+AI3+AM3+AO3+AQ3+AS3+AU3+AW3+AY3+BA3+BC3+BE3+BG3+BI3+BK3+BM3</f>
        <v>3787.64</v>
      </c>
      <c r="BO3" s="24">
        <v>43724</v>
      </c>
      <c r="BP3" s="179" t="s">
        <v>210</v>
      </c>
      <c r="BQ3" s="24">
        <v>43364</v>
      </c>
      <c r="BR3" s="199">
        <v>12</v>
      </c>
      <c r="BS3" s="22">
        <f>BR3*30</f>
        <v>360</v>
      </c>
      <c r="BT3" s="192">
        <f>BQ3+BS3</f>
        <v>43724</v>
      </c>
    </row>
    <row r="4" spans="1:72" s="22" customFormat="1" ht="239.25" customHeight="1" x14ac:dyDescent="0.25">
      <c r="A4" s="20"/>
      <c r="B4" s="196"/>
      <c r="C4" s="24"/>
      <c r="D4" s="29"/>
      <c r="E4" s="29"/>
      <c r="F4" s="20"/>
      <c r="G4" s="236"/>
      <c r="H4" s="20"/>
      <c r="I4" s="20"/>
      <c r="J4" s="236"/>
      <c r="K4" s="236"/>
      <c r="L4" s="20"/>
      <c r="M4" s="20" t="s">
        <v>316</v>
      </c>
      <c r="N4" s="20">
        <f>AL3</f>
        <v>2</v>
      </c>
      <c r="O4" s="21">
        <f>U4</f>
        <v>117.38000000000001</v>
      </c>
      <c r="P4" s="21"/>
      <c r="Q4" s="21">
        <f>2*4.35</f>
        <v>8.6999999999999993</v>
      </c>
      <c r="R4" s="21">
        <f>2*7.07</f>
        <v>14.14</v>
      </c>
      <c r="S4" s="21">
        <f>2*45.49</f>
        <v>90.98</v>
      </c>
      <c r="T4" s="21">
        <f>2*1.78</f>
        <v>3.56</v>
      </c>
      <c r="U4" s="21">
        <f t="shared" ref="U4" si="1">SUM(Q4:T4)</f>
        <v>117.38000000000001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23"/>
      <c r="AM4" s="20"/>
      <c r="AN4" s="20"/>
      <c r="AO4" s="20"/>
      <c r="AP4" s="20"/>
      <c r="AQ4" s="20"/>
      <c r="AR4" s="20"/>
      <c r="AS4" s="20"/>
      <c r="AT4" s="223"/>
      <c r="AU4" s="20"/>
      <c r="AV4" s="20"/>
      <c r="AW4" s="20"/>
      <c r="AX4" s="20"/>
      <c r="AY4" s="20"/>
      <c r="AZ4" s="20"/>
      <c r="BA4" s="20"/>
      <c r="BB4" s="20"/>
      <c r="BC4" s="21"/>
      <c r="BD4" s="223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9"/>
      <c r="BT4" s="192"/>
    </row>
    <row r="5" spans="1:72" s="22" customFormat="1" ht="266.25" customHeight="1" x14ac:dyDescent="0.25">
      <c r="A5" s="20"/>
      <c r="B5" s="196"/>
      <c r="C5" s="24"/>
      <c r="D5" s="29"/>
      <c r="E5" s="29"/>
      <c r="F5" s="20"/>
      <c r="G5" s="236"/>
      <c r="H5" s="20"/>
      <c r="I5" s="20"/>
      <c r="J5" s="236"/>
      <c r="K5" s="236"/>
      <c r="L5" s="20"/>
      <c r="M5" s="20" t="s">
        <v>317</v>
      </c>
      <c r="N5" s="21" t="str">
        <f>AN3</f>
        <v>1) 0,1 (методом ГНБ)
2) 0,03 (в траншее)</v>
      </c>
      <c r="O5" s="21">
        <f>693.93+(0.03*2364)</f>
        <v>764.84999999999991</v>
      </c>
      <c r="P5" s="21"/>
      <c r="Q5" s="21">
        <f>O5*0.11</f>
        <v>84.133499999999984</v>
      </c>
      <c r="R5" s="21">
        <f>O5*0.86</f>
        <v>657.77099999999996</v>
      </c>
      <c r="S5" s="21">
        <v>0</v>
      </c>
      <c r="T5" s="21">
        <f>O5*0.03</f>
        <v>22.945499999999996</v>
      </c>
      <c r="U5" s="21">
        <f t="shared" ref="U5:U7" si="2">SUM(Q5:T5)</f>
        <v>764.85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23"/>
      <c r="AM5" s="20"/>
      <c r="AN5" s="20"/>
      <c r="AO5" s="20"/>
      <c r="AP5" s="20"/>
      <c r="AQ5" s="20"/>
      <c r="AR5" s="20"/>
      <c r="AS5" s="20"/>
      <c r="AT5" s="223"/>
      <c r="AU5" s="20"/>
      <c r="AV5" s="20"/>
      <c r="AW5" s="20"/>
      <c r="AX5" s="20"/>
      <c r="AY5" s="20"/>
      <c r="AZ5" s="20"/>
      <c r="BA5" s="20"/>
      <c r="BB5" s="20"/>
      <c r="BC5" s="21"/>
      <c r="BD5" s="223"/>
      <c r="BE5" s="21"/>
      <c r="BF5" s="20"/>
      <c r="BG5" s="21"/>
      <c r="BH5" s="20"/>
      <c r="BI5" s="29"/>
      <c r="BJ5" s="29"/>
      <c r="BK5" s="20"/>
      <c r="BL5" s="20"/>
      <c r="BM5" s="20"/>
      <c r="BN5" s="181"/>
      <c r="BO5" s="24"/>
      <c r="BP5" s="179"/>
      <c r="BQ5" s="24"/>
      <c r="BR5" s="199"/>
      <c r="BT5" s="192"/>
    </row>
    <row r="6" spans="1:72" s="22" customFormat="1" ht="252" customHeight="1" x14ac:dyDescent="0.25">
      <c r="A6" s="20"/>
      <c r="B6" s="196"/>
      <c r="C6" s="24"/>
      <c r="D6" s="29"/>
      <c r="E6" s="29"/>
      <c r="F6" s="20"/>
      <c r="G6" s="236"/>
      <c r="H6" s="20"/>
      <c r="I6" s="20"/>
      <c r="J6" s="236"/>
      <c r="K6" s="236"/>
      <c r="L6" s="20"/>
      <c r="M6" s="20" t="s">
        <v>11</v>
      </c>
      <c r="N6" s="21" t="str">
        <f>AP3</f>
        <v>2 КЛ-0,4 кВ по 0,01 км</v>
      </c>
      <c r="O6" s="21">
        <f>2*0.01*1774</f>
        <v>35.480000000000004</v>
      </c>
      <c r="P6" s="21"/>
      <c r="Q6" s="21">
        <f>O6*0.11</f>
        <v>3.9028000000000005</v>
      </c>
      <c r="R6" s="21">
        <f>O6*0.86</f>
        <v>30.512800000000002</v>
      </c>
      <c r="S6" s="21">
        <v>0</v>
      </c>
      <c r="T6" s="21">
        <f>O6*0.03</f>
        <v>1.0644</v>
      </c>
      <c r="U6" s="21">
        <f t="shared" si="2"/>
        <v>35.480000000000004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23"/>
      <c r="AM6" s="20"/>
      <c r="AN6" s="20"/>
      <c r="AO6" s="20"/>
      <c r="AP6" s="20"/>
      <c r="AQ6" s="20"/>
      <c r="AR6" s="20"/>
      <c r="AS6" s="20"/>
      <c r="AT6" s="223"/>
      <c r="AU6" s="20"/>
      <c r="AV6" s="20"/>
      <c r="AW6" s="20"/>
      <c r="AX6" s="20"/>
      <c r="AY6" s="20"/>
      <c r="AZ6" s="20"/>
      <c r="BA6" s="20"/>
      <c r="BB6" s="20"/>
      <c r="BC6" s="21"/>
      <c r="BD6" s="223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79"/>
      <c r="BQ6" s="24"/>
      <c r="BR6" s="199"/>
      <c r="BT6" s="192"/>
    </row>
    <row r="7" spans="1:72" s="22" customFormat="1" ht="231.75" customHeight="1" x14ac:dyDescent="0.25">
      <c r="A7" s="20"/>
      <c r="B7" s="196"/>
      <c r="C7" s="24"/>
      <c r="D7" s="29"/>
      <c r="E7" s="29"/>
      <c r="F7" s="20"/>
      <c r="G7" s="235"/>
      <c r="H7" s="20"/>
      <c r="I7" s="20"/>
      <c r="J7" s="236"/>
      <c r="K7" s="235"/>
      <c r="L7" s="20"/>
      <c r="M7" s="234" t="s">
        <v>311</v>
      </c>
      <c r="N7" s="21" t="s">
        <v>362</v>
      </c>
      <c r="O7" s="21">
        <f>U7</f>
        <v>14.66</v>
      </c>
      <c r="P7" s="21"/>
      <c r="Q7" s="21">
        <v>1.0900000000000001</v>
      </c>
      <c r="R7" s="21">
        <v>13.57</v>
      </c>
      <c r="S7" s="21">
        <v>0</v>
      </c>
      <c r="T7" s="21">
        <v>0</v>
      </c>
      <c r="U7" s="21">
        <f t="shared" si="2"/>
        <v>14.66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23"/>
      <c r="AM7" s="20"/>
      <c r="AN7" s="20"/>
      <c r="AO7" s="20"/>
      <c r="AP7" s="20"/>
      <c r="AQ7" s="20"/>
      <c r="AR7" s="20"/>
      <c r="AS7" s="20"/>
      <c r="AT7" s="223"/>
      <c r="AU7" s="20"/>
      <c r="AV7" s="20"/>
      <c r="AW7" s="20"/>
      <c r="AX7" s="20"/>
      <c r="AY7" s="20"/>
      <c r="AZ7" s="20"/>
      <c r="BA7" s="20"/>
      <c r="BB7" s="20"/>
      <c r="BC7" s="21"/>
      <c r="BD7" s="223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79"/>
      <c r="BQ7" s="24"/>
      <c r="BR7" s="199"/>
      <c r="BT7" s="192"/>
    </row>
    <row r="8" spans="1:72" s="22" customFormat="1" ht="307.14999999999998" customHeight="1" x14ac:dyDescent="0.25">
      <c r="A8" s="20"/>
      <c r="B8" s="196"/>
      <c r="C8" s="24"/>
      <c r="D8" s="29"/>
      <c r="E8" s="29"/>
      <c r="F8" s="20"/>
      <c r="G8" s="20"/>
      <c r="H8" s="20"/>
      <c r="I8" s="20"/>
      <c r="J8" s="236"/>
      <c r="K8" s="20"/>
      <c r="L8" s="20"/>
      <c r="M8" s="236"/>
      <c r="N8" s="21" t="s">
        <v>363</v>
      </c>
      <c r="O8" s="21">
        <f>U8</f>
        <v>2732.64</v>
      </c>
      <c r="P8" s="21"/>
      <c r="Q8" s="21">
        <v>69.16</v>
      </c>
      <c r="R8" s="21">
        <v>83.96</v>
      </c>
      <c r="S8" s="21">
        <v>2570</v>
      </c>
      <c r="T8" s="21">
        <v>9.52</v>
      </c>
      <c r="U8" s="21">
        <f>SUM(Q8:T8)</f>
        <v>2732.64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23"/>
      <c r="AM8" s="20"/>
      <c r="AN8" s="20"/>
      <c r="AO8" s="20"/>
      <c r="AP8" s="20"/>
      <c r="AQ8" s="20"/>
      <c r="AR8" s="20"/>
      <c r="AS8" s="20"/>
      <c r="AT8" s="223"/>
      <c r="AU8" s="20"/>
      <c r="AV8" s="20"/>
      <c r="AW8" s="20"/>
      <c r="AX8" s="20"/>
      <c r="AY8" s="20"/>
      <c r="AZ8" s="20"/>
      <c r="BA8" s="20"/>
      <c r="BB8" s="20"/>
      <c r="BC8" s="21"/>
      <c r="BD8" s="223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9"/>
      <c r="BT8" s="192"/>
    </row>
    <row r="9" spans="1:72" s="22" customFormat="1" ht="172.15" customHeight="1" x14ac:dyDescent="0.25">
      <c r="A9" s="20"/>
      <c r="B9" s="196"/>
      <c r="C9" s="24"/>
      <c r="D9" s="29"/>
      <c r="E9" s="29"/>
      <c r="F9" s="20"/>
      <c r="G9" s="20"/>
      <c r="H9" s="20"/>
      <c r="I9" s="20"/>
      <c r="J9" s="235"/>
      <c r="K9" s="20"/>
      <c r="L9" s="20"/>
      <c r="M9" s="235"/>
      <c r="N9" s="21" t="s">
        <v>388</v>
      </c>
      <c r="O9" s="21">
        <f>U9</f>
        <v>122.63</v>
      </c>
      <c r="P9" s="21"/>
      <c r="Q9" s="21">
        <v>2.44</v>
      </c>
      <c r="R9" s="21">
        <v>2.8</v>
      </c>
      <c r="S9" s="21">
        <v>111.73</v>
      </c>
      <c r="T9" s="21">
        <v>5.66</v>
      </c>
      <c r="U9" s="21">
        <f>SUM(Q9:T9)</f>
        <v>122.63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23"/>
      <c r="AM9" s="20"/>
      <c r="AN9" s="20"/>
      <c r="AO9" s="20"/>
      <c r="AP9" s="20"/>
      <c r="AQ9" s="20"/>
      <c r="AR9" s="20"/>
      <c r="AS9" s="20"/>
      <c r="AT9" s="223"/>
      <c r="AU9" s="20"/>
      <c r="AV9" s="20"/>
      <c r="AW9" s="20"/>
      <c r="AX9" s="20"/>
      <c r="AY9" s="20"/>
      <c r="AZ9" s="20"/>
      <c r="BA9" s="20"/>
      <c r="BB9" s="20"/>
      <c r="BC9" s="21"/>
      <c r="BD9" s="223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24"/>
      <c r="BP9" s="179"/>
      <c r="BQ9" s="24"/>
      <c r="BR9" s="199"/>
      <c r="BT9" s="192"/>
    </row>
    <row r="10" spans="1:72" s="22" customFormat="1" ht="375.75" customHeight="1" x14ac:dyDescent="0.25">
      <c r="A10" s="20" t="s">
        <v>332</v>
      </c>
      <c r="B10" s="196">
        <v>41708026</v>
      </c>
      <c r="C10" s="24">
        <v>43354</v>
      </c>
      <c r="D10" s="29">
        <v>11915.52</v>
      </c>
      <c r="E10" s="29"/>
      <c r="F10" s="20">
        <v>100</v>
      </c>
      <c r="G10" s="20" t="s">
        <v>337</v>
      </c>
      <c r="H10" s="20" t="s">
        <v>135</v>
      </c>
      <c r="I10" s="20" t="s">
        <v>342</v>
      </c>
      <c r="J10" s="234" t="s">
        <v>346</v>
      </c>
      <c r="K10" s="20" t="s">
        <v>350</v>
      </c>
      <c r="L10" s="20"/>
      <c r="M10" s="20"/>
      <c r="N10" s="20"/>
      <c r="O10" s="21">
        <f>SUM(O11:O15)</f>
        <v>932.75</v>
      </c>
      <c r="P10" s="21">
        <f t="shared" ref="P10:U10" si="3">SUM(P11:P15)</f>
        <v>2.31</v>
      </c>
      <c r="Q10" s="21">
        <f t="shared" si="3"/>
        <v>50.165200000000006</v>
      </c>
      <c r="R10" s="21">
        <f t="shared" si="3"/>
        <v>221.7216</v>
      </c>
      <c r="S10" s="21">
        <f t="shared" si="3"/>
        <v>636.41</v>
      </c>
      <c r="T10" s="21">
        <f t="shared" si="3"/>
        <v>24.453199999999999</v>
      </c>
      <c r="U10" s="21">
        <f t="shared" si="3"/>
        <v>932.75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>
        <v>0.12</v>
      </c>
      <c r="AI10" s="21">
        <f>U11</f>
        <v>153.60000000000002</v>
      </c>
      <c r="AJ10" s="20"/>
      <c r="AK10" s="20"/>
      <c r="AL10" s="223">
        <v>1</v>
      </c>
      <c r="AM10" s="21">
        <f>U12</f>
        <v>58.690000000000005</v>
      </c>
      <c r="AN10" s="20"/>
      <c r="AO10" s="20"/>
      <c r="AP10" s="20"/>
      <c r="AQ10" s="20"/>
      <c r="AR10" s="20"/>
      <c r="AS10" s="20"/>
      <c r="AT10" s="223" t="s">
        <v>384</v>
      </c>
      <c r="AU10" s="21">
        <f>U13+U14</f>
        <v>686.74</v>
      </c>
      <c r="AV10" s="20"/>
      <c r="AW10" s="20"/>
      <c r="AX10" s="20"/>
      <c r="AY10" s="20"/>
      <c r="AZ10" s="20"/>
      <c r="BA10" s="20"/>
      <c r="BB10" s="20"/>
      <c r="BC10" s="20"/>
      <c r="BD10" s="223">
        <v>0.03</v>
      </c>
      <c r="BE10" s="21">
        <f>U15</f>
        <v>33.72</v>
      </c>
      <c r="BF10" s="20"/>
      <c r="BG10" s="21"/>
      <c r="BH10" s="20"/>
      <c r="BI10" s="29"/>
      <c r="BJ10" s="29"/>
      <c r="BK10" s="20"/>
      <c r="BL10" s="20"/>
      <c r="BM10" s="20"/>
      <c r="BN10" s="181">
        <f t="shared" ref="BN10:BN16" si="4">W10+Y10+AA10+AC10+AE10+AG10+AI10+AM10+AO10+AQ10+AS10+AU10+AW10+AY10+BA10+BC10+BE10+BG10+BI10+BK10+BM10</f>
        <v>932.75</v>
      </c>
      <c r="BO10" s="198">
        <v>43714</v>
      </c>
      <c r="BP10" s="179" t="s">
        <v>210</v>
      </c>
      <c r="BQ10" s="24">
        <v>43354</v>
      </c>
      <c r="BR10" s="199">
        <v>12</v>
      </c>
      <c r="BS10" s="22">
        <f t="shared" ref="BS10:BS26" si="5">BR10*30</f>
        <v>360</v>
      </c>
      <c r="BT10" s="192">
        <f t="shared" ref="BT10:BT26" si="6">BQ10+BS10</f>
        <v>43714</v>
      </c>
    </row>
    <row r="11" spans="1:72" s="22" customFormat="1" ht="375.75" customHeight="1" x14ac:dyDescent="0.25">
      <c r="A11" s="20"/>
      <c r="B11" s="196"/>
      <c r="C11" s="24"/>
      <c r="D11" s="29"/>
      <c r="E11" s="29"/>
      <c r="F11" s="20"/>
      <c r="G11" s="20"/>
      <c r="H11" s="20"/>
      <c r="I11" s="20"/>
      <c r="J11" s="236"/>
      <c r="K11" s="20"/>
      <c r="L11" s="20"/>
      <c r="M11" s="20" t="s">
        <v>314</v>
      </c>
      <c r="N11" s="20">
        <f>AH10</f>
        <v>0.12</v>
      </c>
      <c r="O11" s="21">
        <f>N11*1280</f>
        <v>153.6</v>
      </c>
      <c r="P11" s="21"/>
      <c r="Q11" s="21">
        <f>O11*0.11</f>
        <v>16.896000000000001</v>
      </c>
      <c r="R11" s="21">
        <f>O11*0.84</f>
        <v>129.024</v>
      </c>
      <c r="S11" s="21">
        <v>0</v>
      </c>
      <c r="T11" s="21">
        <f>O11*0.05</f>
        <v>7.68</v>
      </c>
      <c r="U11" s="21">
        <f>SUM(Q11:T11)</f>
        <v>153.60000000000002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23"/>
      <c r="AM11" s="20"/>
      <c r="AN11" s="20"/>
      <c r="AO11" s="20"/>
      <c r="AP11" s="20"/>
      <c r="AQ11" s="20"/>
      <c r="AR11" s="20"/>
      <c r="AS11" s="20"/>
      <c r="AT11" s="223"/>
      <c r="AU11" s="20"/>
      <c r="AV11" s="20"/>
      <c r="AW11" s="20"/>
      <c r="AX11" s="20"/>
      <c r="AY11" s="20"/>
      <c r="AZ11" s="20"/>
      <c r="BA11" s="20"/>
      <c r="BB11" s="20"/>
      <c r="BC11" s="20"/>
      <c r="BD11" s="223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198"/>
      <c r="BP11" s="179"/>
      <c r="BQ11" s="24"/>
      <c r="BR11" s="199"/>
      <c r="BT11" s="192"/>
    </row>
    <row r="12" spans="1:72" s="22" customFormat="1" ht="375.75" customHeight="1" x14ac:dyDescent="0.25">
      <c r="A12" s="20"/>
      <c r="B12" s="196"/>
      <c r="C12" s="24"/>
      <c r="D12" s="29"/>
      <c r="E12" s="29"/>
      <c r="F12" s="20"/>
      <c r="G12" s="20"/>
      <c r="H12" s="20"/>
      <c r="I12" s="20"/>
      <c r="J12" s="236"/>
      <c r="K12" s="20"/>
      <c r="L12" s="20"/>
      <c r="M12" s="20" t="s">
        <v>316</v>
      </c>
      <c r="N12" s="20">
        <f>AL10</f>
        <v>1</v>
      </c>
      <c r="O12" s="21">
        <f>U12</f>
        <v>58.690000000000005</v>
      </c>
      <c r="P12" s="21"/>
      <c r="Q12" s="21">
        <v>4.3499999999999996</v>
      </c>
      <c r="R12" s="21">
        <v>7.07</v>
      </c>
      <c r="S12" s="21">
        <v>45.49</v>
      </c>
      <c r="T12" s="21">
        <v>1.78</v>
      </c>
      <c r="U12" s="21">
        <f t="shared" ref="U12" si="7">SUM(Q12:T12)</f>
        <v>58.690000000000005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23"/>
      <c r="AM12" s="20"/>
      <c r="AN12" s="20"/>
      <c r="AO12" s="20"/>
      <c r="AP12" s="20"/>
      <c r="AQ12" s="20"/>
      <c r="AR12" s="20"/>
      <c r="AS12" s="20"/>
      <c r="AT12" s="223"/>
      <c r="AU12" s="20"/>
      <c r="AV12" s="20"/>
      <c r="AW12" s="20"/>
      <c r="AX12" s="20"/>
      <c r="AY12" s="20"/>
      <c r="AZ12" s="20"/>
      <c r="BA12" s="20"/>
      <c r="BB12" s="20"/>
      <c r="BC12" s="20"/>
      <c r="BD12" s="223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198"/>
      <c r="BP12" s="179"/>
      <c r="BQ12" s="24"/>
      <c r="BR12" s="199"/>
      <c r="BT12" s="192"/>
    </row>
    <row r="13" spans="1:72" s="22" customFormat="1" ht="192.6" customHeight="1" x14ac:dyDescent="0.25">
      <c r="A13" s="20"/>
      <c r="B13" s="196"/>
      <c r="C13" s="24"/>
      <c r="D13" s="29"/>
      <c r="E13" s="29"/>
      <c r="F13" s="20"/>
      <c r="G13" s="20"/>
      <c r="H13" s="20"/>
      <c r="I13" s="20"/>
      <c r="J13" s="236"/>
      <c r="K13" s="20"/>
      <c r="L13" s="20"/>
      <c r="M13" s="234" t="s">
        <v>318</v>
      </c>
      <c r="N13" s="20" t="s">
        <v>389</v>
      </c>
      <c r="O13" s="21">
        <f>U13</f>
        <v>571.74</v>
      </c>
      <c r="P13" s="21"/>
      <c r="Q13" s="21">
        <v>22.9</v>
      </c>
      <c r="R13" s="21">
        <v>54.84</v>
      </c>
      <c r="S13" s="21">
        <v>486.69</v>
      </c>
      <c r="T13" s="21">
        <v>7.31</v>
      </c>
      <c r="U13" s="21">
        <f>SUM(Q13:T13)</f>
        <v>571.74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23"/>
      <c r="AM13" s="20"/>
      <c r="AN13" s="20"/>
      <c r="AO13" s="20"/>
      <c r="AP13" s="20"/>
      <c r="AQ13" s="20"/>
      <c r="AR13" s="20"/>
      <c r="AS13" s="20"/>
      <c r="AT13" s="223"/>
      <c r="AU13" s="20"/>
      <c r="AV13" s="20"/>
      <c r="AW13" s="20"/>
      <c r="AX13" s="20"/>
      <c r="AY13" s="20"/>
      <c r="AZ13" s="20"/>
      <c r="BA13" s="20"/>
      <c r="BB13" s="20"/>
      <c r="BC13" s="20"/>
      <c r="BD13" s="223"/>
      <c r="BE13" s="21"/>
      <c r="BF13" s="20"/>
      <c r="BG13" s="21"/>
      <c r="BH13" s="20"/>
      <c r="BI13" s="29"/>
      <c r="BJ13" s="29"/>
      <c r="BK13" s="20"/>
      <c r="BL13" s="20"/>
      <c r="BM13" s="20"/>
      <c r="BN13" s="181"/>
      <c r="BO13" s="198"/>
      <c r="BP13" s="179"/>
      <c r="BQ13" s="24"/>
      <c r="BR13" s="199"/>
      <c r="BT13" s="192"/>
    </row>
    <row r="14" spans="1:72" s="22" customFormat="1" ht="180.6" customHeight="1" x14ac:dyDescent="0.25">
      <c r="A14" s="20"/>
      <c r="B14" s="196"/>
      <c r="C14" s="24"/>
      <c r="D14" s="29"/>
      <c r="E14" s="29"/>
      <c r="F14" s="20"/>
      <c r="G14" s="20"/>
      <c r="H14" s="20"/>
      <c r="I14" s="20"/>
      <c r="J14" s="236"/>
      <c r="K14" s="20"/>
      <c r="L14" s="20"/>
      <c r="M14" s="235"/>
      <c r="N14" s="20" t="s">
        <v>388</v>
      </c>
      <c r="O14" s="21">
        <f>U14</f>
        <v>115</v>
      </c>
      <c r="P14" s="21">
        <v>2.31</v>
      </c>
      <c r="Q14" s="21">
        <v>2.31</v>
      </c>
      <c r="R14" s="21">
        <v>2.8</v>
      </c>
      <c r="S14" s="21">
        <v>104.23</v>
      </c>
      <c r="T14" s="21">
        <v>5.66</v>
      </c>
      <c r="U14" s="21">
        <f>SUM(Q14:T14)</f>
        <v>115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23"/>
      <c r="AM14" s="20"/>
      <c r="AN14" s="20"/>
      <c r="AO14" s="20"/>
      <c r="AP14" s="20"/>
      <c r="AQ14" s="20"/>
      <c r="AR14" s="20"/>
      <c r="AS14" s="20"/>
      <c r="AT14" s="223"/>
      <c r="AU14" s="20"/>
      <c r="AV14" s="20"/>
      <c r="AW14" s="20"/>
      <c r="AX14" s="20"/>
      <c r="AY14" s="20"/>
      <c r="AZ14" s="20"/>
      <c r="BA14" s="20"/>
      <c r="BB14" s="20"/>
      <c r="BC14" s="20"/>
      <c r="BD14" s="223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198"/>
      <c r="BP14" s="179"/>
      <c r="BQ14" s="24"/>
      <c r="BR14" s="199"/>
      <c r="BT14" s="192"/>
    </row>
    <row r="15" spans="1:72" s="22" customFormat="1" ht="375.75" customHeight="1" x14ac:dyDescent="0.25">
      <c r="A15" s="20"/>
      <c r="B15" s="196"/>
      <c r="C15" s="24"/>
      <c r="D15" s="29"/>
      <c r="E15" s="29"/>
      <c r="F15" s="20"/>
      <c r="G15" s="20"/>
      <c r="H15" s="20"/>
      <c r="I15" s="20"/>
      <c r="J15" s="235"/>
      <c r="K15" s="20"/>
      <c r="L15" s="20"/>
      <c r="M15" s="20" t="s">
        <v>310</v>
      </c>
      <c r="N15" s="20">
        <f>BD10</f>
        <v>0.03</v>
      </c>
      <c r="O15" s="21">
        <f>N15*1124</f>
        <v>33.72</v>
      </c>
      <c r="P15" s="21"/>
      <c r="Q15" s="21">
        <f>O15*0.11</f>
        <v>3.7092000000000001</v>
      </c>
      <c r="R15" s="21">
        <f>O15*0.83</f>
        <v>27.987599999999997</v>
      </c>
      <c r="S15" s="21">
        <v>0</v>
      </c>
      <c r="T15" s="21">
        <f>O15*0.06</f>
        <v>2.0231999999999997</v>
      </c>
      <c r="U15" s="21">
        <f t="shared" ref="U15" si="8">SUM(Q15:T15)</f>
        <v>33.72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23"/>
      <c r="AM15" s="20"/>
      <c r="AN15" s="20"/>
      <c r="AO15" s="20"/>
      <c r="AP15" s="20"/>
      <c r="AQ15" s="20"/>
      <c r="AR15" s="20"/>
      <c r="AS15" s="20"/>
      <c r="AT15" s="223"/>
      <c r="AU15" s="20"/>
      <c r="AV15" s="20"/>
      <c r="AW15" s="20"/>
      <c r="AX15" s="20"/>
      <c r="AY15" s="20"/>
      <c r="AZ15" s="20"/>
      <c r="BA15" s="20"/>
      <c r="BB15" s="20"/>
      <c r="BC15" s="20"/>
      <c r="BD15" s="223"/>
      <c r="BE15" s="21"/>
      <c r="BF15" s="20"/>
      <c r="BG15" s="21"/>
      <c r="BH15" s="20"/>
      <c r="BI15" s="29"/>
      <c r="BJ15" s="29"/>
      <c r="BK15" s="20"/>
      <c r="BL15" s="20"/>
      <c r="BM15" s="20"/>
      <c r="BN15" s="181"/>
      <c r="BO15" s="198"/>
      <c r="BP15" s="179"/>
      <c r="BQ15" s="24"/>
      <c r="BR15" s="199"/>
      <c r="BT15" s="192"/>
    </row>
    <row r="16" spans="1:72" s="22" customFormat="1" ht="273.75" customHeight="1" x14ac:dyDescent="0.25">
      <c r="A16" s="20" t="s">
        <v>333</v>
      </c>
      <c r="B16" s="196">
        <v>41713439</v>
      </c>
      <c r="C16" s="24">
        <v>43368</v>
      </c>
      <c r="D16" s="29">
        <v>55794</v>
      </c>
      <c r="E16" s="29"/>
      <c r="F16" s="20">
        <v>85</v>
      </c>
      <c r="G16" s="20" t="s">
        <v>338</v>
      </c>
      <c r="H16" s="20" t="s">
        <v>138</v>
      </c>
      <c r="I16" s="20" t="s">
        <v>343</v>
      </c>
      <c r="J16" s="222" t="s">
        <v>174</v>
      </c>
      <c r="K16" s="234" t="s">
        <v>351</v>
      </c>
      <c r="L16" s="20"/>
      <c r="M16" s="20"/>
      <c r="N16" s="21"/>
      <c r="O16" s="21">
        <f>SUM(O17:O19)</f>
        <v>701.4</v>
      </c>
      <c r="P16" s="21">
        <f t="shared" ref="P16:U16" si="9">SUM(P17:P19)</f>
        <v>2.31</v>
      </c>
      <c r="Q16" s="21">
        <f t="shared" si="9"/>
        <v>26.299999999999997</v>
      </c>
      <c r="R16" s="21">
        <f t="shared" si="9"/>
        <v>71.209999999999994</v>
      </c>
      <c r="S16" s="21">
        <f t="shared" si="9"/>
        <v>590.91999999999996</v>
      </c>
      <c r="T16" s="21">
        <f t="shared" si="9"/>
        <v>12.969999999999999</v>
      </c>
      <c r="U16" s="21">
        <f t="shared" si="9"/>
        <v>701.4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23"/>
      <c r="AM16" s="20"/>
      <c r="AN16" s="20"/>
      <c r="AO16" s="20"/>
      <c r="AP16" s="20"/>
      <c r="AQ16" s="20"/>
      <c r="AR16" s="20"/>
      <c r="AS16" s="20"/>
      <c r="AT16" s="223"/>
      <c r="AU16" s="20"/>
      <c r="AV16" s="20"/>
      <c r="AW16" s="20"/>
      <c r="AX16" s="20"/>
      <c r="AY16" s="20"/>
      <c r="AZ16" s="20"/>
      <c r="BA16" s="20"/>
      <c r="BB16" s="20" t="s">
        <v>385</v>
      </c>
      <c r="BC16" s="21">
        <f>U17+U18+U19</f>
        <v>701.4</v>
      </c>
      <c r="BD16" s="223"/>
      <c r="BE16" s="21"/>
      <c r="BF16" s="20"/>
      <c r="BG16" s="21"/>
      <c r="BH16" s="20"/>
      <c r="BI16" s="29"/>
      <c r="BJ16" s="29"/>
      <c r="BK16" s="20"/>
      <c r="BL16" s="20"/>
      <c r="BM16" s="20"/>
      <c r="BN16" s="181">
        <f t="shared" si="4"/>
        <v>701.4</v>
      </c>
      <c r="BO16" s="24">
        <v>43548</v>
      </c>
      <c r="BP16" s="179" t="s">
        <v>210</v>
      </c>
      <c r="BQ16" s="24">
        <v>43368</v>
      </c>
      <c r="BR16" s="199">
        <v>6</v>
      </c>
      <c r="BS16" s="22">
        <f t="shared" si="5"/>
        <v>180</v>
      </c>
      <c r="BT16" s="192">
        <f t="shared" si="6"/>
        <v>43548</v>
      </c>
    </row>
    <row r="17" spans="1:73" s="22" customFormat="1" ht="155.44999999999999" customHeight="1" x14ac:dyDescent="0.25">
      <c r="A17" s="20"/>
      <c r="B17" s="196"/>
      <c r="C17" s="24"/>
      <c r="D17" s="29"/>
      <c r="E17" s="29"/>
      <c r="F17" s="20"/>
      <c r="G17" s="20"/>
      <c r="H17" s="20"/>
      <c r="I17" s="20"/>
      <c r="J17" s="222"/>
      <c r="K17" s="236"/>
      <c r="L17" s="20"/>
      <c r="M17" s="234" t="s">
        <v>311</v>
      </c>
      <c r="N17" s="21" t="s">
        <v>365</v>
      </c>
      <c r="O17" s="21">
        <f>U17</f>
        <v>14.66</v>
      </c>
      <c r="P17" s="21"/>
      <c r="Q17" s="21">
        <v>1.0900000000000001</v>
      </c>
      <c r="R17" s="21">
        <v>13.57</v>
      </c>
      <c r="S17" s="21" t="s">
        <v>366</v>
      </c>
      <c r="T17" s="21">
        <v>0</v>
      </c>
      <c r="U17" s="21">
        <f t="shared" ref="U17" si="10">SUM(Q17:T17)</f>
        <v>14.66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23"/>
      <c r="AM17" s="20"/>
      <c r="AN17" s="20"/>
      <c r="AO17" s="20"/>
      <c r="AP17" s="20"/>
      <c r="AQ17" s="20"/>
      <c r="AR17" s="20"/>
      <c r="AS17" s="20"/>
      <c r="AT17" s="223"/>
      <c r="AU17" s="20"/>
      <c r="AV17" s="20"/>
      <c r="AW17" s="20"/>
      <c r="AX17" s="20"/>
      <c r="AY17" s="20"/>
      <c r="AZ17" s="20"/>
      <c r="BA17" s="20"/>
      <c r="BB17" s="20"/>
      <c r="BC17" s="20"/>
      <c r="BD17" s="223"/>
      <c r="BE17" s="21"/>
      <c r="BF17" s="20"/>
      <c r="BG17" s="21"/>
      <c r="BH17" s="20"/>
      <c r="BI17" s="29"/>
      <c r="BJ17" s="29"/>
      <c r="BK17" s="20"/>
      <c r="BL17" s="20"/>
      <c r="BM17" s="20"/>
      <c r="BN17" s="181"/>
      <c r="BO17" s="24"/>
      <c r="BP17" s="179"/>
      <c r="BQ17" s="24"/>
      <c r="BR17" s="199"/>
      <c r="BT17" s="192"/>
    </row>
    <row r="18" spans="1:73" s="22" customFormat="1" ht="153.6" customHeight="1" x14ac:dyDescent="0.25">
      <c r="A18" s="20"/>
      <c r="B18" s="196"/>
      <c r="C18" s="24"/>
      <c r="D18" s="29"/>
      <c r="E18" s="29"/>
      <c r="F18" s="20"/>
      <c r="G18" s="20"/>
      <c r="H18" s="20"/>
      <c r="I18" s="20"/>
      <c r="J18" s="222"/>
      <c r="K18" s="235"/>
      <c r="L18" s="20"/>
      <c r="M18" s="236"/>
      <c r="N18" s="21" t="s">
        <v>364</v>
      </c>
      <c r="O18" s="21">
        <f>U18</f>
        <v>571.74</v>
      </c>
      <c r="P18" s="21"/>
      <c r="Q18" s="21">
        <v>22.9</v>
      </c>
      <c r="R18" s="21">
        <v>54.84</v>
      </c>
      <c r="S18" s="21">
        <v>486.69</v>
      </c>
      <c r="T18" s="21">
        <v>7.31</v>
      </c>
      <c r="U18" s="21">
        <f>SUM(Q18:T18)</f>
        <v>571.74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23"/>
      <c r="AM18" s="20"/>
      <c r="AN18" s="20"/>
      <c r="AO18" s="20"/>
      <c r="AP18" s="20"/>
      <c r="AQ18" s="20"/>
      <c r="AR18" s="20"/>
      <c r="AS18" s="20"/>
      <c r="AT18" s="223"/>
      <c r="AU18" s="20"/>
      <c r="AV18" s="20"/>
      <c r="AW18" s="20"/>
      <c r="AX18" s="20"/>
      <c r="AY18" s="20"/>
      <c r="AZ18" s="20"/>
      <c r="BA18" s="20"/>
      <c r="BB18" s="20"/>
      <c r="BC18" s="20"/>
      <c r="BD18" s="223"/>
      <c r="BE18" s="21"/>
      <c r="BF18" s="20"/>
      <c r="BG18" s="21"/>
      <c r="BH18" s="20"/>
      <c r="BI18" s="29"/>
      <c r="BJ18" s="29"/>
      <c r="BK18" s="20"/>
      <c r="BL18" s="20"/>
      <c r="BM18" s="20"/>
      <c r="BN18" s="181"/>
      <c r="BO18" s="24"/>
      <c r="BP18" s="179"/>
      <c r="BQ18" s="24"/>
      <c r="BR18" s="199"/>
      <c r="BT18" s="192"/>
    </row>
    <row r="19" spans="1:73" s="22" customFormat="1" ht="153.6" customHeight="1" x14ac:dyDescent="0.25">
      <c r="A19" s="20"/>
      <c r="B19" s="196"/>
      <c r="C19" s="24"/>
      <c r="D19" s="29"/>
      <c r="E19" s="29"/>
      <c r="F19" s="20"/>
      <c r="G19" s="20"/>
      <c r="H19" s="20"/>
      <c r="I19" s="20"/>
      <c r="J19" s="222"/>
      <c r="K19" s="224"/>
      <c r="L19" s="20"/>
      <c r="M19" s="235"/>
      <c r="N19" s="21" t="s">
        <v>388</v>
      </c>
      <c r="O19" s="21">
        <f>U19</f>
        <v>115</v>
      </c>
      <c r="P19" s="21">
        <v>2.31</v>
      </c>
      <c r="Q19" s="21">
        <v>2.31</v>
      </c>
      <c r="R19" s="21">
        <v>2.8</v>
      </c>
      <c r="S19" s="21">
        <v>104.23</v>
      </c>
      <c r="T19" s="21">
        <v>5.66</v>
      </c>
      <c r="U19" s="21">
        <f>SUM(Q19:T19)</f>
        <v>115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23"/>
      <c r="AM19" s="20"/>
      <c r="AN19" s="20"/>
      <c r="AO19" s="20"/>
      <c r="AP19" s="20"/>
      <c r="AQ19" s="20"/>
      <c r="AR19" s="20"/>
      <c r="AS19" s="20"/>
      <c r="AT19" s="223"/>
      <c r="AU19" s="20"/>
      <c r="AV19" s="20"/>
      <c r="AW19" s="20"/>
      <c r="AX19" s="20"/>
      <c r="AY19" s="20"/>
      <c r="AZ19" s="20"/>
      <c r="BA19" s="20"/>
      <c r="BB19" s="20"/>
      <c r="BC19" s="20"/>
      <c r="BD19" s="223"/>
      <c r="BE19" s="21"/>
      <c r="BF19" s="20"/>
      <c r="BG19" s="21"/>
      <c r="BH19" s="20"/>
      <c r="BI19" s="29"/>
      <c r="BJ19" s="29"/>
      <c r="BK19" s="20"/>
      <c r="BL19" s="20"/>
      <c r="BM19" s="20"/>
      <c r="BN19" s="181"/>
      <c r="BO19" s="24"/>
      <c r="BP19" s="179"/>
      <c r="BQ19" s="24"/>
      <c r="BR19" s="199"/>
      <c r="BT19" s="192"/>
    </row>
    <row r="20" spans="1:73" s="22" customFormat="1" ht="291.75" customHeight="1" x14ac:dyDescent="0.25">
      <c r="A20" s="20" t="s">
        <v>334</v>
      </c>
      <c r="B20" s="196">
        <v>41699874</v>
      </c>
      <c r="C20" s="24">
        <v>43355</v>
      </c>
      <c r="D20" s="29">
        <v>85332</v>
      </c>
      <c r="E20" s="29"/>
      <c r="F20" s="20">
        <v>130</v>
      </c>
      <c r="G20" s="20" t="s">
        <v>339</v>
      </c>
      <c r="H20" s="20" t="s">
        <v>138</v>
      </c>
      <c r="I20" s="20" t="s">
        <v>344</v>
      </c>
      <c r="J20" s="234" t="s">
        <v>347</v>
      </c>
      <c r="K20" s="234" t="s">
        <v>352</v>
      </c>
      <c r="L20" s="20"/>
      <c r="M20" s="20"/>
      <c r="N20" s="21"/>
      <c r="O20" s="23">
        <f>SUM(O21:O25)</f>
        <v>795.38</v>
      </c>
      <c r="P20" s="23">
        <f t="shared" ref="P20:U20" si="11">SUM(P21:P25)</f>
        <v>2.31</v>
      </c>
      <c r="Q20" s="23">
        <f t="shared" si="11"/>
        <v>31.122799999999998</v>
      </c>
      <c r="R20" s="23">
        <f t="shared" si="11"/>
        <v>96.098399999999998</v>
      </c>
      <c r="S20" s="23">
        <f t="shared" si="11"/>
        <v>656.09</v>
      </c>
      <c r="T20" s="23">
        <f t="shared" si="11"/>
        <v>12.0688</v>
      </c>
      <c r="U20" s="23">
        <f t="shared" si="11"/>
        <v>795.38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23"/>
      <c r="AM20" s="20"/>
      <c r="AN20" s="20"/>
      <c r="AO20" s="20"/>
      <c r="AP20" s="20"/>
      <c r="AQ20" s="20"/>
      <c r="AR20" s="20"/>
      <c r="AS20" s="20"/>
      <c r="AT20" s="223"/>
      <c r="AU20" s="20"/>
      <c r="AV20" s="20"/>
      <c r="AW20" s="20"/>
      <c r="AX20" s="20"/>
      <c r="AY20" s="20"/>
      <c r="AZ20" s="20"/>
      <c r="BA20" s="20"/>
      <c r="BB20" s="20" t="s">
        <v>386</v>
      </c>
      <c r="BC20" s="23">
        <f>U21+U22+U23</f>
        <v>764.05</v>
      </c>
      <c r="BD20" s="223">
        <v>0.02</v>
      </c>
      <c r="BE20" s="21">
        <f>U24</f>
        <v>22.48</v>
      </c>
      <c r="BF20" s="20" t="s">
        <v>361</v>
      </c>
      <c r="BG20" s="21">
        <f>U25</f>
        <v>8.85</v>
      </c>
      <c r="BH20" s="20"/>
      <c r="BI20" s="29"/>
      <c r="BJ20" s="29"/>
      <c r="BK20" s="20"/>
      <c r="BL20" s="20"/>
      <c r="BM20" s="20"/>
      <c r="BN20" s="181">
        <f t="shared" ref="BN20" si="12">W20+Y20+AA20+AC20+AE20+AG20+AI20+AM20+AO20+AQ20+AS20+AU20+AW20+AY20+BA20+BC20+BE20+BG20+BI20+BK20+BM20</f>
        <v>795.38</v>
      </c>
      <c r="BO20" s="24">
        <v>43715</v>
      </c>
      <c r="BP20" s="197" t="s">
        <v>210</v>
      </c>
      <c r="BQ20" s="24">
        <v>43355</v>
      </c>
      <c r="BR20" s="199">
        <v>12</v>
      </c>
      <c r="BS20" s="22">
        <f t="shared" si="5"/>
        <v>360</v>
      </c>
      <c r="BT20" s="192">
        <f t="shared" si="6"/>
        <v>43715</v>
      </c>
    </row>
    <row r="21" spans="1:73" s="22" customFormat="1" ht="121.9" customHeight="1" x14ac:dyDescent="0.25">
      <c r="A21" s="20"/>
      <c r="B21" s="196"/>
      <c r="C21" s="24"/>
      <c r="D21" s="29"/>
      <c r="E21" s="29"/>
      <c r="F21" s="20"/>
      <c r="G21" s="20"/>
      <c r="H21" s="20"/>
      <c r="I21" s="20"/>
      <c r="J21" s="236"/>
      <c r="K21" s="236"/>
      <c r="L21" s="20"/>
      <c r="M21" s="234" t="s">
        <v>311</v>
      </c>
      <c r="N21" s="21" t="s">
        <v>362</v>
      </c>
      <c r="O21" s="23">
        <f>U21</f>
        <v>14.66</v>
      </c>
      <c r="P21" s="20"/>
      <c r="Q21" s="23">
        <v>1.0900000000000001</v>
      </c>
      <c r="R21" s="23">
        <v>13.57</v>
      </c>
      <c r="S21" s="23" t="s">
        <v>367</v>
      </c>
      <c r="T21" s="23">
        <v>0</v>
      </c>
      <c r="U21" s="23">
        <f>SUM(Q21:T21)</f>
        <v>14.66</v>
      </c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23"/>
      <c r="AM21" s="20"/>
      <c r="AN21" s="20"/>
      <c r="AO21" s="20"/>
      <c r="AP21" s="20"/>
      <c r="AQ21" s="20"/>
      <c r="AR21" s="20"/>
      <c r="AS21" s="20"/>
      <c r="AT21" s="223"/>
      <c r="AU21" s="20"/>
      <c r="AV21" s="20"/>
      <c r="AW21" s="20"/>
      <c r="AX21" s="20"/>
      <c r="AY21" s="20"/>
      <c r="AZ21" s="20"/>
      <c r="BA21" s="20"/>
      <c r="BB21" s="20"/>
      <c r="BC21" s="20"/>
      <c r="BD21" s="223"/>
      <c r="BE21" s="21"/>
      <c r="BF21" s="20"/>
      <c r="BG21" s="21"/>
      <c r="BH21" s="20"/>
      <c r="BI21" s="29"/>
      <c r="BJ21" s="29"/>
      <c r="BK21" s="20"/>
      <c r="BL21" s="20"/>
      <c r="BM21" s="20"/>
      <c r="BN21" s="181"/>
      <c r="BO21" s="24"/>
      <c r="BP21" s="197"/>
      <c r="BQ21" s="26"/>
      <c r="BR21" s="200"/>
      <c r="BT21" s="192"/>
    </row>
    <row r="22" spans="1:73" s="22" customFormat="1" ht="165.6" customHeight="1" x14ac:dyDescent="0.25">
      <c r="A22" s="20"/>
      <c r="B22" s="196"/>
      <c r="C22" s="24"/>
      <c r="D22" s="29"/>
      <c r="E22" s="29"/>
      <c r="F22" s="20"/>
      <c r="G22" s="20"/>
      <c r="H22" s="20"/>
      <c r="I22" s="20"/>
      <c r="J22" s="236"/>
      <c r="K22" s="236"/>
      <c r="L22" s="20"/>
      <c r="M22" s="236"/>
      <c r="N22" s="21" t="s">
        <v>368</v>
      </c>
      <c r="O22" s="23">
        <f>U22</f>
        <v>634.39</v>
      </c>
      <c r="P22" s="20"/>
      <c r="Q22" s="23">
        <v>24.59</v>
      </c>
      <c r="R22" s="23">
        <v>52.88</v>
      </c>
      <c r="S22" s="23">
        <v>551.86</v>
      </c>
      <c r="T22" s="23">
        <v>5.0599999999999996</v>
      </c>
      <c r="U22" s="23">
        <f t="shared" ref="U22:U24" si="13">SUM(Q22:T22)</f>
        <v>634.39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23"/>
      <c r="AM22" s="20"/>
      <c r="AN22" s="20"/>
      <c r="AO22" s="20"/>
      <c r="AP22" s="20"/>
      <c r="AQ22" s="20"/>
      <c r="AR22" s="20"/>
      <c r="AS22" s="20"/>
      <c r="AT22" s="223"/>
      <c r="AU22" s="20"/>
      <c r="AV22" s="20"/>
      <c r="AW22" s="20"/>
      <c r="AX22" s="20"/>
      <c r="AY22" s="20"/>
      <c r="AZ22" s="20"/>
      <c r="BA22" s="20"/>
      <c r="BB22" s="20"/>
      <c r="BC22" s="20"/>
      <c r="BD22" s="223"/>
      <c r="BE22" s="21"/>
      <c r="BF22" s="20"/>
      <c r="BG22" s="21"/>
      <c r="BH22" s="20"/>
      <c r="BI22" s="29"/>
      <c r="BJ22" s="29"/>
      <c r="BK22" s="20"/>
      <c r="BL22" s="20"/>
      <c r="BM22" s="20"/>
      <c r="BN22" s="181"/>
      <c r="BO22" s="24"/>
      <c r="BP22" s="197"/>
      <c r="BQ22" s="26"/>
      <c r="BR22" s="200"/>
      <c r="BT22" s="192"/>
    </row>
    <row r="23" spans="1:73" s="22" customFormat="1" ht="165.6" customHeight="1" x14ac:dyDescent="0.25">
      <c r="A23" s="20"/>
      <c r="B23" s="196"/>
      <c r="C23" s="24"/>
      <c r="D23" s="29"/>
      <c r="E23" s="29"/>
      <c r="F23" s="20"/>
      <c r="G23" s="20"/>
      <c r="H23" s="20"/>
      <c r="I23" s="20"/>
      <c r="J23" s="236"/>
      <c r="K23" s="236"/>
      <c r="L23" s="20"/>
      <c r="M23" s="235"/>
      <c r="N23" s="21" t="s">
        <v>388</v>
      </c>
      <c r="O23" s="21">
        <f>U23</f>
        <v>115</v>
      </c>
      <c r="P23" s="21">
        <v>2.31</v>
      </c>
      <c r="Q23" s="21">
        <v>2.31</v>
      </c>
      <c r="R23" s="21">
        <v>2.8</v>
      </c>
      <c r="S23" s="21">
        <v>104.23</v>
      </c>
      <c r="T23" s="21">
        <v>5.66</v>
      </c>
      <c r="U23" s="21">
        <f>SUM(Q23:T23)</f>
        <v>115</v>
      </c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23"/>
      <c r="AM23" s="20"/>
      <c r="AN23" s="20"/>
      <c r="AO23" s="20"/>
      <c r="AP23" s="20"/>
      <c r="AQ23" s="20"/>
      <c r="AR23" s="20"/>
      <c r="AS23" s="20"/>
      <c r="AT23" s="223"/>
      <c r="AU23" s="20"/>
      <c r="AV23" s="20"/>
      <c r="AW23" s="20"/>
      <c r="AX23" s="20"/>
      <c r="AY23" s="20"/>
      <c r="AZ23" s="20"/>
      <c r="BA23" s="20"/>
      <c r="BB23" s="20"/>
      <c r="BC23" s="20"/>
      <c r="BD23" s="223"/>
      <c r="BE23" s="21"/>
      <c r="BF23" s="20"/>
      <c r="BG23" s="21"/>
      <c r="BH23" s="20"/>
      <c r="BI23" s="29"/>
      <c r="BJ23" s="29"/>
      <c r="BK23" s="20"/>
      <c r="BL23" s="20"/>
      <c r="BM23" s="20"/>
      <c r="BN23" s="181"/>
      <c r="BO23" s="24"/>
      <c r="BP23" s="197"/>
      <c r="BQ23" s="26"/>
      <c r="BR23" s="200"/>
      <c r="BT23" s="192"/>
    </row>
    <row r="24" spans="1:73" s="22" customFormat="1" ht="165.6" customHeight="1" x14ac:dyDescent="0.25">
      <c r="A24" s="20"/>
      <c r="B24" s="196"/>
      <c r="C24" s="24"/>
      <c r="D24" s="29"/>
      <c r="E24" s="29"/>
      <c r="F24" s="20"/>
      <c r="G24" s="20"/>
      <c r="H24" s="20"/>
      <c r="I24" s="20"/>
      <c r="J24" s="236"/>
      <c r="K24" s="236"/>
      <c r="L24" s="20"/>
      <c r="M24" s="20" t="s">
        <v>310</v>
      </c>
      <c r="N24" s="21">
        <f>BD20</f>
        <v>0.02</v>
      </c>
      <c r="O24" s="21">
        <f>N24*1124</f>
        <v>22.48</v>
      </c>
      <c r="P24" s="21"/>
      <c r="Q24" s="21">
        <f>O24*0.11</f>
        <v>2.4727999999999999</v>
      </c>
      <c r="R24" s="21">
        <f>O24*0.83</f>
        <v>18.6584</v>
      </c>
      <c r="S24" s="21">
        <v>0</v>
      </c>
      <c r="T24" s="21">
        <f>O24*0.06</f>
        <v>1.3488</v>
      </c>
      <c r="U24" s="21">
        <f t="shared" si="13"/>
        <v>22.48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23"/>
      <c r="AM24" s="20"/>
      <c r="AN24" s="20"/>
      <c r="AO24" s="20"/>
      <c r="AP24" s="20"/>
      <c r="AQ24" s="20"/>
      <c r="AR24" s="20"/>
      <c r="AS24" s="20"/>
      <c r="AT24" s="223"/>
      <c r="AU24" s="20"/>
      <c r="AV24" s="20"/>
      <c r="AW24" s="20"/>
      <c r="AX24" s="20"/>
      <c r="AY24" s="20"/>
      <c r="AZ24" s="20"/>
      <c r="BA24" s="20"/>
      <c r="BB24" s="20"/>
      <c r="BC24" s="20"/>
      <c r="BD24" s="223"/>
      <c r="BE24" s="21"/>
      <c r="BF24" s="20"/>
      <c r="BG24" s="21"/>
      <c r="BH24" s="20"/>
      <c r="BI24" s="29"/>
      <c r="BJ24" s="29"/>
      <c r="BK24" s="20"/>
      <c r="BL24" s="20"/>
      <c r="BM24" s="20"/>
      <c r="BN24" s="181"/>
      <c r="BO24" s="24"/>
      <c r="BP24" s="197"/>
      <c r="BQ24" s="26"/>
      <c r="BR24" s="200"/>
      <c r="BT24" s="192"/>
    </row>
    <row r="25" spans="1:73" s="22" customFormat="1" ht="375.75" customHeight="1" x14ac:dyDescent="0.25">
      <c r="A25" s="20"/>
      <c r="B25" s="196"/>
      <c r="C25" s="24"/>
      <c r="D25" s="29"/>
      <c r="E25" s="29"/>
      <c r="F25" s="20"/>
      <c r="G25" s="20"/>
      <c r="H25" s="20"/>
      <c r="I25" s="20"/>
      <c r="J25" s="235"/>
      <c r="K25" s="235"/>
      <c r="L25" s="20"/>
      <c r="M25" s="20" t="s">
        <v>320</v>
      </c>
      <c r="N25" s="21" t="str">
        <f>BF20</f>
        <v>Реконструкция существующих ВЛ-0,4 кВ в части переустройства заходов от ТП-10/0,4 кВ № 378  на проектируемую ТП 250 кВА</v>
      </c>
      <c r="O25" s="23">
        <f>U25</f>
        <v>8.85</v>
      </c>
      <c r="P25" s="20"/>
      <c r="Q25" s="23">
        <v>0.66</v>
      </c>
      <c r="R25" s="23">
        <v>8.19</v>
      </c>
      <c r="S25" s="23">
        <v>0</v>
      </c>
      <c r="T25" s="23">
        <v>0</v>
      </c>
      <c r="U25" s="23">
        <f>SUM(Q25:T25)</f>
        <v>8.85</v>
      </c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23"/>
      <c r="AM25" s="20"/>
      <c r="AN25" s="20"/>
      <c r="AO25" s="20"/>
      <c r="AP25" s="20"/>
      <c r="AQ25" s="20"/>
      <c r="AR25" s="20"/>
      <c r="AS25" s="20"/>
      <c r="AT25" s="223"/>
      <c r="AU25" s="20"/>
      <c r="AV25" s="20"/>
      <c r="AW25" s="20"/>
      <c r="AX25" s="20"/>
      <c r="AY25" s="20"/>
      <c r="AZ25" s="20"/>
      <c r="BA25" s="20"/>
      <c r="BB25" s="20"/>
      <c r="BC25" s="20"/>
      <c r="BD25" s="223"/>
      <c r="BE25" s="21"/>
      <c r="BF25" s="20"/>
      <c r="BG25" s="21"/>
      <c r="BH25" s="20"/>
      <c r="BI25" s="29"/>
      <c r="BJ25" s="29"/>
      <c r="BK25" s="20"/>
      <c r="BL25" s="20"/>
      <c r="BM25" s="20"/>
      <c r="BN25" s="181"/>
      <c r="BO25" s="24"/>
      <c r="BP25" s="197"/>
      <c r="BQ25" s="26"/>
      <c r="BR25" s="200"/>
      <c r="BT25" s="192"/>
    </row>
    <row r="26" spans="1:73" s="22" customFormat="1" ht="390.75" customHeight="1" x14ac:dyDescent="0.25">
      <c r="A26" s="17" t="s">
        <v>335</v>
      </c>
      <c r="B26" s="18">
        <v>41717013</v>
      </c>
      <c r="C26" s="24">
        <v>43371</v>
      </c>
      <c r="D26" s="19">
        <v>98460</v>
      </c>
      <c r="E26" s="19"/>
      <c r="F26" s="20">
        <v>150</v>
      </c>
      <c r="G26" s="18" t="s">
        <v>340</v>
      </c>
      <c r="H26" s="18" t="s">
        <v>138</v>
      </c>
      <c r="I26" s="18" t="s">
        <v>345</v>
      </c>
      <c r="J26" s="244" t="s">
        <v>348</v>
      </c>
      <c r="K26" s="244" t="s">
        <v>353</v>
      </c>
      <c r="L26" s="20"/>
      <c r="M26" s="20"/>
      <c r="N26" s="20"/>
      <c r="O26" s="21">
        <f>SUM(O27:O31)</f>
        <v>769.47</v>
      </c>
      <c r="P26" s="21">
        <f t="shared" ref="P26:U26" si="14">SUM(P27:P31)</f>
        <v>2.31</v>
      </c>
      <c r="Q26" s="21">
        <f t="shared" si="14"/>
        <v>32.2044</v>
      </c>
      <c r="R26" s="21">
        <f t="shared" si="14"/>
        <v>84.791200000000003</v>
      </c>
      <c r="S26" s="21">
        <f t="shared" si="14"/>
        <v>636.41</v>
      </c>
      <c r="T26" s="21">
        <f t="shared" si="14"/>
        <v>16.064399999999999</v>
      </c>
      <c r="U26" s="21">
        <f t="shared" si="14"/>
        <v>769.47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>
        <v>0.01</v>
      </c>
      <c r="AI26" s="21">
        <f>U27</f>
        <v>12.8</v>
      </c>
      <c r="AJ26" s="21"/>
      <c r="AK26" s="21"/>
      <c r="AL26" s="181">
        <v>1</v>
      </c>
      <c r="AM26" s="21">
        <f>U28</f>
        <v>58.690000000000005</v>
      </c>
      <c r="AN26" s="21"/>
      <c r="AO26" s="21"/>
      <c r="AP26" s="21"/>
      <c r="AQ26" s="21"/>
      <c r="AR26" s="21"/>
      <c r="AS26" s="21"/>
      <c r="AT26" s="181" t="s">
        <v>387</v>
      </c>
      <c r="AU26" s="21">
        <f>U29+U30</f>
        <v>686.74</v>
      </c>
      <c r="AV26" s="21"/>
      <c r="AW26" s="21"/>
      <c r="AX26" s="21"/>
      <c r="AY26" s="21"/>
      <c r="AZ26" s="21"/>
      <c r="BA26" s="21"/>
      <c r="BB26" s="20"/>
      <c r="BC26" s="29"/>
      <c r="BD26" s="223">
        <v>0.01</v>
      </c>
      <c r="BE26" s="29">
        <f>U31</f>
        <v>11.24</v>
      </c>
      <c r="BF26" s="29"/>
      <c r="BG26" s="21"/>
      <c r="BH26" s="20"/>
      <c r="BI26" s="23"/>
      <c r="BJ26" s="23"/>
      <c r="BK26" s="21"/>
      <c r="BL26" s="21"/>
      <c r="BM26" s="21"/>
      <c r="BN26" s="181">
        <f t="shared" ref="BN26" si="15">W26+Y26+AA26+AC26+AE26+AG26+AI26+AM26+AO26+AQ26+AS26+AU26+AW26+AY26+BA26+BC26+BE26+BG26+BI26+BK26+BM26</f>
        <v>769.47</v>
      </c>
      <c r="BO26" s="24">
        <v>43731</v>
      </c>
      <c r="BP26" s="21" t="s">
        <v>210</v>
      </c>
      <c r="BQ26" s="193">
        <v>43371</v>
      </c>
      <c r="BR26" s="23">
        <v>12</v>
      </c>
      <c r="BS26" s="22">
        <f t="shared" si="5"/>
        <v>360</v>
      </c>
      <c r="BT26" s="192">
        <f t="shared" si="6"/>
        <v>43731</v>
      </c>
      <c r="BU26" s="25"/>
    </row>
    <row r="27" spans="1:73" s="22" customFormat="1" ht="319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45"/>
      <c r="K27" s="245"/>
      <c r="L27" s="20"/>
      <c r="M27" s="20" t="s">
        <v>314</v>
      </c>
      <c r="N27" s="20">
        <f>AH26</f>
        <v>0.01</v>
      </c>
      <c r="O27" s="21">
        <f>N27*1280</f>
        <v>12.8</v>
      </c>
      <c r="P27" s="21"/>
      <c r="Q27" s="21">
        <f>O27*0.11</f>
        <v>1.4080000000000001</v>
      </c>
      <c r="R27" s="21">
        <f>O27*0.84</f>
        <v>10.752000000000001</v>
      </c>
      <c r="S27" s="21">
        <v>0</v>
      </c>
      <c r="T27" s="21">
        <f>O27*0.05</f>
        <v>0.64000000000000012</v>
      </c>
      <c r="U27" s="21">
        <f>SUM(Q27:T27)</f>
        <v>12.8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0"/>
      <c r="BC27" s="29"/>
      <c r="BD27" s="223"/>
      <c r="BE27" s="191"/>
      <c r="BF27" s="29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193"/>
      <c r="BR27" s="23"/>
      <c r="BT27" s="192"/>
      <c r="BU27" s="25"/>
    </row>
    <row r="28" spans="1:73" s="22" customFormat="1" ht="319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45"/>
      <c r="K28" s="245"/>
      <c r="L28" s="20"/>
      <c r="M28" s="20" t="s">
        <v>316</v>
      </c>
      <c r="N28" s="20">
        <f>AL26</f>
        <v>1</v>
      </c>
      <c r="O28" s="21">
        <f>U28</f>
        <v>58.690000000000005</v>
      </c>
      <c r="P28" s="21"/>
      <c r="Q28" s="21">
        <v>4.3499999999999996</v>
      </c>
      <c r="R28" s="21">
        <v>7.07</v>
      </c>
      <c r="S28" s="21">
        <v>45.49</v>
      </c>
      <c r="T28" s="21">
        <v>1.78</v>
      </c>
      <c r="U28" s="21">
        <f t="shared" ref="U28" si="16">SUM(Q28:T28)</f>
        <v>58.690000000000005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0"/>
      <c r="BC28" s="29"/>
      <c r="BD28" s="223"/>
      <c r="BE28" s="191"/>
      <c r="BF28" s="29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3"/>
      <c r="BR28" s="23"/>
      <c r="BT28" s="192"/>
      <c r="BU28" s="25"/>
    </row>
    <row r="29" spans="1:73" s="22" customFormat="1" ht="319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45"/>
      <c r="K29" s="245"/>
      <c r="L29" s="20"/>
      <c r="M29" s="234" t="s">
        <v>318</v>
      </c>
      <c r="N29" s="20" t="s">
        <v>390</v>
      </c>
      <c r="O29" s="21">
        <f>U29</f>
        <v>571.74</v>
      </c>
      <c r="P29" s="21"/>
      <c r="Q29" s="21">
        <v>22.9</v>
      </c>
      <c r="R29" s="21">
        <v>54.84</v>
      </c>
      <c r="S29" s="21">
        <v>486.69</v>
      </c>
      <c r="T29" s="21">
        <v>7.31</v>
      </c>
      <c r="U29" s="21">
        <f>SUM(Q29:T29)</f>
        <v>571.74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0"/>
      <c r="BC29" s="29"/>
      <c r="BD29" s="223"/>
      <c r="BE29" s="191"/>
      <c r="BF29" s="29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193"/>
      <c r="BR29" s="23"/>
      <c r="BT29" s="192"/>
      <c r="BU29" s="25"/>
    </row>
    <row r="30" spans="1:73" s="22" customFormat="1" ht="31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45"/>
      <c r="K30" s="245"/>
      <c r="L30" s="20"/>
      <c r="M30" s="235"/>
      <c r="N30" s="20" t="s">
        <v>388</v>
      </c>
      <c r="O30" s="21">
        <f>U30</f>
        <v>115</v>
      </c>
      <c r="P30" s="21">
        <v>2.31</v>
      </c>
      <c r="Q30" s="21">
        <v>2.31</v>
      </c>
      <c r="R30" s="21">
        <v>2.8</v>
      </c>
      <c r="S30" s="21">
        <v>104.23</v>
      </c>
      <c r="T30" s="21">
        <v>5.66</v>
      </c>
      <c r="U30" s="21">
        <f>SUM(Q30:T30)</f>
        <v>115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0"/>
      <c r="BC30" s="29"/>
      <c r="BD30" s="223"/>
      <c r="BE30" s="191"/>
      <c r="BF30" s="29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193"/>
      <c r="BR30" s="23"/>
      <c r="BT30" s="192"/>
      <c r="BU30" s="25"/>
    </row>
    <row r="31" spans="1:73" s="22" customFormat="1" ht="319.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46"/>
      <c r="K31" s="246"/>
      <c r="L31" s="20"/>
      <c r="M31" s="20" t="s">
        <v>310</v>
      </c>
      <c r="N31" s="20">
        <f>BD26</f>
        <v>0.01</v>
      </c>
      <c r="O31" s="21">
        <f>N31*1124</f>
        <v>11.24</v>
      </c>
      <c r="P31" s="21"/>
      <c r="Q31" s="21">
        <f>O31*0.11</f>
        <v>1.2363999999999999</v>
      </c>
      <c r="R31" s="21">
        <f>O31*0.83</f>
        <v>9.3292000000000002</v>
      </c>
      <c r="S31" s="21">
        <v>0</v>
      </c>
      <c r="T31" s="21">
        <f>O31*0.06</f>
        <v>0.6744</v>
      </c>
      <c r="U31" s="21">
        <f t="shared" ref="U31" si="17">SUM(Q31:T31)</f>
        <v>11.24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223"/>
      <c r="BE31" s="191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193"/>
      <c r="BR31" s="23"/>
      <c r="BT31" s="192"/>
      <c r="BU31" s="25"/>
    </row>
    <row r="32" spans="1:73" s="22" customFormat="1" ht="409.5" customHeight="1" x14ac:dyDescent="0.25">
      <c r="A32" s="17" t="s">
        <v>354</v>
      </c>
      <c r="B32" s="18">
        <v>41718464</v>
      </c>
      <c r="C32" s="24">
        <v>43371</v>
      </c>
      <c r="D32" s="19">
        <v>98460</v>
      </c>
      <c r="E32" s="19"/>
      <c r="F32" s="20">
        <v>150</v>
      </c>
      <c r="G32" s="18" t="s">
        <v>355</v>
      </c>
      <c r="H32" s="18" t="s">
        <v>138</v>
      </c>
      <c r="I32" s="18" t="s">
        <v>356</v>
      </c>
      <c r="J32" s="244" t="s">
        <v>357</v>
      </c>
      <c r="K32" s="244" t="s">
        <v>358</v>
      </c>
      <c r="L32" s="20"/>
      <c r="M32" s="20"/>
      <c r="N32" s="20"/>
      <c r="O32" s="21">
        <f>SUM(O33:O37)</f>
        <v>838.47</v>
      </c>
      <c r="P32" s="21">
        <f t="shared" ref="P32" si="18">SUM(P33:P37)</f>
        <v>2.31</v>
      </c>
      <c r="Q32" s="21">
        <f t="shared" ref="Q32" si="19">SUM(Q33:Q37)</f>
        <v>39.794399999999996</v>
      </c>
      <c r="R32" s="21">
        <f t="shared" ref="R32" si="20">SUM(R33:R37)</f>
        <v>142.1892</v>
      </c>
      <c r="S32" s="21">
        <f t="shared" ref="S32" si="21">SUM(S33:S37)</f>
        <v>636.41</v>
      </c>
      <c r="T32" s="21">
        <f t="shared" ref="T32" si="22">SUM(T33:T37)</f>
        <v>20.0764</v>
      </c>
      <c r="U32" s="21">
        <f t="shared" ref="U32" si="23">SUM(U33:U37)</f>
        <v>838.47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>
        <v>0.02</v>
      </c>
      <c r="AI32" s="21">
        <f>U33</f>
        <v>25.6</v>
      </c>
      <c r="AJ32" s="20"/>
      <c r="AK32" s="21"/>
      <c r="AL32" s="223">
        <v>1</v>
      </c>
      <c r="AM32" s="21">
        <f>U34</f>
        <v>58.690000000000005</v>
      </c>
      <c r="AN32" s="20"/>
      <c r="AO32" s="21"/>
      <c r="AP32" s="21"/>
      <c r="AQ32" s="21"/>
      <c r="AR32" s="21"/>
      <c r="AS32" s="21"/>
      <c r="AT32" s="181" t="s">
        <v>387</v>
      </c>
      <c r="AU32" s="21">
        <f>U35+U36</f>
        <v>686.74</v>
      </c>
      <c r="AV32" s="21"/>
      <c r="AW32" s="21"/>
      <c r="AX32" s="21"/>
      <c r="AY32" s="21"/>
      <c r="AZ32" s="21"/>
      <c r="BA32" s="21"/>
      <c r="BB32" s="21"/>
      <c r="BC32" s="21"/>
      <c r="BD32" s="223">
        <v>0.06</v>
      </c>
      <c r="BE32" s="181">
        <f>U37</f>
        <v>67.44</v>
      </c>
      <c r="BF32" s="20"/>
      <c r="BG32" s="21"/>
      <c r="BH32" s="20"/>
      <c r="BI32" s="23"/>
      <c r="BJ32" s="23"/>
      <c r="BK32" s="21"/>
      <c r="BL32" s="21"/>
      <c r="BM32" s="21"/>
      <c r="BN32" s="181">
        <f t="shared" ref="BN32" si="24">W32+Y32+AA32+AC32+AE32+AG32+AI32+AM32+AO32+AQ32+AS32+AU32+AW32+AY32+BA32+BC32+BE32+BG32+BI32+BK32+BM32</f>
        <v>838.47</v>
      </c>
      <c r="BO32" s="24">
        <v>43731</v>
      </c>
      <c r="BP32" s="21"/>
      <c r="BQ32" s="193">
        <v>43371</v>
      </c>
      <c r="BR32" s="23">
        <v>12</v>
      </c>
      <c r="BS32" s="22">
        <v>360</v>
      </c>
      <c r="BT32" s="192">
        <v>43731</v>
      </c>
      <c r="BU32" s="25"/>
    </row>
    <row r="33" spans="1:73" s="22" customFormat="1" ht="336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45"/>
      <c r="K33" s="245"/>
      <c r="L33" s="20"/>
      <c r="M33" s="20" t="s">
        <v>314</v>
      </c>
      <c r="N33" s="20">
        <f>AH32</f>
        <v>0.02</v>
      </c>
      <c r="O33" s="21">
        <f>N33*1280</f>
        <v>25.6</v>
      </c>
      <c r="P33" s="21"/>
      <c r="Q33" s="21">
        <f>O33*0.11</f>
        <v>2.8160000000000003</v>
      </c>
      <c r="R33" s="21">
        <f>O33*0.84</f>
        <v>21.504000000000001</v>
      </c>
      <c r="S33" s="21">
        <v>0</v>
      </c>
      <c r="T33" s="21">
        <f>O33*0.05</f>
        <v>1.2800000000000002</v>
      </c>
      <c r="U33" s="21">
        <f>SUM(Q33:T33)</f>
        <v>25.6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23"/>
      <c r="AM33" s="20"/>
      <c r="AN33" s="20"/>
      <c r="AO33" s="21"/>
      <c r="AP33" s="21"/>
      <c r="AQ33" s="21"/>
      <c r="AR33" s="21"/>
      <c r="AS33" s="21"/>
      <c r="AT33" s="223"/>
      <c r="AU33" s="20"/>
      <c r="AV33" s="21"/>
      <c r="AW33" s="21"/>
      <c r="AX33" s="21"/>
      <c r="AY33" s="21"/>
      <c r="AZ33" s="21"/>
      <c r="BA33" s="21"/>
      <c r="BB33" s="21"/>
      <c r="BC33" s="21"/>
      <c r="BD33" s="223"/>
      <c r="BE33" s="20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193"/>
      <c r="BR33" s="23"/>
      <c r="BT33" s="192"/>
      <c r="BU33" s="25"/>
    </row>
    <row r="34" spans="1:73" s="22" customFormat="1" ht="336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45"/>
      <c r="K34" s="245"/>
      <c r="L34" s="20"/>
      <c r="M34" s="20" t="s">
        <v>316</v>
      </c>
      <c r="N34" s="20">
        <f>AL32</f>
        <v>1</v>
      </c>
      <c r="O34" s="21">
        <f>U34</f>
        <v>58.690000000000005</v>
      </c>
      <c r="P34" s="21"/>
      <c r="Q34" s="21">
        <v>4.3499999999999996</v>
      </c>
      <c r="R34" s="21">
        <v>7.07</v>
      </c>
      <c r="S34" s="21">
        <v>45.49</v>
      </c>
      <c r="T34" s="21">
        <v>1.78</v>
      </c>
      <c r="U34" s="21">
        <f t="shared" ref="U34" si="25">SUM(Q34:T34)</f>
        <v>58.690000000000005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23"/>
      <c r="AU34" s="23"/>
      <c r="AV34" s="21"/>
      <c r="AW34" s="21"/>
      <c r="AX34" s="21"/>
      <c r="AY34" s="21"/>
      <c r="AZ34" s="21"/>
      <c r="BA34" s="21"/>
      <c r="BB34" s="21"/>
      <c r="BC34" s="21"/>
      <c r="BD34" s="223"/>
      <c r="BE34" s="181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193"/>
      <c r="BR34" s="23"/>
      <c r="BT34" s="192"/>
      <c r="BU34" s="25"/>
    </row>
    <row r="35" spans="1:73" s="22" customFormat="1" ht="33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245"/>
      <c r="K35" s="245"/>
      <c r="L35" s="20"/>
      <c r="M35" s="234" t="s">
        <v>318</v>
      </c>
      <c r="N35" s="20" t="s">
        <v>390</v>
      </c>
      <c r="O35" s="21">
        <f>U35</f>
        <v>571.74</v>
      </c>
      <c r="P35" s="21"/>
      <c r="Q35" s="21">
        <v>22.9</v>
      </c>
      <c r="R35" s="21">
        <v>54.84</v>
      </c>
      <c r="S35" s="21">
        <v>486.69</v>
      </c>
      <c r="T35" s="21">
        <v>7.31</v>
      </c>
      <c r="U35" s="21">
        <f>SUM(Q35:T35)</f>
        <v>571.74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23"/>
      <c r="AU35" s="23"/>
      <c r="AV35" s="21"/>
      <c r="AW35" s="21"/>
      <c r="AX35" s="21"/>
      <c r="AY35" s="21"/>
      <c r="AZ35" s="21"/>
      <c r="BA35" s="21"/>
      <c r="BB35" s="21"/>
      <c r="BC35" s="21"/>
      <c r="BD35" s="223"/>
      <c r="BE35" s="18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193"/>
      <c r="BR35" s="23"/>
      <c r="BT35" s="192"/>
      <c r="BU35" s="25"/>
    </row>
    <row r="36" spans="1:73" s="22" customFormat="1" ht="336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45"/>
      <c r="K36" s="245"/>
      <c r="L36" s="20"/>
      <c r="M36" s="235"/>
      <c r="N36" s="20" t="s">
        <v>388</v>
      </c>
      <c r="O36" s="21">
        <f>U36</f>
        <v>115</v>
      </c>
      <c r="P36" s="21">
        <v>2.31</v>
      </c>
      <c r="Q36" s="21">
        <v>2.31</v>
      </c>
      <c r="R36" s="21">
        <v>2.8</v>
      </c>
      <c r="S36" s="21">
        <v>104.23</v>
      </c>
      <c r="T36" s="21">
        <v>5.66</v>
      </c>
      <c r="U36" s="21">
        <f>SUM(Q36:T36)</f>
        <v>115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23"/>
      <c r="AU36" s="23"/>
      <c r="AV36" s="21"/>
      <c r="AW36" s="21"/>
      <c r="AX36" s="21"/>
      <c r="AY36" s="21"/>
      <c r="AZ36" s="21"/>
      <c r="BA36" s="21"/>
      <c r="BB36" s="21"/>
      <c r="BC36" s="21"/>
      <c r="BD36" s="223"/>
      <c r="BE36" s="18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29"/>
      <c r="BR36" s="23"/>
      <c r="BT36" s="192"/>
      <c r="BU36" s="25"/>
    </row>
    <row r="37" spans="1:73" s="22" customFormat="1" ht="336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246"/>
      <c r="K37" s="246"/>
      <c r="L37" s="20"/>
      <c r="M37" s="20" t="s">
        <v>310</v>
      </c>
      <c r="N37" s="20">
        <f>BD32</f>
        <v>0.06</v>
      </c>
      <c r="O37" s="21">
        <f>N37*1124</f>
        <v>67.44</v>
      </c>
      <c r="P37" s="21"/>
      <c r="Q37" s="21">
        <f>O37*0.11</f>
        <v>7.4184000000000001</v>
      </c>
      <c r="R37" s="21">
        <f>O37*0.83</f>
        <v>55.975199999999994</v>
      </c>
      <c r="S37" s="21">
        <v>0</v>
      </c>
      <c r="T37" s="21">
        <f>O37*0.06</f>
        <v>4.0463999999999993</v>
      </c>
      <c r="U37" s="21">
        <f t="shared" ref="U37" si="26">SUM(Q37:T37)</f>
        <v>67.44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23"/>
      <c r="AU37" s="23"/>
      <c r="AV37" s="21"/>
      <c r="AW37" s="21"/>
      <c r="AX37" s="21"/>
      <c r="AY37" s="21"/>
      <c r="AZ37" s="21"/>
      <c r="BA37" s="21"/>
      <c r="BB37" s="21"/>
      <c r="BC37" s="21"/>
      <c r="BD37" s="223"/>
      <c r="BE37" s="18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19" customFormat="1" ht="408" customHeight="1" x14ac:dyDescent="0.25">
      <c r="A38" s="239" t="s">
        <v>39</v>
      </c>
      <c r="B38" s="239"/>
      <c r="C38" s="239"/>
      <c r="D38" s="239"/>
      <c r="E38" s="239"/>
      <c r="F38" s="239"/>
      <c r="G38" s="239"/>
      <c r="H38" s="239"/>
      <c r="I38" s="239"/>
      <c r="J38" s="239"/>
      <c r="K38" s="238"/>
      <c r="L38" s="228"/>
      <c r="M38" s="237"/>
      <c r="N38" s="237"/>
      <c r="O38" s="240">
        <f>O3+O10+O16+O20+O26+O32</f>
        <v>7825.11</v>
      </c>
      <c r="P38" s="226">
        <f t="shared" ref="P38:BN38" si="27">P3+P10+P16+P20+P26+P32</f>
        <v>11.55</v>
      </c>
      <c r="Q38" s="240">
        <f t="shared" si="27"/>
        <v>349.01309999999995</v>
      </c>
      <c r="R38" s="240">
        <f t="shared" si="27"/>
        <v>1418.7642000000003</v>
      </c>
      <c r="S38" s="240">
        <f t="shared" si="27"/>
        <v>5928.95</v>
      </c>
      <c r="T38" s="240">
        <f t="shared" si="27"/>
        <v>128.3827</v>
      </c>
      <c r="U38" s="240">
        <f t="shared" si="27"/>
        <v>7825.11</v>
      </c>
      <c r="V38" s="226">
        <f t="shared" si="27"/>
        <v>0</v>
      </c>
      <c r="W38" s="226">
        <f t="shared" si="27"/>
        <v>0</v>
      </c>
      <c r="X38" s="226">
        <f t="shared" si="27"/>
        <v>0</v>
      </c>
      <c r="Y38" s="226">
        <f t="shared" si="27"/>
        <v>0</v>
      </c>
      <c r="Z38" s="226">
        <f t="shared" si="27"/>
        <v>0</v>
      </c>
      <c r="AA38" s="226">
        <f t="shared" si="27"/>
        <v>0</v>
      </c>
      <c r="AB38" s="226">
        <f t="shared" si="27"/>
        <v>0</v>
      </c>
      <c r="AC38" s="226">
        <f t="shared" si="27"/>
        <v>0</v>
      </c>
      <c r="AD38" s="226">
        <f t="shared" si="27"/>
        <v>0</v>
      </c>
      <c r="AE38" s="226">
        <f t="shared" si="27"/>
        <v>0</v>
      </c>
      <c r="AF38" s="226">
        <f t="shared" si="27"/>
        <v>0</v>
      </c>
      <c r="AG38" s="226">
        <f t="shared" si="27"/>
        <v>0</v>
      </c>
      <c r="AH38" s="240">
        <v>0.15</v>
      </c>
      <c r="AI38" s="240">
        <f t="shared" si="27"/>
        <v>192.00000000000003</v>
      </c>
      <c r="AJ38" s="226">
        <f t="shared" si="27"/>
        <v>0</v>
      </c>
      <c r="AK38" s="226">
        <f t="shared" si="27"/>
        <v>0</v>
      </c>
      <c r="AL38" s="242">
        <v>5</v>
      </c>
      <c r="AM38" s="240">
        <f t="shared" si="27"/>
        <v>293.45000000000005</v>
      </c>
      <c r="AN38" s="240" t="s">
        <v>359</v>
      </c>
      <c r="AO38" s="240">
        <f t="shared" si="27"/>
        <v>764.85</v>
      </c>
      <c r="AP38" s="240" t="s">
        <v>360</v>
      </c>
      <c r="AQ38" s="240">
        <f t="shared" si="27"/>
        <v>35.480000000000004</v>
      </c>
      <c r="AR38" s="226">
        <f t="shared" si="27"/>
        <v>0</v>
      </c>
      <c r="AS38" s="226">
        <f t="shared" si="27"/>
        <v>0</v>
      </c>
      <c r="AT38" s="240" t="s">
        <v>379</v>
      </c>
      <c r="AU38" s="240">
        <f t="shared" si="27"/>
        <v>2060.2200000000003</v>
      </c>
      <c r="AV38" s="226">
        <f t="shared" si="27"/>
        <v>0</v>
      </c>
      <c r="AW38" s="226">
        <f t="shared" si="27"/>
        <v>0</v>
      </c>
      <c r="AX38" s="226">
        <f t="shared" si="27"/>
        <v>0</v>
      </c>
      <c r="AY38" s="226">
        <f t="shared" si="27"/>
        <v>0</v>
      </c>
      <c r="AZ38" s="226">
        <f t="shared" si="27"/>
        <v>0</v>
      </c>
      <c r="BA38" s="226">
        <f t="shared" si="27"/>
        <v>0</v>
      </c>
      <c r="BB38" s="240" t="s">
        <v>380</v>
      </c>
      <c r="BC38" s="240">
        <f t="shared" si="27"/>
        <v>4335.38</v>
      </c>
      <c r="BD38" s="240">
        <v>0.12</v>
      </c>
      <c r="BE38" s="240">
        <f t="shared" si="27"/>
        <v>134.88</v>
      </c>
      <c r="BF38" s="240" t="s">
        <v>381</v>
      </c>
      <c r="BG38" s="240">
        <f t="shared" si="27"/>
        <v>8.85</v>
      </c>
      <c r="BH38" s="226">
        <f t="shared" si="27"/>
        <v>0</v>
      </c>
      <c r="BI38" s="226">
        <f t="shared" si="27"/>
        <v>0</v>
      </c>
      <c r="BJ38" s="226">
        <f t="shared" si="27"/>
        <v>0</v>
      </c>
      <c r="BK38" s="226">
        <f t="shared" si="27"/>
        <v>0</v>
      </c>
      <c r="BL38" s="226">
        <f t="shared" si="27"/>
        <v>0</v>
      </c>
      <c r="BM38" s="226">
        <f t="shared" si="27"/>
        <v>0</v>
      </c>
      <c r="BN38" s="240">
        <f t="shared" si="27"/>
        <v>7825.11</v>
      </c>
      <c r="BO38" s="241"/>
      <c r="BP38" s="216"/>
      <c r="BQ38" s="226"/>
      <c r="BR38" s="217"/>
      <c r="BS38" s="217"/>
      <c r="BT38" s="227"/>
      <c r="BU38" s="218"/>
    </row>
    <row r="39" spans="1:73" s="219" customFormat="1" ht="408" customHeight="1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8"/>
      <c r="L39" s="228"/>
      <c r="M39" s="237"/>
      <c r="N39" s="237"/>
      <c r="O39" s="240"/>
      <c r="P39" s="217"/>
      <c r="Q39" s="240"/>
      <c r="R39" s="240"/>
      <c r="S39" s="240"/>
      <c r="T39" s="240"/>
      <c r="U39" s="240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40"/>
      <c r="AI39" s="240"/>
      <c r="AJ39" s="226"/>
      <c r="AK39" s="226"/>
      <c r="AL39" s="242"/>
      <c r="AM39" s="240"/>
      <c r="AN39" s="240"/>
      <c r="AO39" s="240"/>
      <c r="AP39" s="240"/>
      <c r="AQ39" s="240"/>
      <c r="AR39" s="226"/>
      <c r="AS39" s="226"/>
      <c r="AT39" s="240"/>
      <c r="AU39" s="240"/>
      <c r="AV39" s="226"/>
      <c r="AW39" s="226"/>
      <c r="AX39" s="226"/>
      <c r="AY39" s="226"/>
      <c r="AZ39" s="226"/>
      <c r="BA39" s="226"/>
      <c r="BB39" s="240"/>
      <c r="BC39" s="240"/>
      <c r="BD39" s="240"/>
      <c r="BE39" s="240"/>
      <c r="BF39" s="240"/>
      <c r="BG39" s="240"/>
      <c r="BH39" s="228"/>
      <c r="BI39" s="220"/>
      <c r="BJ39" s="217"/>
      <c r="BK39" s="226"/>
      <c r="BL39" s="226"/>
      <c r="BM39" s="226"/>
      <c r="BN39" s="240"/>
      <c r="BO39" s="241"/>
      <c r="BP39" s="216"/>
      <c r="BQ39" s="226"/>
      <c r="BR39" s="217"/>
      <c r="BS39" s="217"/>
      <c r="BT39" s="227"/>
      <c r="BU39" s="218"/>
    </row>
    <row r="40" spans="1:73" s="22" customFormat="1" ht="250.5" customHeight="1" x14ac:dyDescent="0.25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1"/>
      <c r="L40" s="180"/>
      <c r="M40" s="212"/>
      <c r="N40" s="212"/>
      <c r="O40" s="213"/>
      <c r="P40" s="40"/>
      <c r="Q40" s="213"/>
      <c r="R40" s="213"/>
      <c r="S40" s="213"/>
      <c r="T40" s="213"/>
      <c r="U40" s="213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213"/>
      <c r="AI40" s="213"/>
      <c r="AJ40" s="36"/>
      <c r="AK40" s="36"/>
      <c r="AL40" s="214"/>
      <c r="AM40" s="213"/>
      <c r="AN40" s="213"/>
      <c r="AO40" s="213"/>
      <c r="AP40" s="213"/>
      <c r="AQ40" s="213"/>
      <c r="AR40" s="36"/>
      <c r="AS40" s="36"/>
      <c r="AT40" s="213"/>
      <c r="AU40" s="213"/>
      <c r="AV40" s="36"/>
      <c r="AW40" s="36"/>
      <c r="AX40" s="36"/>
      <c r="AY40" s="36"/>
      <c r="AZ40" s="36"/>
      <c r="BA40" s="36"/>
      <c r="BB40" s="213"/>
      <c r="BC40" s="213"/>
      <c r="BD40" s="213"/>
      <c r="BE40" s="213"/>
      <c r="BF40" s="213"/>
      <c r="BG40" s="213"/>
      <c r="BH40" s="180"/>
      <c r="BI40" s="208"/>
      <c r="BJ40" s="40"/>
      <c r="BK40" s="36"/>
      <c r="BL40" s="36"/>
      <c r="BM40" s="36"/>
      <c r="BN40" s="213"/>
      <c r="BO40" s="215"/>
      <c r="BP40" s="201"/>
      <c r="BQ40" s="21"/>
      <c r="BR40" s="23"/>
      <c r="BS40" s="23"/>
      <c r="BT40" s="24"/>
      <c r="BU40" s="25"/>
    </row>
    <row r="41" spans="1:73" s="22" customFormat="1" ht="239.25" customHeight="1" x14ac:dyDescent="0.25">
      <c r="A41" s="209" t="s">
        <v>370</v>
      </c>
      <c r="B41" s="206"/>
      <c r="C41" s="206"/>
      <c r="D41" s="207"/>
      <c r="E41" s="207"/>
      <c r="F41" s="180"/>
      <c r="G41" s="206"/>
      <c r="H41" s="206"/>
      <c r="J41" s="206"/>
      <c r="K41" s="209" t="s">
        <v>374</v>
      </c>
      <c r="L41" s="180"/>
      <c r="M41" s="180"/>
      <c r="O41" s="208"/>
      <c r="P41" s="208"/>
      <c r="Q41" s="208"/>
      <c r="R41" s="208"/>
      <c r="S41" s="209" t="s">
        <v>375</v>
      </c>
      <c r="T41" s="208"/>
      <c r="U41" s="208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180"/>
      <c r="AU41" s="40"/>
      <c r="AV41" s="36"/>
      <c r="AW41" s="36"/>
      <c r="AX41" s="36"/>
      <c r="AY41" s="36"/>
      <c r="AZ41" s="36"/>
      <c r="BA41" s="36"/>
      <c r="BB41" s="36"/>
      <c r="BC41" s="36"/>
      <c r="BD41" s="180"/>
      <c r="BE41" s="36"/>
      <c r="BF41" s="180"/>
      <c r="BG41" s="36"/>
      <c r="BH41" s="180"/>
      <c r="BI41" s="40"/>
      <c r="BJ41" s="40"/>
      <c r="BK41" s="36"/>
      <c r="BL41" s="36"/>
      <c r="BM41" s="36"/>
      <c r="BN41" s="36"/>
      <c r="BO41" s="26"/>
      <c r="BP41" s="201"/>
      <c r="BQ41" s="21"/>
      <c r="BR41" s="23"/>
      <c r="BS41" s="23"/>
      <c r="BT41" s="24"/>
      <c r="BU41" s="25"/>
    </row>
    <row r="42" spans="1:73" s="22" customFormat="1" ht="239.25" customHeight="1" x14ac:dyDescent="0.25">
      <c r="A42" s="209" t="s">
        <v>371</v>
      </c>
      <c r="B42" s="206"/>
      <c r="C42" s="206"/>
      <c r="D42" s="207"/>
      <c r="E42" s="207"/>
      <c r="F42" s="180"/>
      <c r="G42" s="206"/>
      <c r="H42" s="206"/>
      <c r="J42" s="206"/>
      <c r="K42" s="209" t="s">
        <v>374</v>
      </c>
      <c r="L42" s="180"/>
      <c r="M42" s="180"/>
      <c r="O42" s="36"/>
      <c r="P42" s="36"/>
      <c r="Q42" s="36"/>
      <c r="R42" s="36"/>
      <c r="S42" s="209" t="s">
        <v>376</v>
      </c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180"/>
      <c r="AU42" s="40"/>
      <c r="AV42" s="36"/>
      <c r="AW42" s="36"/>
      <c r="AX42" s="36"/>
      <c r="AY42" s="36"/>
      <c r="AZ42" s="36"/>
      <c r="BA42" s="36"/>
      <c r="BB42" s="36"/>
      <c r="BC42" s="36"/>
      <c r="BD42" s="180"/>
      <c r="BE42" s="36"/>
      <c r="BF42" s="180"/>
      <c r="BG42" s="36"/>
      <c r="BH42" s="180"/>
      <c r="BI42" s="40"/>
      <c r="BJ42" s="40"/>
      <c r="BK42" s="36"/>
      <c r="BL42" s="36"/>
      <c r="BM42" s="36"/>
      <c r="BN42" s="36"/>
      <c r="BO42" s="26"/>
      <c r="BP42" s="201"/>
      <c r="BQ42" s="21"/>
      <c r="BR42" s="23"/>
      <c r="BS42" s="23"/>
      <c r="BT42" s="24"/>
      <c r="BU42" s="25"/>
    </row>
    <row r="43" spans="1:73" s="22" customFormat="1" ht="239.25" customHeight="1" x14ac:dyDescent="0.25">
      <c r="A43" s="209" t="s">
        <v>372</v>
      </c>
      <c r="B43" s="206"/>
      <c r="C43" s="206"/>
      <c r="D43" s="207"/>
      <c r="E43" s="207"/>
      <c r="F43" s="180"/>
      <c r="G43" s="206"/>
      <c r="H43" s="206"/>
      <c r="J43" s="206"/>
      <c r="K43" s="209" t="s">
        <v>374</v>
      </c>
      <c r="L43" s="180"/>
      <c r="M43" s="180"/>
      <c r="O43" s="36"/>
      <c r="P43" s="36"/>
      <c r="Q43" s="36"/>
      <c r="R43" s="36"/>
      <c r="S43" s="209" t="s">
        <v>377</v>
      </c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180"/>
      <c r="AU43" s="40"/>
      <c r="AV43" s="36"/>
      <c r="AW43" s="36"/>
      <c r="AX43" s="36"/>
      <c r="AY43" s="36"/>
      <c r="AZ43" s="36"/>
      <c r="BA43" s="36"/>
      <c r="BB43" s="36"/>
      <c r="BC43" s="36"/>
      <c r="BD43" s="180"/>
      <c r="BE43" s="40"/>
      <c r="BF43" s="40"/>
      <c r="BG43" s="36"/>
      <c r="BH43" s="180"/>
      <c r="BI43" s="40"/>
      <c r="BJ43" s="40"/>
      <c r="BK43" s="36"/>
      <c r="BL43" s="36"/>
      <c r="BM43" s="36"/>
      <c r="BN43" s="36"/>
      <c r="BO43" s="26"/>
      <c r="BP43" s="201"/>
      <c r="BQ43" s="21"/>
      <c r="BR43" s="23"/>
      <c r="BS43" s="23"/>
      <c r="BT43" s="24"/>
      <c r="BU43" s="25"/>
    </row>
    <row r="44" spans="1:73" s="22" customFormat="1" ht="239.25" customHeight="1" x14ac:dyDescent="0.25">
      <c r="A44" s="209" t="s">
        <v>373</v>
      </c>
      <c r="B44" s="206"/>
      <c r="C44" s="206"/>
      <c r="D44" s="207"/>
      <c r="E44" s="207"/>
      <c r="F44" s="180"/>
      <c r="G44" s="206"/>
      <c r="H44" s="206"/>
      <c r="J44" s="206"/>
      <c r="K44" s="209" t="s">
        <v>374</v>
      </c>
      <c r="L44" s="180"/>
      <c r="M44" s="221"/>
      <c r="O44" s="40"/>
      <c r="P44" s="40"/>
      <c r="Q44" s="40"/>
      <c r="R44" s="40"/>
      <c r="S44" s="209" t="s">
        <v>378</v>
      </c>
      <c r="T44" s="40"/>
      <c r="U44" s="40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180"/>
      <c r="BI44" s="40"/>
      <c r="BJ44" s="40"/>
      <c r="BK44" s="36"/>
      <c r="BL44" s="36"/>
      <c r="BM44" s="36"/>
      <c r="BN44" s="36"/>
      <c r="BO44" s="26"/>
      <c r="BP44" s="201"/>
      <c r="BQ44" s="21"/>
      <c r="BR44" s="23"/>
      <c r="BS44" s="23"/>
      <c r="BT44" s="24"/>
      <c r="BU44" s="25"/>
    </row>
    <row r="45" spans="1:73" s="22" customFormat="1" ht="319.5" customHeight="1" x14ac:dyDescent="0.25">
      <c r="A45" s="205"/>
      <c r="B45" s="206"/>
      <c r="C45" s="206"/>
      <c r="D45" s="207"/>
      <c r="E45" s="207"/>
      <c r="F45" s="180"/>
      <c r="G45" s="206"/>
      <c r="H45" s="206"/>
      <c r="I45" s="206"/>
      <c r="J45" s="206"/>
      <c r="K45" s="206"/>
      <c r="L45" s="180"/>
      <c r="M45" s="221"/>
      <c r="N45" s="180"/>
      <c r="O45" s="40"/>
      <c r="P45" s="40"/>
      <c r="Q45" s="40"/>
      <c r="R45" s="40"/>
      <c r="S45" s="40"/>
      <c r="T45" s="40"/>
      <c r="U45" s="40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180"/>
      <c r="BI45" s="40"/>
      <c r="BJ45" s="40"/>
      <c r="BK45" s="36"/>
      <c r="BL45" s="36"/>
      <c r="BM45" s="36"/>
      <c r="BN45" s="36"/>
      <c r="BO45" s="26"/>
      <c r="BP45" s="201"/>
      <c r="BQ45" s="21"/>
      <c r="BR45" s="23"/>
      <c r="BS45" s="23"/>
      <c r="BT45" s="24"/>
      <c r="BU45" s="25"/>
    </row>
    <row r="46" spans="1:73" s="22" customFormat="1" ht="247.5" customHeight="1" x14ac:dyDescent="0.25">
      <c r="A46" s="202"/>
      <c r="B46" s="225"/>
      <c r="C46" s="225"/>
      <c r="D46" s="203"/>
      <c r="E46" s="203"/>
      <c r="F46" s="223"/>
      <c r="G46" s="225"/>
      <c r="H46" s="225"/>
      <c r="I46" s="225"/>
      <c r="J46" s="225"/>
      <c r="K46" s="225"/>
      <c r="L46" s="223"/>
      <c r="M46" s="223"/>
      <c r="N46" s="223"/>
      <c r="O46" s="191"/>
      <c r="P46" s="191"/>
      <c r="Q46" s="191"/>
      <c r="R46" s="191"/>
      <c r="S46" s="191"/>
      <c r="T46" s="191"/>
      <c r="U46" s="19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223"/>
      <c r="BE46" s="191"/>
      <c r="BF46" s="191"/>
      <c r="BG46" s="181"/>
      <c r="BH46" s="223"/>
      <c r="BI46" s="182"/>
      <c r="BJ46" s="182"/>
      <c r="BK46" s="181"/>
      <c r="BL46" s="181"/>
      <c r="BM46" s="181"/>
      <c r="BN46" s="181"/>
      <c r="BO46" s="204"/>
      <c r="BP46" s="21"/>
      <c r="BQ46" s="21"/>
      <c r="BR46" s="23"/>
      <c r="BS46" s="23"/>
      <c r="BT46" s="24"/>
      <c r="BU46" s="25"/>
    </row>
    <row r="47" spans="1:73" s="22" customFormat="1" ht="140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9"/>
      <c r="P47" s="29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81"/>
      <c r="AU47" s="21"/>
      <c r="AV47" s="21"/>
      <c r="AW47" s="21"/>
      <c r="AX47" s="21"/>
      <c r="AY47" s="21"/>
      <c r="AZ47" s="21"/>
      <c r="BA47" s="21"/>
      <c r="BB47" s="21"/>
      <c r="BC47" s="21"/>
      <c r="BD47" s="181"/>
      <c r="BE47" s="181"/>
      <c r="BF47" s="21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46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223"/>
      <c r="AM48" s="23"/>
      <c r="AN48" s="23"/>
      <c r="AO48" s="21"/>
      <c r="AP48" s="21"/>
      <c r="AQ48" s="21"/>
      <c r="AR48" s="21"/>
      <c r="AS48" s="21"/>
      <c r="AT48" s="223"/>
      <c r="AU48" s="23"/>
      <c r="AV48" s="21"/>
      <c r="AW48" s="21"/>
      <c r="AX48" s="21"/>
      <c r="AY48" s="21"/>
      <c r="AZ48" s="21"/>
      <c r="BA48" s="21"/>
      <c r="BB48" s="21"/>
      <c r="BC48" s="21"/>
      <c r="BD48" s="223"/>
      <c r="BE48" s="21"/>
      <c r="BF48" s="20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97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223"/>
      <c r="AM49" s="23"/>
      <c r="AN49" s="23"/>
      <c r="AO49" s="21"/>
      <c r="AP49" s="21"/>
      <c r="AQ49" s="21"/>
      <c r="AR49" s="21"/>
      <c r="AS49" s="21"/>
      <c r="AT49" s="223"/>
      <c r="AU49" s="23"/>
      <c r="AV49" s="21"/>
      <c r="AW49" s="21"/>
      <c r="AX49" s="21"/>
      <c r="AY49" s="21"/>
      <c r="AZ49" s="21"/>
      <c r="BA49" s="21"/>
      <c r="BB49" s="21"/>
      <c r="BC49" s="21"/>
      <c r="BD49" s="223"/>
      <c r="BE49" s="181"/>
      <c r="BF49" s="20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0"/>
      <c r="Q50" s="20"/>
      <c r="R50" s="20"/>
      <c r="S50" s="20"/>
      <c r="T50" s="20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223"/>
      <c r="AM50" s="23"/>
      <c r="AN50" s="23"/>
      <c r="AO50" s="21"/>
      <c r="AP50" s="21"/>
      <c r="AQ50" s="21"/>
      <c r="AR50" s="21"/>
      <c r="AS50" s="21"/>
      <c r="AT50" s="223"/>
      <c r="AU50" s="23"/>
      <c r="AV50" s="21"/>
      <c r="AW50" s="21"/>
      <c r="AX50" s="21"/>
      <c r="AY50" s="21"/>
      <c r="AZ50" s="21"/>
      <c r="BA50" s="21"/>
      <c r="BB50" s="21"/>
      <c r="BC50" s="21"/>
      <c r="BD50" s="223"/>
      <c r="BE50" s="181"/>
      <c r="BF50" s="20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273.7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223"/>
      <c r="AM51" s="23"/>
      <c r="AN51" s="23"/>
      <c r="AO51" s="21"/>
      <c r="AP51" s="21"/>
      <c r="AQ51" s="21"/>
      <c r="AR51" s="21"/>
      <c r="AS51" s="21"/>
      <c r="AT51" s="223"/>
      <c r="AU51" s="23"/>
      <c r="AV51" s="21"/>
      <c r="AW51" s="21"/>
      <c r="AX51" s="21"/>
      <c r="AY51" s="21"/>
      <c r="AZ51" s="21"/>
      <c r="BA51" s="21"/>
      <c r="BB51" s="21"/>
      <c r="BC51" s="21"/>
      <c r="BD51" s="223"/>
      <c r="BE51" s="181"/>
      <c r="BF51" s="20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11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223"/>
      <c r="AM52" s="23"/>
      <c r="AN52" s="23"/>
      <c r="AO52" s="21"/>
      <c r="AP52" s="21"/>
      <c r="AQ52" s="21"/>
      <c r="AR52" s="21"/>
      <c r="AS52" s="21"/>
      <c r="AT52" s="223"/>
      <c r="AU52" s="23"/>
      <c r="AV52" s="21"/>
      <c r="AW52" s="21"/>
      <c r="AX52" s="21"/>
      <c r="AY52" s="21"/>
      <c r="AZ52" s="21"/>
      <c r="BA52" s="21"/>
      <c r="BB52" s="21"/>
      <c r="BC52" s="21"/>
      <c r="BD52" s="223"/>
      <c r="BE52" s="182"/>
      <c r="BF52" s="23"/>
      <c r="BG52" s="21"/>
      <c r="BH52" s="20"/>
      <c r="BI52" s="23"/>
      <c r="BJ52" s="20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408.7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23"/>
      <c r="AM53" s="20"/>
      <c r="AN53" s="20"/>
      <c r="AO53" s="20"/>
      <c r="AP53" s="20"/>
      <c r="AQ53" s="21"/>
      <c r="AR53" s="21"/>
      <c r="AS53" s="21"/>
      <c r="AT53" s="223"/>
      <c r="AU53" s="20"/>
      <c r="AV53" s="21"/>
      <c r="AW53" s="21"/>
      <c r="AX53" s="21"/>
      <c r="AY53" s="21"/>
      <c r="AZ53" s="21"/>
      <c r="BA53" s="21"/>
      <c r="BB53" s="21"/>
      <c r="BC53" s="21"/>
      <c r="BD53" s="223"/>
      <c r="BE53" s="20"/>
      <c r="BF53" s="20"/>
      <c r="BG53" s="20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38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23"/>
      <c r="AM54" s="20"/>
      <c r="AN54" s="20"/>
      <c r="AO54" s="21"/>
      <c r="AP54" s="21"/>
      <c r="AQ54" s="21"/>
      <c r="AR54" s="21"/>
      <c r="AS54" s="21"/>
      <c r="AT54" s="223"/>
      <c r="AU54" s="20"/>
      <c r="AV54" s="21"/>
      <c r="AW54" s="21"/>
      <c r="AX54" s="21"/>
      <c r="AY54" s="21"/>
      <c r="AZ54" s="21"/>
      <c r="BA54" s="21"/>
      <c r="BB54" s="21"/>
      <c r="BC54" s="21"/>
      <c r="BD54" s="223"/>
      <c r="BE54" s="223"/>
      <c r="BF54" s="20"/>
      <c r="BG54" s="20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38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23"/>
      <c r="AM55" s="20"/>
      <c r="AN55" s="20"/>
      <c r="AO55" s="21"/>
      <c r="AP55" s="21"/>
      <c r="AQ55" s="21"/>
      <c r="AR55" s="21"/>
      <c r="AS55" s="21"/>
      <c r="AT55" s="223"/>
      <c r="AU55" s="20"/>
      <c r="AV55" s="21"/>
      <c r="AW55" s="21"/>
      <c r="AX55" s="21"/>
      <c r="AY55" s="21"/>
      <c r="AZ55" s="21"/>
      <c r="BA55" s="21"/>
      <c r="BB55" s="21"/>
      <c r="BC55" s="21"/>
      <c r="BD55" s="223"/>
      <c r="BE55" s="223"/>
      <c r="BF55" s="20"/>
      <c r="BG55" s="20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38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23"/>
      <c r="AM56" s="20"/>
      <c r="AN56" s="20"/>
      <c r="AO56" s="21"/>
      <c r="AP56" s="21"/>
      <c r="AQ56" s="21"/>
      <c r="AR56" s="21"/>
      <c r="AS56" s="21"/>
      <c r="AT56" s="223"/>
      <c r="AU56" s="20"/>
      <c r="AV56" s="21"/>
      <c r="AW56" s="21"/>
      <c r="AX56" s="21"/>
      <c r="AY56" s="21"/>
      <c r="AZ56" s="21"/>
      <c r="BA56" s="21"/>
      <c r="BB56" s="21"/>
      <c r="BC56" s="21"/>
      <c r="BD56" s="223"/>
      <c r="BE56" s="223"/>
      <c r="BF56" s="20"/>
      <c r="BG56" s="20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38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23"/>
      <c r="AM57" s="20"/>
      <c r="AN57" s="20"/>
      <c r="AO57" s="21"/>
      <c r="AP57" s="21"/>
      <c r="AQ57" s="21"/>
      <c r="AR57" s="21"/>
      <c r="AS57" s="21"/>
      <c r="AT57" s="223"/>
      <c r="AU57" s="20"/>
      <c r="AV57" s="21"/>
      <c r="AW57" s="21"/>
      <c r="AX57" s="21"/>
      <c r="AY57" s="21"/>
      <c r="AZ57" s="21"/>
      <c r="BA57" s="21"/>
      <c r="BB57" s="21"/>
      <c r="BC57" s="21"/>
      <c r="BD57" s="223"/>
      <c r="BE57" s="223"/>
      <c r="BF57" s="20"/>
      <c r="BG57" s="20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94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3"/>
      <c r="AK58" s="21"/>
      <c r="AL58" s="223"/>
      <c r="AM58" s="23"/>
      <c r="AN58" s="23"/>
      <c r="AO58" s="21"/>
      <c r="AP58" s="21"/>
      <c r="AQ58" s="21"/>
      <c r="AR58" s="21"/>
      <c r="AS58" s="21"/>
      <c r="AT58" s="223"/>
      <c r="AU58" s="23"/>
      <c r="AV58" s="21"/>
      <c r="AW58" s="21"/>
      <c r="AX58" s="21"/>
      <c r="AY58" s="21"/>
      <c r="AZ58" s="21"/>
      <c r="BA58" s="21"/>
      <c r="BB58" s="21"/>
      <c r="BC58" s="21"/>
      <c r="BD58" s="223"/>
      <c r="BE58" s="182"/>
      <c r="BF58" s="23"/>
      <c r="BG58" s="21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31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223"/>
      <c r="AM59" s="23"/>
      <c r="AN59" s="23"/>
      <c r="AO59" s="21"/>
      <c r="AP59" s="21"/>
      <c r="AQ59" s="21"/>
      <c r="AR59" s="21"/>
      <c r="AS59" s="21"/>
      <c r="AT59" s="223"/>
      <c r="AU59" s="23"/>
      <c r="AV59" s="21"/>
      <c r="AW59" s="21"/>
      <c r="AX59" s="21"/>
      <c r="AY59" s="21"/>
      <c r="AZ59" s="21"/>
      <c r="BA59" s="21"/>
      <c r="BB59" s="21"/>
      <c r="BC59" s="21"/>
      <c r="BD59" s="223"/>
      <c r="BE59" s="23"/>
      <c r="BF59" s="23"/>
      <c r="BG59" s="21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49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0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3"/>
      <c r="AK60" s="21"/>
      <c r="AL60" s="223"/>
      <c r="AM60" s="23"/>
      <c r="AN60" s="23"/>
      <c r="AO60" s="21"/>
      <c r="AP60" s="21"/>
      <c r="AQ60" s="21"/>
      <c r="AR60" s="21"/>
      <c r="AS60" s="21"/>
      <c r="AT60" s="223"/>
      <c r="AU60" s="23"/>
      <c r="AV60" s="21"/>
      <c r="AW60" s="21"/>
      <c r="AX60" s="21"/>
      <c r="AY60" s="21"/>
      <c r="AZ60" s="21"/>
      <c r="BA60" s="21"/>
      <c r="BB60" s="21"/>
      <c r="BC60" s="21"/>
      <c r="BD60" s="223"/>
      <c r="BE60" s="182"/>
      <c r="BF60" s="23"/>
      <c r="BG60" s="21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13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223"/>
      <c r="AM61" s="23"/>
      <c r="AN61" s="23"/>
      <c r="AO61" s="21"/>
      <c r="AP61" s="21"/>
      <c r="AQ61" s="21"/>
      <c r="AR61" s="21"/>
      <c r="AS61" s="21"/>
      <c r="AT61" s="223"/>
      <c r="AU61" s="23"/>
      <c r="AV61" s="21"/>
      <c r="AW61" s="21"/>
      <c r="AX61" s="21"/>
      <c r="AY61" s="21"/>
      <c r="AZ61" s="21"/>
      <c r="BA61" s="21"/>
      <c r="BB61" s="21"/>
      <c r="BC61" s="21"/>
      <c r="BD61" s="223"/>
      <c r="BE61" s="182"/>
      <c r="BF61" s="23"/>
      <c r="BG61" s="21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80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23"/>
      <c r="BE62" s="20"/>
      <c r="BF62" s="20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80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23"/>
      <c r="BE63" s="21"/>
      <c r="BF63" s="20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80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23"/>
      <c r="BE64" s="21"/>
      <c r="BF64" s="20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26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9"/>
      <c r="P65" s="29"/>
      <c r="Q65" s="29"/>
      <c r="R65" s="29"/>
      <c r="S65" s="29"/>
      <c r="T65" s="29"/>
      <c r="U65" s="29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23"/>
      <c r="BE65" s="21"/>
      <c r="BF65" s="223"/>
      <c r="BG65" s="29"/>
      <c r="BH65" s="29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4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9"/>
      <c r="P66" s="29"/>
      <c r="Q66" s="29"/>
      <c r="R66" s="29"/>
      <c r="S66" s="29"/>
      <c r="T66" s="29"/>
      <c r="U66" s="29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223"/>
      <c r="BE66" s="20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4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23"/>
      <c r="BE67" s="181"/>
      <c r="BF67" s="21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4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23"/>
      <c r="BE68" s="181"/>
      <c r="BF68" s="21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89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81"/>
      <c r="BE69" s="181"/>
      <c r="BF69" s="21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409.6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1"/>
      <c r="AJ70" s="20"/>
      <c r="AK70" s="21"/>
      <c r="AL70" s="223"/>
      <c r="AM70" s="20"/>
      <c r="AN70" s="20"/>
      <c r="AO70" s="21"/>
      <c r="AP70" s="21"/>
      <c r="AQ70" s="21"/>
      <c r="AR70" s="21"/>
      <c r="AS70" s="21"/>
      <c r="AT70" s="223"/>
      <c r="AU70" s="20"/>
      <c r="AV70" s="20"/>
      <c r="AW70" s="21"/>
      <c r="AX70" s="21"/>
      <c r="AY70" s="21"/>
      <c r="AZ70" s="21"/>
      <c r="BA70" s="21"/>
      <c r="BB70" s="21"/>
      <c r="BC70" s="21"/>
      <c r="BD70" s="223"/>
      <c r="BE70" s="20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9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0"/>
      <c r="AU71" s="21"/>
      <c r="AV71" s="20"/>
      <c r="AW71" s="21"/>
      <c r="AX71" s="21"/>
      <c r="AY71" s="21"/>
      <c r="AZ71" s="21"/>
      <c r="BA71" s="21"/>
      <c r="BB71" s="21"/>
      <c r="BC71" s="21"/>
      <c r="BD71" s="223"/>
      <c r="BE71" s="181"/>
      <c r="BF71" s="20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39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0"/>
      <c r="AU72" s="21"/>
      <c r="AV72" s="20"/>
      <c r="AW72" s="21"/>
      <c r="AX72" s="21"/>
      <c r="AY72" s="21"/>
      <c r="AZ72" s="21"/>
      <c r="BA72" s="21"/>
      <c r="BB72" s="21"/>
      <c r="BC72" s="21"/>
      <c r="BD72" s="223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39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0"/>
      <c r="AU73" s="21"/>
      <c r="AV73" s="20"/>
      <c r="AW73" s="21"/>
      <c r="AX73" s="21"/>
      <c r="AY73" s="21"/>
      <c r="AZ73" s="21"/>
      <c r="BA73" s="21"/>
      <c r="BB73" s="21"/>
      <c r="BC73" s="21"/>
      <c r="BD73" s="223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39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1"/>
      <c r="R74" s="21"/>
      <c r="S74" s="21"/>
      <c r="T74" s="21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0"/>
      <c r="AU74" s="21"/>
      <c r="AV74" s="20"/>
      <c r="AW74" s="21"/>
      <c r="AX74" s="21"/>
      <c r="AY74" s="21"/>
      <c r="AZ74" s="21"/>
      <c r="BA74" s="21"/>
      <c r="BB74" s="21"/>
      <c r="BC74" s="21"/>
      <c r="BD74" s="223"/>
      <c r="BE74" s="181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67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1"/>
      <c r="R75" s="21"/>
      <c r="S75" s="21"/>
      <c r="T75" s="21"/>
      <c r="U75" s="20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0"/>
      <c r="AU75" s="21"/>
      <c r="AV75" s="20"/>
      <c r="AW75" s="21"/>
      <c r="AX75" s="21"/>
      <c r="AY75" s="21"/>
      <c r="AZ75" s="21"/>
      <c r="BA75" s="21"/>
      <c r="BB75" s="21"/>
      <c r="BC75" s="21"/>
      <c r="BD75" s="223"/>
      <c r="BE75" s="20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6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1"/>
      <c r="R76" s="21"/>
      <c r="S76" s="21"/>
      <c r="T76" s="21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0"/>
      <c r="AU76" s="21"/>
      <c r="AV76" s="20"/>
      <c r="AW76" s="21"/>
      <c r="AX76" s="21"/>
      <c r="AY76" s="21"/>
      <c r="AZ76" s="21"/>
      <c r="BA76" s="21"/>
      <c r="BB76" s="21"/>
      <c r="BC76" s="21"/>
      <c r="BD76" s="223"/>
      <c r="BE76" s="18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79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23"/>
      <c r="BE77" s="21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249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23"/>
      <c r="BE78" s="21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49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81"/>
      <c r="BE79" s="181"/>
      <c r="BF79" s="21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207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23"/>
      <c r="BE80" s="21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07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0"/>
      <c r="P81" s="20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23"/>
      <c r="BE81" s="18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5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0"/>
      <c r="BC82" s="21"/>
      <c r="BD82" s="223"/>
      <c r="BE82" s="2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54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1"/>
      <c r="BE83" s="181"/>
      <c r="BF83" s="21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54.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81"/>
      <c r="BE84" s="181"/>
      <c r="BF84" s="21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93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3"/>
      <c r="BE85" s="21"/>
      <c r="BF85" s="21"/>
      <c r="BG85" s="21"/>
      <c r="BH85" s="20"/>
      <c r="BI85" s="23"/>
      <c r="BJ85" s="20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93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3"/>
      <c r="BE86" s="21"/>
      <c r="BF86" s="21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93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23"/>
      <c r="BE87" s="20"/>
      <c r="BF87" s="20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93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181"/>
      <c r="AU88" s="21"/>
      <c r="AV88" s="21"/>
      <c r="AW88" s="21"/>
      <c r="AX88" s="21"/>
      <c r="AY88" s="21"/>
      <c r="AZ88" s="21"/>
      <c r="BA88" s="21"/>
      <c r="BB88" s="21"/>
      <c r="BC88" s="21"/>
      <c r="BD88" s="223"/>
      <c r="BE88" s="181"/>
      <c r="BF88" s="21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01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23"/>
      <c r="AM89" s="20"/>
      <c r="AN89" s="20"/>
      <c r="AO89" s="21"/>
      <c r="AP89" s="21"/>
      <c r="AQ89" s="21"/>
      <c r="AR89" s="21"/>
      <c r="AS89" s="21"/>
      <c r="AT89" s="223"/>
      <c r="AU89" s="20"/>
      <c r="AV89" s="21"/>
      <c r="AW89" s="21"/>
      <c r="AX89" s="21"/>
      <c r="AY89" s="21"/>
      <c r="AZ89" s="21"/>
      <c r="BA89" s="21"/>
      <c r="BB89" s="21"/>
      <c r="BC89" s="21"/>
      <c r="BD89" s="223"/>
      <c r="BE89" s="21"/>
      <c r="BF89" s="21"/>
      <c r="BG89" s="21"/>
      <c r="BH89" s="20"/>
      <c r="BI89" s="23"/>
      <c r="BJ89" s="20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0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23"/>
      <c r="AM90" s="20"/>
      <c r="AN90" s="20"/>
      <c r="AO90" s="21"/>
      <c r="AP90" s="21"/>
      <c r="AQ90" s="21"/>
      <c r="AR90" s="21"/>
      <c r="AS90" s="21"/>
      <c r="AT90" s="223"/>
      <c r="AU90" s="20"/>
      <c r="AV90" s="21"/>
      <c r="AW90" s="21"/>
      <c r="AX90" s="21"/>
      <c r="AY90" s="21"/>
      <c r="AZ90" s="21"/>
      <c r="BA90" s="21"/>
      <c r="BB90" s="21"/>
      <c r="BC90" s="21"/>
      <c r="BD90" s="223"/>
      <c r="BE90" s="181"/>
      <c r="BF90" s="21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7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3"/>
      <c r="BE91" s="20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7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3"/>
      <c r="BE92" s="181"/>
      <c r="BF92" s="20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47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23"/>
      <c r="BE93" s="21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47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23"/>
      <c r="BE94" s="18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4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23"/>
      <c r="BE95" s="2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23"/>
      <c r="BE96" s="18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3"/>
      <c r="BE97" s="2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4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3"/>
      <c r="BE98" s="18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93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23"/>
      <c r="BE99" s="2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93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3"/>
      <c r="BE100" s="18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93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3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93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81"/>
      <c r="BE102" s="181"/>
      <c r="BF102" s="21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39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223"/>
      <c r="AM103" s="20"/>
      <c r="AN103" s="20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3"/>
      <c r="BE103" s="21"/>
      <c r="BF103" s="20"/>
      <c r="BG103" s="20"/>
      <c r="BH103" s="20"/>
      <c r="BI103" s="23"/>
      <c r="BJ103" s="23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39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223"/>
      <c r="AM104" s="20"/>
      <c r="AN104" s="20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23"/>
      <c r="BE104" s="21"/>
      <c r="BF104" s="20"/>
      <c r="BG104" s="20"/>
      <c r="BH104" s="20"/>
      <c r="BI104" s="23"/>
      <c r="BJ104" s="23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40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0"/>
      <c r="Q105" s="21"/>
      <c r="R105" s="21"/>
      <c r="S105" s="20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223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23"/>
      <c r="BE105" s="21"/>
      <c r="BF105" s="21"/>
      <c r="BG105" s="20"/>
      <c r="BH105" s="20"/>
      <c r="BI105" s="23"/>
      <c r="BJ105" s="23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29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223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23"/>
      <c r="BE106" s="21"/>
      <c r="BF106" s="20"/>
      <c r="BG106" s="20"/>
      <c r="BH106" s="20"/>
      <c r="BI106" s="23"/>
      <c r="BJ106" s="23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29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223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23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29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223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23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2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223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23"/>
      <c r="BE109" s="21"/>
      <c r="BF109" s="20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94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223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23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0"/>
      <c r="Q111" s="21"/>
      <c r="R111" s="21"/>
      <c r="S111" s="20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223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23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223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23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409.6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223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23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8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223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23"/>
      <c r="BE114" s="23"/>
      <c r="BF114" s="23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21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223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223"/>
      <c r="BE115" s="21"/>
      <c r="BF115" s="20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56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0"/>
      <c r="Q116" s="21"/>
      <c r="R116" s="21"/>
      <c r="S116" s="20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223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223"/>
      <c r="BE116" s="23"/>
      <c r="BF116" s="23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216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223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23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16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0"/>
      <c r="Q118" s="21"/>
      <c r="R118" s="21"/>
      <c r="S118" s="20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223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3"/>
      <c r="BE118" s="21"/>
      <c r="BF118" s="20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71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223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3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7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0"/>
      <c r="Q120" s="21"/>
      <c r="R120" s="21"/>
      <c r="S120" s="20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23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23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0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23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3"/>
      <c r="BE121" s="23"/>
      <c r="BF121" s="23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227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223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3"/>
      <c r="BE122" s="20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5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223"/>
      <c r="AM123" s="20"/>
      <c r="AN123" s="20"/>
      <c r="AO123" s="21"/>
      <c r="AP123" s="21"/>
      <c r="AQ123" s="21"/>
      <c r="AR123" s="21"/>
      <c r="AS123" s="21"/>
      <c r="AT123" s="18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23"/>
      <c r="BE123" s="23"/>
      <c r="BF123" s="23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69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1"/>
      <c r="R124" s="21"/>
      <c r="S124" s="21"/>
      <c r="T124" s="21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223"/>
      <c r="AM124" s="21"/>
      <c r="AN124" s="20"/>
      <c r="AO124" s="21"/>
      <c r="AP124" s="21"/>
      <c r="AQ124" s="21"/>
      <c r="AR124" s="21"/>
      <c r="AS124" s="21"/>
      <c r="AT124" s="223"/>
      <c r="AU124" s="21"/>
      <c r="AV124" s="21"/>
      <c r="AW124" s="21"/>
      <c r="AX124" s="21"/>
      <c r="AY124" s="21"/>
      <c r="AZ124" s="21"/>
      <c r="BA124" s="21"/>
      <c r="BB124" s="20"/>
      <c r="BC124" s="20"/>
      <c r="BD124" s="223"/>
      <c r="BE124" s="20"/>
      <c r="BF124" s="20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0"/>
      <c r="P125" s="20"/>
      <c r="Q125" s="21"/>
      <c r="R125" s="21"/>
      <c r="S125" s="21"/>
      <c r="T125" s="21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223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23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7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223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23"/>
      <c r="BE126" s="23"/>
      <c r="BF126" s="23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71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223"/>
      <c r="AM127" s="20"/>
      <c r="AN127" s="20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23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71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223"/>
      <c r="AM128" s="20"/>
      <c r="AN128" s="20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223"/>
      <c r="BE128" s="23"/>
      <c r="BF128" s="23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23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223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223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3"/>
      <c r="BE130" s="21"/>
      <c r="BF130" s="21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23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223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3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75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223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1"/>
      <c r="BD132" s="20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7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23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223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3"/>
      <c r="BE133" s="21"/>
      <c r="BF133" s="21"/>
      <c r="BG133" s="20"/>
      <c r="BH133" s="20"/>
      <c r="BI133" s="23"/>
      <c r="BJ133" s="20"/>
      <c r="BK133" s="23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9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23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23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3"/>
      <c r="BE134" s="182"/>
      <c r="BF134" s="23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9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23"/>
      <c r="O135" s="21"/>
      <c r="P135" s="20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23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23"/>
      <c r="BE135" s="182"/>
      <c r="BF135" s="23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9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23"/>
      <c r="O136" s="23"/>
      <c r="P136" s="20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23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3"/>
      <c r="BE136" s="182"/>
      <c r="BF136" s="23"/>
      <c r="BG136" s="20"/>
      <c r="BH136" s="20"/>
      <c r="BI136" s="23"/>
      <c r="BJ136" s="20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7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23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0"/>
      <c r="BC137" s="21"/>
      <c r="BD137" s="20"/>
      <c r="BE137" s="23"/>
      <c r="BF137" s="23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23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23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23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23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3"/>
      <c r="BE139" s="182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23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3"/>
      <c r="BE140" s="21"/>
      <c r="BF140" s="21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7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23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23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3"/>
      <c r="BE141" s="181"/>
      <c r="BF141" s="21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23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3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9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23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23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3"/>
      <c r="BE143" s="182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252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223"/>
      <c r="AM144" s="23"/>
      <c r="AN144" s="23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23"/>
      <c r="BE144" s="21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25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23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223"/>
      <c r="AM145" s="23"/>
      <c r="AN145" s="23"/>
      <c r="AO145" s="21"/>
      <c r="AP145" s="21"/>
      <c r="AQ145" s="21"/>
      <c r="AR145" s="21"/>
      <c r="AS145" s="21"/>
      <c r="AT145" s="18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23"/>
      <c r="BE145" s="18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223"/>
      <c r="AM146" s="23"/>
      <c r="AN146" s="23"/>
      <c r="AO146" s="21"/>
      <c r="AP146" s="21"/>
      <c r="AQ146" s="21"/>
      <c r="AR146" s="21"/>
      <c r="AS146" s="21"/>
      <c r="AT146" s="18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23"/>
      <c r="BE146" s="223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209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0"/>
      <c r="AK147" s="21"/>
      <c r="AL147" s="223"/>
      <c r="AM147" s="23"/>
      <c r="AN147" s="20"/>
      <c r="AO147" s="21"/>
      <c r="AP147" s="20"/>
      <c r="AQ147" s="23"/>
      <c r="AR147" s="20"/>
      <c r="AS147" s="21"/>
      <c r="AT147" s="223"/>
      <c r="AU147" s="23"/>
      <c r="AV147" s="21"/>
      <c r="AW147" s="21"/>
      <c r="AX147" s="21"/>
      <c r="AY147" s="21"/>
      <c r="AZ147" s="21"/>
      <c r="BA147" s="21"/>
      <c r="BB147" s="21"/>
      <c r="BC147" s="21"/>
      <c r="BD147" s="20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6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23"/>
      <c r="AM148" s="20"/>
      <c r="AN148" s="20"/>
      <c r="AO148" s="21"/>
      <c r="AP148" s="21"/>
      <c r="AQ148" s="21"/>
      <c r="AR148" s="21"/>
      <c r="AS148" s="21"/>
      <c r="AT148" s="18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3"/>
      <c r="BE148" s="181"/>
      <c r="BF148" s="21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6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23"/>
      <c r="AM149" s="20"/>
      <c r="AN149" s="20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3"/>
      <c r="BE149" s="18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36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23"/>
      <c r="AM150" s="20"/>
      <c r="AN150" s="20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3"/>
      <c r="BE150" s="181"/>
      <c r="BF150" s="21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36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23"/>
      <c r="N151" s="20"/>
      <c r="O151" s="23"/>
      <c r="P151" s="20"/>
      <c r="Q151" s="20"/>
      <c r="R151" s="20"/>
      <c r="S151" s="20"/>
      <c r="T151" s="20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23"/>
      <c r="AM151" s="20"/>
      <c r="AN151" s="20"/>
      <c r="AO151" s="21"/>
      <c r="AP151" s="21"/>
      <c r="AQ151" s="21"/>
      <c r="AR151" s="21"/>
      <c r="AS151" s="21"/>
      <c r="AT151" s="18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3"/>
      <c r="BE151" s="181"/>
      <c r="BF151" s="21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209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23"/>
      <c r="AM152" s="20"/>
      <c r="AN152" s="20"/>
      <c r="AO152" s="21"/>
      <c r="AP152" s="21"/>
      <c r="AQ152" s="21"/>
      <c r="AR152" s="21"/>
      <c r="AS152" s="21"/>
      <c r="AT152" s="18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3"/>
      <c r="BE152" s="21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54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23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23"/>
      <c r="AM153" s="20"/>
      <c r="AN153" s="20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3"/>
      <c r="BE153" s="223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249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23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3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23"/>
      <c r="AM155" s="20"/>
      <c r="AN155" s="20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3"/>
      <c r="BE155" s="21"/>
      <c r="BF155" s="21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5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23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23"/>
      <c r="AM156" s="20"/>
      <c r="AN156" s="20"/>
      <c r="AO156" s="21"/>
      <c r="AP156" s="21"/>
      <c r="AQ156" s="21"/>
      <c r="AR156" s="21"/>
      <c r="AS156" s="21"/>
      <c r="AT156" s="18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23"/>
      <c r="BE156" s="223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1"/>
      <c r="AJ157" s="20"/>
      <c r="AK157" s="21"/>
      <c r="AL157" s="223"/>
      <c r="AM157" s="21"/>
      <c r="AN157" s="20"/>
      <c r="AO157" s="21"/>
      <c r="AP157" s="21"/>
      <c r="AQ157" s="21"/>
      <c r="AR157" s="21"/>
      <c r="AS157" s="21"/>
      <c r="AT157" s="223"/>
      <c r="AU157" s="21"/>
      <c r="AV157" s="21"/>
      <c r="AW157" s="21"/>
      <c r="AX157" s="21"/>
      <c r="AY157" s="21"/>
      <c r="AZ157" s="21"/>
      <c r="BA157" s="21"/>
      <c r="BB157" s="20"/>
      <c r="BC157" s="21"/>
      <c r="BD157" s="20"/>
      <c r="BE157" s="21"/>
      <c r="BF157" s="21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2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0"/>
      <c r="R158" s="20"/>
      <c r="S158" s="20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1"/>
      <c r="AJ158" s="20"/>
      <c r="AK158" s="21"/>
      <c r="AL158" s="223"/>
      <c r="AM158" s="21"/>
      <c r="AN158" s="20"/>
      <c r="AO158" s="21"/>
      <c r="AP158" s="21"/>
      <c r="AQ158" s="21"/>
      <c r="AR158" s="21"/>
      <c r="AS158" s="21"/>
      <c r="AT158" s="223"/>
      <c r="AU158" s="21"/>
      <c r="AV158" s="21"/>
      <c r="AW158" s="21"/>
      <c r="AX158" s="21"/>
      <c r="AY158" s="21"/>
      <c r="AZ158" s="21"/>
      <c r="BA158" s="21"/>
      <c r="BB158" s="21"/>
      <c r="BC158" s="21"/>
      <c r="BD158" s="223"/>
      <c r="BE158" s="21"/>
      <c r="BF158" s="21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3"/>
      <c r="AJ159" s="23"/>
      <c r="AK159" s="21"/>
      <c r="AL159" s="223"/>
      <c r="AM159" s="20"/>
      <c r="AN159" s="20"/>
      <c r="AO159" s="21"/>
      <c r="AP159" s="21"/>
      <c r="AQ159" s="21"/>
      <c r="AR159" s="21"/>
      <c r="AS159" s="21"/>
      <c r="AT159" s="223"/>
      <c r="AU159" s="20"/>
      <c r="AV159" s="21"/>
      <c r="AW159" s="21"/>
      <c r="AX159" s="21"/>
      <c r="AY159" s="21"/>
      <c r="AZ159" s="21"/>
      <c r="BA159" s="21"/>
      <c r="BB159" s="21"/>
      <c r="BC159" s="21"/>
      <c r="BD159" s="223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3"/>
      <c r="AJ160" s="23"/>
      <c r="AK160" s="21"/>
      <c r="AL160" s="223"/>
      <c r="AM160" s="20"/>
      <c r="AN160" s="20"/>
      <c r="AO160" s="21"/>
      <c r="AP160" s="21"/>
      <c r="AQ160" s="21"/>
      <c r="AR160" s="21"/>
      <c r="AS160" s="21"/>
      <c r="AT160" s="223"/>
      <c r="AU160" s="20"/>
      <c r="AV160" s="21"/>
      <c r="AW160" s="21"/>
      <c r="AX160" s="21"/>
      <c r="AY160" s="21"/>
      <c r="AZ160" s="21"/>
      <c r="BA160" s="21"/>
      <c r="BB160" s="21"/>
      <c r="BC160" s="21"/>
      <c r="BD160" s="223"/>
      <c r="BE160" s="21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3"/>
      <c r="AJ161" s="23"/>
      <c r="AK161" s="21"/>
      <c r="AL161" s="223"/>
      <c r="AM161" s="20"/>
      <c r="AN161" s="20"/>
      <c r="AO161" s="21"/>
      <c r="AP161" s="21"/>
      <c r="AQ161" s="21"/>
      <c r="AR161" s="21"/>
      <c r="AS161" s="21"/>
      <c r="AT161" s="223"/>
      <c r="AU161" s="20"/>
      <c r="AV161" s="21"/>
      <c r="AW161" s="21"/>
      <c r="AX161" s="21"/>
      <c r="AY161" s="21"/>
      <c r="AZ161" s="21"/>
      <c r="BA161" s="21"/>
      <c r="BB161" s="21"/>
      <c r="BC161" s="21"/>
      <c r="BD161" s="223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3"/>
      <c r="AJ162" s="23"/>
      <c r="AK162" s="21"/>
      <c r="AL162" s="223"/>
      <c r="AM162" s="20"/>
      <c r="AN162" s="20"/>
      <c r="AO162" s="21"/>
      <c r="AP162" s="21"/>
      <c r="AQ162" s="21"/>
      <c r="AR162" s="21"/>
      <c r="AS162" s="21"/>
      <c r="AT162" s="223"/>
      <c r="AU162" s="20"/>
      <c r="AV162" s="21"/>
      <c r="AW162" s="21"/>
      <c r="AX162" s="21"/>
      <c r="AY162" s="21"/>
      <c r="AZ162" s="21"/>
      <c r="BA162" s="21"/>
      <c r="BB162" s="21"/>
      <c r="BC162" s="21"/>
      <c r="BD162" s="223"/>
      <c r="BE162" s="21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23"/>
      <c r="AM163" s="20"/>
      <c r="AN163" s="20"/>
      <c r="AO163" s="21"/>
      <c r="AP163" s="21"/>
      <c r="AQ163" s="21"/>
      <c r="AR163" s="21"/>
      <c r="AS163" s="21"/>
      <c r="AT163" s="223"/>
      <c r="AU163" s="20"/>
      <c r="AV163" s="21"/>
      <c r="AW163" s="21"/>
      <c r="AX163" s="21"/>
      <c r="AY163" s="21"/>
      <c r="AZ163" s="21"/>
      <c r="BA163" s="21"/>
      <c r="BB163" s="21"/>
      <c r="BC163" s="21"/>
      <c r="BD163" s="223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5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23"/>
      <c r="AM164" s="20"/>
      <c r="AN164" s="20"/>
      <c r="AO164" s="21"/>
      <c r="AP164" s="21"/>
      <c r="AQ164" s="21"/>
      <c r="AR164" s="21"/>
      <c r="AS164" s="21"/>
      <c r="AT164" s="223"/>
      <c r="AU164" s="20"/>
      <c r="AV164" s="21"/>
      <c r="AW164" s="21"/>
      <c r="AX164" s="21"/>
      <c r="AY164" s="21"/>
      <c r="AZ164" s="21"/>
      <c r="BA164" s="21"/>
      <c r="BB164" s="21"/>
      <c r="BC164" s="21"/>
      <c r="BD164" s="223"/>
      <c r="BE164" s="21"/>
      <c r="BF164" s="21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223"/>
      <c r="AM165" s="20"/>
      <c r="AN165" s="20"/>
      <c r="AO165" s="21"/>
      <c r="AP165" s="21"/>
      <c r="AQ165" s="21"/>
      <c r="AR165" s="21"/>
      <c r="AS165" s="21"/>
      <c r="AT165" s="223"/>
      <c r="AU165" s="20"/>
      <c r="AV165" s="21"/>
      <c r="AW165" s="21"/>
      <c r="AX165" s="21"/>
      <c r="AY165" s="21"/>
      <c r="AZ165" s="21"/>
      <c r="BA165" s="21"/>
      <c r="BB165" s="21"/>
      <c r="BC165" s="21"/>
      <c r="BD165" s="223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249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223"/>
      <c r="AM166" s="23"/>
      <c r="AN166" s="23"/>
      <c r="AO166" s="21"/>
      <c r="AP166" s="21"/>
      <c r="AQ166" s="21"/>
      <c r="AR166" s="21"/>
      <c r="AS166" s="21"/>
      <c r="AT166" s="223"/>
      <c r="AU166" s="23"/>
      <c r="AV166" s="21"/>
      <c r="AW166" s="21"/>
      <c r="AX166" s="21"/>
      <c r="AY166" s="21"/>
      <c r="AZ166" s="21"/>
      <c r="BA166" s="21"/>
      <c r="BB166" s="21"/>
      <c r="BC166" s="21"/>
      <c r="BD166" s="223"/>
      <c r="BE166" s="21"/>
      <c r="BF166" s="20"/>
      <c r="BG166" s="21"/>
      <c r="BH166" s="21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2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3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223"/>
      <c r="AM167" s="20"/>
      <c r="AN167" s="20"/>
      <c r="AO167" s="21"/>
      <c r="AP167" s="21"/>
      <c r="AQ167" s="21"/>
      <c r="AR167" s="21"/>
      <c r="AS167" s="21"/>
      <c r="AT167" s="223"/>
      <c r="AU167" s="20"/>
      <c r="AV167" s="21"/>
      <c r="AW167" s="21"/>
      <c r="AX167" s="21"/>
      <c r="AY167" s="21"/>
      <c r="AZ167" s="21"/>
      <c r="BA167" s="21"/>
      <c r="BB167" s="21"/>
      <c r="BC167" s="21"/>
      <c r="BD167" s="223"/>
      <c r="BE167" s="21"/>
      <c r="BF167" s="21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2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223"/>
      <c r="AM168" s="20"/>
      <c r="AN168" s="20"/>
      <c r="AO168" s="21"/>
      <c r="AP168" s="21"/>
      <c r="AQ168" s="21"/>
      <c r="AR168" s="21"/>
      <c r="AS168" s="21"/>
      <c r="AT168" s="223"/>
      <c r="AU168" s="20"/>
      <c r="AV168" s="21"/>
      <c r="AW168" s="21"/>
      <c r="AX168" s="21"/>
      <c r="AY168" s="21"/>
      <c r="AZ168" s="21"/>
      <c r="BA168" s="21"/>
      <c r="BB168" s="21"/>
      <c r="BC168" s="21"/>
      <c r="BD168" s="223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2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223"/>
      <c r="AM169" s="20"/>
      <c r="AN169" s="20"/>
      <c r="AO169" s="21"/>
      <c r="AP169" s="21"/>
      <c r="AQ169" s="21"/>
      <c r="AR169" s="21"/>
      <c r="AS169" s="21"/>
      <c r="AT169" s="223"/>
      <c r="AU169" s="20"/>
      <c r="AV169" s="21"/>
      <c r="AW169" s="21"/>
      <c r="AX169" s="21"/>
      <c r="AY169" s="21"/>
      <c r="AZ169" s="21"/>
      <c r="BA169" s="21"/>
      <c r="BB169" s="21"/>
      <c r="BC169" s="21"/>
      <c r="BD169" s="223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24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23"/>
      <c r="AM170" s="20"/>
      <c r="AN170" s="20"/>
      <c r="AO170" s="21"/>
      <c r="AP170" s="21"/>
      <c r="AQ170" s="21"/>
      <c r="AR170" s="21"/>
      <c r="AS170" s="21"/>
      <c r="AT170" s="223"/>
      <c r="AU170" s="20"/>
      <c r="AV170" s="21"/>
      <c r="AW170" s="21"/>
      <c r="AX170" s="21"/>
      <c r="AY170" s="21"/>
      <c r="AZ170" s="21"/>
      <c r="BA170" s="21"/>
      <c r="BB170" s="21"/>
      <c r="BC170" s="21"/>
      <c r="BD170" s="223"/>
      <c r="BE170" s="21"/>
      <c r="BF170" s="21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2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23"/>
      <c r="AM171" s="20"/>
      <c r="AN171" s="20"/>
      <c r="AO171" s="21"/>
      <c r="AP171" s="21"/>
      <c r="AQ171" s="21"/>
      <c r="AR171" s="21"/>
      <c r="AS171" s="21"/>
      <c r="AT171" s="223"/>
      <c r="AU171" s="20"/>
      <c r="AV171" s="21"/>
      <c r="AW171" s="21"/>
      <c r="AX171" s="21"/>
      <c r="AY171" s="21"/>
      <c r="AZ171" s="21"/>
      <c r="BA171" s="21"/>
      <c r="BB171" s="21"/>
      <c r="BC171" s="21"/>
      <c r="BD171" s="223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40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223"/>
      <c r="AM172" s="20"/>
      <c r="AN172" s="20"/>
      <c r="AO172" s="21"/>
      <c r="AP172" s="21"/>
      <c r="AQ172" s="21"/>
      <c r="AR172" s="21"/>
      <c r="AS172" s="21"/>
      <c r="AT172" s="223"/>
      <c r="AU172" s="20"/>
      <c r="AV172" s="21"/>
      <c r="AW172" s="21"/>
      <c r="AX172" s="21"/>
      <c r="AY172" s="21"/>
      <c r="AZ172" s="21"/>
      <c r="BA172" s="21"/>
      <c r="BB172" s="21"/>
      <c r="BC172" s="21"/>
      <c r="BD172" s="223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237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3"/>
      <c r="BE173" s="21"/>
      <c r="BF173" s="20"/>
      <c r="BG173" s="20"/>
      <c r="BH173" s="20"/>
      <c r="BI173" s="23"/>
      <c r="BJ173" s="20"/>
      <c r="BK173" s="21"/>
      <c r="BL173" s="20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3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3"/>
      <c r="BE174" s="23"/>
      <c r="BF174" s="23"/>
      <c r="BG174" s="20"/>
      <c r="BH174" s="20"/>
      <c r="BI174" s="23"/>
      <c r="BJ174" s="20"/>
      <c r="BK174" s="21"/>
      <c r="BL174" s="20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37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23"/>
      <c r="AM175" s="23"/>
      <c r="AN175" s="23"/>
      <c r="AO175" s="21"/>
      <c r="AP175" s="21"/>
      <c r="AQ175" s="21"/>
      <c r="AR175" s="21"/>
      <c r="AS175" s="21"/>
      <c r="AT175" s="223"/>
      <c r="AU175" s="23"/>
      <c r="AV175" s="21"/>
      <c r="AW175" s="21"/>
      <c r="AX175" s="21"/>
      <c r="AY175" s="21"/>
      <c r="AZ175" s="21"/>
      <c r="BA175" s="21"/>
      <c r="BB175" s="21"/>
      <c r="BC175" s="21"/>
      <c r="BD175" s="223"/>
      <c r="BE175" s="23"/>
      <c r="BF175" s="20"/>
      <c r="BG175" s="21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122.2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3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122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3"/>
      <c r="BE177" s="23"/>
      <c r="BF177" s="23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3"/>
      <c r="BE178" s="23"/>
      <c r="BF178" s="23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2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3"/>
      <c r="BE179" s="23"/>
      <c r="BF179" s="23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3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25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3"/>
      <c r="BE181" s="2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55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3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25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0"/>
      <c r="P183" s="20"/>
      <c r="Q183" s="21"/>
      <c r="R183" s="21"/>
      <c r="S183" s="21"/>
      <c r="T183" s="21"/>
      <c r="U183" s="20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0"/>
      <c r="BC183" s="21"/>
      <c r="BD183" s="223"/>
      <c r="BE183" s="21"/>
      <c r="BF183" s="21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62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0"/>
      <c r="P184" s="20"/>
      <c r="Q184" s="20"/>
      <c r="R184" s="20"/>
      <c r="S184" s="20"/>
      <c r="T184" s="20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3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162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3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294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223"/>
      <c r="AM186" s="23"/>
      <c r="AN186" s="23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3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42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3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42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3"/>
      <c r="P188" s="23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23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87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0"/>
      <c r="AQ189" s="23"/>
      <c r="AR189" s="20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3"/>
      <c r="BD189" s="20"/>
      <c r="BE189" s="23"/>
      <c r="BF189" s="20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87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0"/>
      <c r="BC190" s="20"/>
      <c r="BD190" s="223"/>
      <c r="BE190" s="182"/>
      <c r="BF190" s="20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87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0"/>
      <c r="R191" s="20"/>
      <c r="S191" s="20"/>
      <c r="T191" s="20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223"/>
      <c r="BE191" s="182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87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3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87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23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23"/>
      <c r="BE193" s="223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34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23"/>
      <c r="BE194" s="223"/>
      <c r="BF194" s="20"/>
      <c r="BG194" s="20"/>
      <c r="BH194" s="20"/>
      <c r="BI194" s="23"/>
      <c r="BJ194" s="23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67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181"/>
      <c r="AM195" s="21"/>
      <c r="AN195" s="21"/>
      <c r="AO195" s="21"/>
      <c r="AP195" s="21"/>
      <c r="AQ195" s="21"/>
      <c r="AR195" s="21"/>
      <c r="AS195" s="21"/>
      <c r="AT195" s="18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23"/>
      <c r="BE195" s="223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409.6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23"/>
      <c r="AM196" s="23"/>
      <c r="AN196" s="20"/>
      <c r="AO196" s="23"/>
      <c r="AP196" s="20"/>
      <c r="AQ196" s="21"/>
      <c r="AR196" s="21"/>
      <c r="AS196" s="21"/>
      <c r="AT196" s="223"/>
      <c r="AU196" s="23"/>
      <c r="AV196" s="21"/>
      <c r="AW196" s="21"/>
      <c r="AX196" s="21"/>
      <c r="AY196" s="21"/>
      <c r="AZ196" s="21"/>
      <c r="BA196" s="21"/>
      <c r="BB196" s="21"/>
      <c r="BC196" s="21"/>
      <c r="BD196" s="223"/>
      <c r="BE196" s="23"/>
      <c r="BF196" s="20"/>
      <c r="BG196" s="23"/>
      <c r="BH196" s="20"/>
      <c r="BI196" s="23"/>
      <c r="BJ196" s="20"/>
      <c r="BK196" s="23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3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0"/>
      <c r="AK197" s="21"/>
      <c r="AL197" s="223"/>
      <c r="AM197" s="20"/>
      <c r="AN197" s="20"/>
      <c r="AO197" s="21"/>
      <c r="AP197" s="21"/>
      <c r="AQ197" s="21"/>
      <c r="AR197" s="21"/>
      <c r="AS197" s="21"/>
      <c r="AT197" s="223"/>
      <c r="AU197" s="20"/>
      <c r="AV197" s="21"/>
      <c r="AW197" s="21"/>
      <c r="AX197" s="21"/>
      <c r="AY197" s="21"/>
      <c r="AZ197" s="21"/>
      <c r="BA197" s="21"/>
      <c r="BB197" s="21"/>
      <c r="BC197" s="21"/>
      <c r="BD197" s="223"/>
      <c r="BE197" s="23"/>
      <c r="BF197" s="20"/>
      <c r="BG197" s="23"/>
      <c r="BH197" s="20"/>
      <c r="BI197" s="23"/>
      <c r="BJ197" s="20"/>
      <c r="BK197" s="23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34.2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0"/>
      <c r="AK198" s="21"/>
      <c r="AL198" s="223"/>
      <c r="AM198" s="20"/>
      <c r="AN198" s="20"/>
      <c r="AO198" s="21"/>
      <c r="AP198" s="21"/>
      <c r="AQ198" s="21"/>
      <c r="AR198" s="21"/>
      <c r="AS198" s="21"/>
      <c r="AT198" s="223"/>
      <c r="AU198" s="20"/>
      <c r="AV198" s="21"/>
      <c r="AW198" s="21"/>
      <c r="AX198" s="21"/>
      <c r="AY198" s="21"/>
      <c r="AZ198" s="21"/>
      <c r="BA198" s="21"/>
      <c r="BB198" s="21"/>
      <c r="BC198" s="21"/>
      <c r="BD198" s="223"/>
      <c r="BE198" s="23"/>
      <c r="BF198" s="20"/>
      <c r="BG198" s="23"/>
      <c r="BH198" s="20"/>
      <c r="BI198" s="23"/>
      <c r="BJ198" s="20"/>
      <c r="BK198" s="23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34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223"/>
      <c r="AM199" s="20"/>
      <c r="AN199" s="20"/>
      <c r="AO199" s="21"/>
      <c r="AP199" s="21"/>
      <c r="AQ199" s="21"/>
      <c r="AR199" s="21"/>
      <c r="AS199" s="21"/>
      <c r="AT199" s="223"/>
      <c r="AU199" s="20"/>
      <c r="AV199" s="21"/>
      <c r="AW199" s="21"/>
      <c r="AX199" s="21"/>
      <c r="AY199" s="21"/>
      <c r="AZ199" s="21"/>
      <c r="BA199" s="21"/>
      <c r="BB199" s="21"/>
      <c r="BC199" s="21"/>
      <c r="BD199" s="223"/>
      <c r="BE199" s="23"/>
      <c r="BF199" s="20"/>
      <c r="BG199" s="23"/>
      <c r="BH199" s="20"/>
      <c r="BI199" s="23"/>
      <c r="BJ199" s="20"/>
      <c r="BK199" s="23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34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0"/>
      <c r="R200" s="20"/>
      <c r="S200" s="20"/>
      <c r="T200" s="20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223"/>
      <c r="AM200" s="20"/>
      <c r="AN200" s="20"/>
      <c r="AO200" s="21"/>
      <c r="AP200" s="21"/>
      <c r="AQ200" s="21"/>
      <c r="AR200" s="21"/>
      <c r="AS200" s="21"/>
      <c r="AT200" s="223"/>
      <c r="AU200" s="20"/>
      <c r="AV200" s="21"/>
      <c r="AW200" s="21"/>
      <c r="AX200" s="21"/>
      <c r="AY200" s="21"/>
      <c r="AZ200" s="21"/>
      <c r="BA200" s="21"/>
      <c r="BB200" s="21"/>
      <c r="BC200" s="21"/>
      <c r="BD200" s="223"/>
      <c r="BE200" s="23"/>
      <c r="BF200" s="20"/>
      <c r="BG200" s="23"/>
      <c r="BH200" s="20"/>
      <c r="BI200" s="23"/>
      <c r="BJ200" s="20"/>
      <c r="BK200" s="23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3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223"/>
      <c r="AM201" s="20"/>
      <c r="AN201" s="20"/>
      <c r="AO201" s="21"/>
      <c r="AP201" s="21"/>
      <c r="AQ201" s="21"/>
      <c r="AR201" s="21"/>
      <c r="AS201" s="21"/>
      <c r="AT201" s="223"/>
      <c r="AU201" s="20"/>
      <c r="AV201" s="21"/>
      <c r="AW201" s="21"/>
      <c r="AX201" s="21"/>
      <c r="AY201" s="21"/>
      <c r="AZ201" s="21"/>
      <c r="BA201" s="21"/>
      <c r="BB201" s="21"/>
      <c r="BC201" s="21"/>
      <c r="BD201" s="223"/>
      <c r="BE201" s="23"/>
      <c r="BF201" s="20"/>
      <c r="BG201" s="23"/>
      <c r="BH201" s="20"/>
      <c r="BI201" s="23"/>
      <c r="BJ201" s="20"/>
      <c r="BK201" s="23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409.6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223"/>
      <c r="AM202" s="23"/>
      <c r="AN202" s="23"/>
      <c r="AO202" s="21"/>
      <c r="AP202" s="21"/>
      <c r="AQ202" s="21"/>
      <c r="AR202" s="21"/>
      <c r="AS202" s="21"/>
      <c r="AT202" s="223"/>
      <c r="AU202" s="23"/>
      <c r="AV202" s="21"/>
      <c r="AW202" s="21"/>
      <c r="AX202" s="21"/>
      <c r="AY202" s="21"/>
      <c r="AZ202" s="21"/>
      <c r="BA202" s="21"/>
      <c r="BB202" s="21"/>
      <c r="BC202" s="21"/>
      <c r="BD202" s="223"/>
      <c r="BE202" s="23"/>
      <c r="BF202" s="23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3"/>
      <c r="BE203" s="223"/>
      <c r="BF203" s="20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3"/>
      <c r="BE204" s="223"/>
      <c r="BF204" s="20"/>
      <c r="BG204" s="20"/>
      <c r="BH204" s="20"/>
      <c r="BI204" s="23"/>
      <c r="BJ204" s="20"/>
      <c r="BK204" s="20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0"/>
      <c r="R205" s="20"/>
      <c r="S205" s="20"/>
      <c r="T205" s="20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3"/>
      <c r="BE205" s="223"/>
      <c r="BF205" s="20"/>
      <c r="BG205" s="20"/>
      <c r="BH205" s="20"/>
      <c r="BI205" s="23"/>
      <c r="BJ205" s="20"/>
      <c r="BK205" s="20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134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3"/>
      <c r="BE206" s="223"/>
      <c r="BF206" s="20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409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0"/>
      <c r="AK207" s="23"/>
      <c r="AL207" s="20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3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3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3"/>
      <c r="BE208" s="223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3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3"/>
      <c r="BE209" s="223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409.6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3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6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3"/>
      <c r="BE211" s="223"/>
      <c r="BF211" s="20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6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3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3"/>
      <c r="BE212" s="223"/>
      <c r="BF212" s="20"/>
      <c r="BG212" s="20"/>
      <c r="BH212" s="20"/>
      <c r="BI212" s="23"/>
      <c r="BJ212" s="20"/>
      <c r="BK212" s="23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6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3"/>
      <c r="BE213" s="223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409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3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54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23"/>
      <c r="BE215" s="223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86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3"/>
      <c r="BE216" s="223"/>
      <c r="BF216" s="20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77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3"/>
      <c r="BE217" s="23"/>
      <c r="BF217" s="23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77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3"/>
      <c r="BE218" s="182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244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83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244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3"/>
      <c r="BE220" s="182"/>
      <c r="BF220" s="23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23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3"/>
      <c r="BE221" s="23"/>
      <c r="BF221" s="23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23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1"/>
      <c r="S222" s="20"/>
      <c r="T222" s="21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0"/>
      <c r="AQ222" s="20"/>
      <c r="AR222" s="20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"/>
      <c r="BE222" s="223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59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1"/>
      <c r="S223" s="20"/>
      <c r="T223" s="21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3"/>
      <c r="BE223" s="223"/>
      <c r="BF223" s="20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59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23"/>
      <c r="BE224" s="223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408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0"/>
      <c r="AJ225" s="20"/>
      <c r="AK225" s="21"/>
      <c r="AL225" s="223"/>
      <c r="AM225" s="21"/>
      <c r="AN225" s="20"/>
      <c r="AO225" s="21"/>
      <c r="AP225" s="20"/>
      <c r="AQ225" s="21"/>
      <c r="AR225" s="21"/>
      <c r="AS225" s="21"/>
      <c r="AT225" s="223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3"/>
      <c r="BE225" s="21"/>
      <c r="BF225" s="20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38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1"/>
      <c r="R226" s="21"/>
      <c r="S226" s="21"/>
      <c r="T226" s="21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3"/>
      <c r="BE226" s="223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38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3"/>
      <c r="BE227" s="223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8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3"/>
      <c r="BE228" s="223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3"/>
      <c r="BE229" s="223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3"/>
      <c r="BE230" s="223"/>
      <c r="BF230" s="20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28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1"/>
      <c r="AJ231" s="20"/>
      <c r="AK231" s="21"/>
      <c r="AL231" s="223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20"/>
      <c r="BE231" s="23"/>
      <c r="BF231" s="23"/>
      <c r="BG231" s="20"/>
      <c r="BH231" s="20"/>
      <c r="BI231" s="21"/>
      <c r="BJ231" s="20"/>
      <c r="BK231" s="23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37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3"/>
      <c r="BE232" s="23"/>
      <c r="BF232" s="23"/>
      <c r="BG232" s="20"/>
      <c r="BH232" s="20"/>
      <c r="BI232" s="23"/>
      <c r="BJ232" s="20"/>
      <c r="BK232" s="23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2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3"/>
      <c r="BE233" s="23"/>
      <c r="BF233" s="23"/>
      <c r="BG233" s="20"/>
      <c r="BH233" s="20"/>
      <c r="BI233" s="23"/>
      <c r="BJ233" s="20"/>
      <c r="BK233" s="23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22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22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3"/>
      <c r="BE234" s="23"/>
      <c r="BF234" s="23"/>
      <c r="BG234" s="20"/>
      <c r="BH234" s="20"/>
      <c r="BI234" s="23"/>
      <c r="BJ234" s="20"/>
      <c r="BK234" s="23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2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3"/>
      <c r="BE235" s="23"/>
      <c r="BF235" s="23"/>
      <c r="BG235" s="20"/>
      <c r="BH235" s="20"/>
      <c r="BI235" s="23"/>
      <c r="BJ235" s="20"/>
      <c r="BK235" s="23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4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3"/>
      <c r="BE236" s="21"/>
      <c r="BF236" s="21"/>
      <c r="BG236" s="20"/>
      <c r="BH236" s="20"/>
      <c r="BI236" s="23"/>
      <c r="BJ236" s="20"/>
      <c r="BK236" s="23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84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3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409.6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3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04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23"/>
      <c r="BE239" s="20"/>
      <c r="BF239" s="20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01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23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1"/>
      <c r="AJ241" s="21"/>
      <c r="AK241" s="21"/>
      <c r="AL241" s="223"/>
      <c r="AM241" s="21"/>
      <c r="AN241" s="20"/>
      <c r="AO241" s="21"/>
      <c r="AP241" s="21"/>
      <c r="AQ241" s="21"/>
      <c r="AR241" s="21"/>
      <c r="AS241" s="21"/>
      <c r="AT241" s="223"/>
      <c r="AU241" s="21"/>
      <c r="AV241" s="181"/>
      <c r="AW241" s="21"/>
      <c r="AX241" s="21"/>
      <c r="AY241" s="21"/>
      <c r="AZ241" s="21"/>
      <c r="BA241" s="21"/>
      <c r="BB241" s="21"/>
      <c r="BC241" s="21"/>
      <c r="BD241" s="223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181"/>
      <c r="AM242" s="21"/>
      <c r="AN242" s="21"/>
      <c r="AO242" s="21"/>
      <c r="AP242" s="21"/>
      <c r="AQ242" s="21"/>
      <c r="AR242" s="21"/>
      <c r="AS242" s="21"/>
      <c r="AT242" s="181"/>
      <c r="AU242" s="21"/>
      <c r="AV242" s="181"/>
      <c r="AW242" s="21"/>
      <c r="AX242" s="21"/>
      <c r="AY242" s="21"/>
      <c r="AZ242" s="21"/>
      <c r="BA242" s="21"/>
      <c r="BB242" s="21"/>
      <c r="BC242" s="21"/>
      <c r="BD242" s="223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181"/>
      <c r="AM243" s="21"/>
      <c r="AN243" s="21"/>
      <c r="AO243" s="21"/>
      <c r="AP243" s="21"/>
      <c r="AQ243" s="21"/>
      <c r="AR243" s="21"/>
      <c r="AS243" s="21"/>
      <c r="AT243" s="181"/>
      <c r="AU243" s="21"/>
      <c r="AV243" s="181"/>
      <c r="AW243" s="21"/>
      <c r="AX243" s="21"/>
      <c r="AY243" s="21"/>
      <c r="AZ243" s="21"/>
      <c r="BA243" s="21"/>
      <c r="BB243" s="21"/>
      <c r="BC243" s="21"/>
      <c r="BD243" s="223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5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223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181"/>
      <c r="AU245" s="21"/>
      <c r="AV245" s="181"/>
      <c r="AW245" s="21"/>
      <c r="AX245" s="21"/>
      <c r="AY245" s="21"/>
      <c r="AZ245" s="21"/>
      <c r="BA245" s="21"/>
      <c r="BB245" s="21"/>
      <c r="BC245" s="21"/>
      <c r="BD245" s="223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223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409.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1"/>
      <c r="AJ247" s="21"/>
      <c r="AK247" s="21"/>
      <c r="AL247" s="223"/>
      <c r="AM247" s="21"/>
      <c r="AN247" s="21"/>
      <c r="AO247" s="21"/>
      <c r="AP247" s="21"/>
      <c r="AQ247" s="21"/>
      <c r="AR247" s="21"/>
      <c r="AS247" s="21"/>
      <c r="AT247" s="223"/>
      <c r="AU247" s="21"/>
      <c r="AV247" s="223"/>
      <c r="AW247" s="23"/>
      <c r="AX247" s="21"/>
      <c r="AY247" s="21"/>
      <c r="AZ247" s="21"/>
      <c r="BA247" s="21"/>
      <c r="BB247" s="21"/>
      <c r="BC247" s="21"/>
      <c r="BD247" s="223"/>
      <c r="BE247" s="21"/>
      <c r="BF247" s="21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0"/>
      <c r="AK248" s="21"/>
      <c r="AL248" s="223"/>
      <c r="AM248" s="23"/>
      <c r="AN248" s="20"/>
      <c r="AO248" s="21"/>
      <c r="AP248" s="21"/>
      <c r="AQ248" s="21"/>
      <c r="AR248" s="21"/>
      <c r="AS248" s="21"/>
      <c r="AT248" s="223"/>
      <c r="AU248" s="23"/>
      <c r="AV248" s="223"/>
      <c r="AW248" s="23"/>
      <c r="AX248" s="21"/>
      <c r="AY248" s="21"/>
      <c r="AZ248" s="21"/>
      <c r="BA248" s="21"/>
      <c r="BB248" s="21"/>
      <c r="BC248" s="21"/>
      <c r="BD248" s="223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0"/>
      <c r="AK249" s="21"/>
      <c r="AL249" s="223"/>
      <c r="AM249" s="23"/>
      <c r="AN249" s="20"/>
      <c r="AO249" s="21"/>
      <c r="AP249" s="21"/>
      <c r="AQ249" s="21"/>
      <c r="AR249" s="21"/>
      <c r="AS249" s="21"/>
      <c r="AT249" s="223"/>
      <c r="AU249" s="23"/>
      <c r="AV249" s="223"/>
      <c r="AW249" s="23"/>
      <c r="AX249" s="21"/>
      <c r="AY249" s="21"/>
      <c r="AZ249" s="21"/>
      <c r="BA249" s="21"/>
      <c r="BB249" s="21"/>
      <c r="BC249" s="21"/>
      <c r="BD249" s="223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0"/>
      <c r="AK250" s="21"/>
      <c r="AL250" s="223"/>
      <c r="AM250" s="23"/>
      <c r="AN250" s="20"/>
      <c r="AO250" s="21"/>
      <c r="AP250" s="21"/>
      <c r="AQ250" s="21"/>
      <c r="AR250" s="21"/>
      <c r="AS250" s="21"/>
      <c r="AT250" s="223"/>
      <c r="AU250" s="23"/>
      <c r="AV250" s="223"/>
      <c r="AW250" s="23"/>
      <c r="AX250" s="21"/>
      <c r="AY250" s="21"/>
      <c r="AZ250" s="21"/>
      <c r="BA250" s="21"/>
      <c r="BB250" s="21"/>
      <c r="BC250" s="21"/>
      <c r="BD250" s="223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3"/>
      <c r="AJ251" s="20"/>
      <c r="AK251" s="21"/>
      <c r="AL251" s="223"/>
      <c r="AM251" s="23"/>
      <c r="AN251" s="20"/>
      <c r="AO251" s="21"/>
      <c r="AP251" s="21"/>
      <c r="AQ251" s="21"/>
      <c r="AR251" s="21"/>
      <c r="AS251" s="21"/>
      <c r="AT251" s="223"/>
      <c r="AU251" s="23"/>
      <c r="AV251" s="223"/>
      <c r="AW251" s="23"/>
      <c r="AX251" s="21"/>
      <c r="AY251" s="21"/>
      <c r="AZ251" s="21"/>
      <c r="BA251" s="21"/>
      <c r="BB251" s="21"/>
      <c r="BC251" s="21"/>
      <c r="BD251" s="223"/>
      <c r="BE251" s="2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349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3"/>
      <c r="AK252" s="21"/>
      <c r="AL252" s="223"/>
      <c r="AM252" s="20"/>
      <c r="AN252" s="20"/>
      <c r="AO252" s="21"/>
      <c r="AP252" s="21"/>
      <c r="AQ252" s="21"/>
      <c r="AR252" s="21"/>
      <c r="AS252" s="21"/>
      <c r="AT252" s="223"/>
      <c r="AU252" s="23"/>
      <c r="AV252" s="223"/>
      <c r="AW252" s="20"/>
      <c r="AX252" s="21"/>
      <c r="AY252" s="21"/>
      <c r="AZ252" s="21"/>
      <c r="BA252" s="21"/>
      <c r="BB252" s="21"/>
      <c r="BC252" s="21"/>
      <c r="BD252" s="223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37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3"/>
      <c r="R253" s="23"/>
      <c r="S253" s="20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3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0"/>
      <c r="BC254" s="20"/>
      <c r="BD254" s="223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0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3"/>
      <c r="BE255" s="21"/>
      <c r="BF255" s="21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0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3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80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3"/>
      <c r="BE257" s="21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80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3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3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44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23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336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3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3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2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23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18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23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9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3"/>
      <c r="AJ266" s="23"/>
      <c r="AK266" s="21"/>
      <c r="AL266" s="223"/>
      <c r="AM266" s="23"/>
      <c r="AN266" s="20"/>
      <c r="AO266" s="21"/>
      <c r="AP266" s="21"/>
      <c r="AQ266" s="21"/>
      <c r="AR266" s="21"/>
      <c r="AS266" s="21"/>
      <c r="AT266" s="223"/>
      <c r="AU266" s="23"/>
      <c r="AV266" s="21"/>
      <c r="AW266" s="21"/>
      <c r="AX266" s="21"/>
      <c r="AY266" s="21"/>
      <c r="AZ266" s="21"/>
      <c r="BA266" s="21"/>
      <c r="BB266" s="21"/>
      <c r="BC266" s="21"/>
      <c r="BD266" s="223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49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0"/>
      <c r="AI267" s="23"/>
      <c r="AJ267" s="23"/>
      <c r="AK267" s="21"/>
      <c r="AL267" s="223"/>
      <c r="AM267" s="23"/>
      <c r="AN267" s="20"/>
      <c r="AO267" s="21"/>
      <c r="AP267" s="21"/>
      <c r="AQ267" s="21"/>
      <c r="AR267" s="21"/>
      <c r="AS267" s="21"/>
      <c r="AT267" s="223"/>
      <c r="AU267" s="23"/>
      <c r="AV267" s="21"/>
      <c r="AW267" s="21"/>
      <c r="AX267" s="21"/>
      <c r="AY267" s="21"/>
      <c r="AZ267" s="21"/>
      <c r="BA267" s="21"/>
      <c r="BB267" s="21"/>
      <c r="BC267" s="21"/>
      <c r="BD267" s="223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34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3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47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3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409.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3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52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3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3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4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3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41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3"/>
      <c r="BE274" s="21"/>
      <c r="BF274" s="20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41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23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01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0"/>
      <c r="BC276" s="20"/>
      <c r="BD276" s="223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24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3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24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3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3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9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3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9.6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3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41.7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23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37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23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74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23"/>
      <c r="BE284" s="182"/>
      <c r="BF284" s="20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9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23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59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3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23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9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23"/>
      <c r="BE288" s="23"/>
      <c r="BF288" s="23"/>
      <c r="BG288" s="20"/>
      <c r="BH288" s="20"/>
      <c r="BI288" s="23"/>
      <c r="BJ288" s="20"/>
      <c r="BK288" s="23"/>
      <c r="BL288" s="20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27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0"/>
      <c r="AQ289" s="23"/>
      <c r="AR289" s="20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1"/>
      <c r="BD289" s="223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0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0"/>
      <c r="AQ290" s="23"/>
      <c r="AR290" s="20"/>
      <c r="AS290" s="21"/>
      <c r="AT290" s="21"/>
      <c r="AU290" s="21"/>
      <c r="AV290" s="21"/>
      <c r="AW290" s="21"/>
      <c r="AX290" s="21"/>
      <c r="AY290" s="21"/>
      <c r="AZ290" s="21"/>
      <c r="BA290" s="21"/>
      <c r="BB290" s="20"/>
      <c r="BC290" s="20"/>
      <c r="BD290" s="223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2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0"/>
      <c r="AQ291" s="23"/>
      <c r="AR291" s="20"/>
      <c r="AS291" s="21"/>
      <c r="AT291" s="21"/>
      <c r="AU291" s="21"/>
      <c r="AV291" s="21"/>
      <c r="AW291" s="21"/>
      <c r="AX291" s="21"/>
      <c r="AY291" s="21"/>
      <c r="AZ291" s="21"/>
      <c r="BA291" s="21"/>
      <c r="BB291" s="20"/>
      <c r="BC291" s="20"/>
      <c r="BD291" s="223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23"/>
      <c r="AU292" s="20"/>
      <c r="AV292" s="21"/>
      <c r="AW292" s="21"/>
      <c r="AX292" s="21"/>
      <c r="AY292" s="21"/>
      <c r="AZ292" s="21"/>
      <c r="BA292" s="21"/>
      <c r="BB292" s="21"/>
      <c r="BC292" s="21"/>
      <c r="BD292" s="223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59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34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3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9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35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3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23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6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23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223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2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23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09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23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09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23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89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223"/>
      <c r="AM301" s="20"/>
      <c r="AN301" s="20"/>
      <c r="AO301" s="21"/>
      <c r="AP301" s="21"/>
      <c r="AQ301" s="21"/>
      <c r="AR301" s="21"/>
      <c r="AS301" s="21"/>
      <c r="AT301" s="223"/>
      <c r="AU301" s="23"/>
      <c r="AV301" s="21"/>
      <c r="AW301" s="21"/>
      <c r="AX301" s="21"/>
      <c r="AY301" s="21"/>
      <c r="AZ301" s="21"/>
      <c r="BA301" s="21"/>
      <c r="BB301" s="21"/>
      <c r="BC301" s="21"/>
      <c r="BD301" s="223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89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23"/>
      <c r="AM302" s="20"/>
      <c r="AN302" s="20"/>
      <c r="AO302" s="21"/>
      <c r="AP302" s="21"/>
      <c r="AQ302" s="21"/>
      <c r="AR302" s="21"/>
      <c r="AS302" s="21"/>
      <c r="AT302" s="223"/>
      <c r="AU302" s="23"/>
      <c r="AV302" s="21"/>
      <c r="AW302" s="21"/>
      <c r="AX302" s="21"/>
      <c r="AY302" s="21"/>
      <c r="AZ302" s="21"/>
      <c r="BA302" s="21"/>
      <c r="BB302" s="21"/>
      <c r="BC302" s="21"/>
      <c r="BD302" s="223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4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23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7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23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52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23"/>
      <c r="BE305" s="182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23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23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23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23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9.6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1"/>
      <c r="AJ308" s="21"/>
      <c r="AK308" s="21"/>
      <c r="AL308" s="223"/>
      <c r="AM308" s="21"/>
      <c r="AN308" s="21"/>
      <c r="AO308" s="21"/>
      <c r="AP308" s="21"/>
      <c r="AQ308" s="21"/>
      <c r="AR308" s="21"/>
      <c r="AS308" s="21"/>
      <c r="AT308" s="223"/>
      <c r="AU308" s="21"/>
      <c r="AV308" s="21"/>
      <c r="AW308" s="21"/>
      <c r="AX308" s="21"/>
      <c r="AY308" s="21"/>
      <c r="AZ308" s="21"/>
      <c r="BA308" s="21"/>
      <c r="BB308" s="21"/>
      <c r="BC308" s="21"/>
      <c r="BD308" s="223"/>
      <c r="BE308" s="21"/>
      <c r="BF308" s="21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23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23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3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23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23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23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23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23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23"/>
      <c r="BE316" s="21"/>
      <c r="BF316" s="20"/>
      <c r="BG316" s="20"/>
      <c r="BH316" s="20"/>
      <c r="BI316" s="23"/>
      <c r="BJ316" s="20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23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0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23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1"/>
      <c r="AJ319" s="21"/>
      <c r="AK319" s="21"/>
      <c r="AL319" s="223"/>
      <c r="AM319" s="21"/>
      <c r="AN319" s="20"/>
      <c r="AO319" s="21"/>
      <c r="AP319" s="21"/>
      <c r="AQ319" s="21"/>
      <c r="AR319" s="21"/>
      <c r="AS319" s="21"/>
      <c r="AT319" s="223"/>
      <c r="AU319" s="21"/>
      <c r="AV319" s="21"/>
      <c r="AW319" s="21"/>
      <c r="AX319" s="21"/>
      <c r="AY319" s="21"/>
      <c r="AZ319" s="21"/>
      <c r="BA319" s="21"/>
      <c r="BB319" s="21"/>
      <c r="BC319" s="21"/>
      <c r="BD319" s="223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3"/>
      <c r="BE320" s="182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23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23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9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23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23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23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23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23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23"/>
      <c r="AM326" s="21"/>
      <c r="AN326" s="20"/>
      <c r="AO326" s="21"/>
      <c r="AP326" s="21"/>
      <c r="AQ326" s="21"/>
      <c r="AR326" s="21"/>
      <c r="AS326" s="21"/>
      <c r="AT326" s="223"/>
      <c r="AU326" s="21"/>
      <c r="AV326" s="21"/>
      <c r="AW326" s="21"/>
      <c r="AX326" s="21"/>
      <c r="AY326" s="21"/>
      <c r="AZ326" s="21"/>
      <c r="BA326" s="21"/>
      <c r="BB326" s="21"/>
      <c r="BC326" s="21"/>
      <c r="BD326" s="223"/>
      <c r="BE326" s="21"/>
      <c r="BF326" s="21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23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23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3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23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3"/>
      <c r="BE330" s="182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23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23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23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23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0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23"/>
      <c r="BE333" s="23"/>
      <c r="BF333" s="23"/>
      <c r="BG333" s="20"/>
      <c r="BH333" s="20"/>
      <c r="BI333" s="23"/>
      <c r="BJ333" s="20"/>
      <c r="BK333" s="23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6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23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1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23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1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23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0"/>
      <c r="AK337" s="21"/>
      <c r="AL337" s="223"/>
      <c r="AM337" s="23"/>
      <c r="AN337" s="20"/>
      <c r="AO337" s="21"/>
      <c r="AP337" s="21"/>
      <c r="AQ337" s="21"/>
      <c r="AR337" s="21"/>
      <c r="AS337" s="21"/>
      <c r="AT337" s="223"/>
      <c r="AU337" s="23"/>
      <c r="AV337" s="21"/>
      <c r="AW337" s="21"/>
      <c r="AX337" s="21"/>
      <c r="AY337" s="21"/>
      <c r="AZ337" s="21"/>
      <c r="BA337" s="21"/>
      <c r="BB337" s="21"/>
      <c r="BC337" s="21"/>
      <c r="BD337" s="223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26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23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26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23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26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66"/>
      <c r="M340" s="66"/>
      <c r="N340" s="66"/>
      <c r="O340" s="28"/>
      <c r="P340" s="66"/>
      <c r="Q340" s="66"/>
      <c r="R340" s="66"/>
      <c r="S340" s="66"/>
      <c r="T340" s="66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23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26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23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3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23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5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23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19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223"/>
      <c r="AM344" s="20"/>
      <c r="AN344" s="20"/>
      <c r="AO344" s="21"/>
      <c r="AP344" s="21"/>
      <c r="AQ344" s="21"/>
      <c r="AR344" s="21"/>
      <c r="AS344" s="21"/>
      <c r="AT344" s="223"/>
      <c r="AU344" s="23"/>
      <c r="AV344" s="21"/>
      <c r="AW344" s="21"/>
      <c r="AX344" s="21"/>
      <c r="AY344" s="21"/>
      <c r="AZ344" s="21"/>
      <c r="BA344" s="21"/>
      <c r="BB344" s="21"/>
      <c r="BC344" s="21"/>
      <c r="BD344" s="223"/>
      <c r="BE344" s="2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409.6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1"/>
      <c r="AJ345" s="21"/>
      <c r="AK345" s="21"/>
      <c r="AL345" s="223"/>
      <c r="AM345" s="21"/>
      <c r="AN345" s="21"/>
      <c r="AO345" s="21"/>
      <c r="AP345" s="21"/>
      <c r="AQ345" s="21"/>
      <c r="AR345" s="21"/>
      <c r="AS345" s="21"/>
      <c r="AT345" s="223"/>
      <c r="AU345" s="21"/>
      <c r="AV345" s="21"/>
      <c r="AW345" s="21"/>
      <c r="AX345" s="21"/>
      <c r="AY345" s="21"/>
      <c r="AZ345" s="21"/>
      <c r="BA345" s="21"/>
      <c r="BB345" s="21"/>
      <c r="BC345" s="21"/>
      <c r="BD345" s="223"/>
      <c r="BE345" s="21"/>
      <c r="BF345" s="21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23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51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23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36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23"/>
      <c r="BE348" s="23"/>
      <c r="BF348" s="23"/>
      <c r="BG348" s="20"/>
      <c r="BH348" s="20"/>
      <c r="BI348" s="23"/>
      <c r="BJ348" s="20"/>
      <c r="BK348" s="23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9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23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11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23"/>
      <c r="BE350" s="182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14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23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23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9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0"/>
      <c r="BC352" s="20"/>
      <c r="BD352" s="223"/>
      <c r="BE352" s="2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4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23"/>
      <c r="AU353" s="20"/>
      <c r="AV353" s="21"/>
      <c r="AW353" s="21"/>
      <c r="AX353" s="21"/>
      <c r="AY353" s="21"/>
      <c r="AZ353" s="21"/>
      <c r="BA353" s="21"/>
      <c r="BB353" s="21"/>
      <c r="BC353" s="21"/>
      <c r="BD353" s="223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4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23"/>
      <c r="AU354" s="20"/>
      <c r="AV354" s="21"/>
      <c r="AW354" s="21"/>
      <c r="AX354" s="21"/>
      <c r="AY354" s="21"/>
      <c r="AZ354" s="21"/>
      <c r="BA354" s="21"/>
      <c r="BB354" s="21"/>
      <c r="BC354" s="21"/>
      <c r="BD354" s="223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64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23"/>
      <c r="BE355" s="182"/>
      <c r="BF355" s="23"/>
      <c r="BG355" s="20"/>
      <c r="BH355" s="20"/>
      <c r="BI355" s="23"/>
      <c r="BJ355" s="20"/>
      <c r="BK355" s="21"/>
      <c r="BL355" s="20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23"/>
      <c r="AU356" s="20"/>
      <c r="AV356" s="21"/>
      <c r="AW356" s="21"/>
      <c r="AX356" s="21"/>
      <c r="AY356" s="21"/>
      <c r="AZ356" s="21"/>
      <c r="BA356" s="21"/>
      <c r="BB356" s="21"/>
      <c r="BC356" s="21"/>
      <c r="BD356" s="223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4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23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3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0"/>
      <c r="BD358" s="20"/>
      <c r="BE358" s="182"/>
      <c r="BF358" s="23"/>
      <c r="BG358" s="20"/>
      <c r="BH358" s="20"/>
      <c r="BI358" s="29"/>
      <c r="BJ358" s="20"/>
      <c r="BK358" s="29"/>
      <c r="BL358" s="20"/>
      <c r="BM358" s="20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3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23"/>
      <c r="BE359" s="182"/>
      <c r="BF359" s="23"/>
      <c r="BG359" s="20"/>
      <c r="BH359" s="20"/>
      <c r="BI359" s="29"/>
      <c r="BJ359" s="20"/>
      <c r="BK359" s="29"/>
      <c r="BL359" s="20"/>
      <c r="BM359" s="20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82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3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0"/>
      <c r="BC360" s="20"/>
      <c r="BD360" s="223"/>
      <c r="BE360" s="23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82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0"/>
      <c r="BC361" s="20"/>
      <c r="BD361" s="223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77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0"/>
      <c r="BD362" s="223"/>
      <c r="BE362" s="23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7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23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77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23"/>
      <c r="BE364" s="182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67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0"/>
      <c r="BD365" s="223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67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23"/>
      <c r="BE366" s="182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67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23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0"/>
      <c r="AJ368" s="20"/>
      <c r="AK368" s="21"/>
      <c r="AL368" s="223"/>
      <c r="AM368" s="20"/>
      <c r="AN368" s="20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23"/>
      <c r="BE368" s="23"/>
      <c r="BF368" s="20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38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181"/>
      <c r="AE369" s="21"/>
      <c r="AF369" s="21"/>
      <c r="AG369" s="21"/>
      <c r="AH369" s="20"/>
      <c r="AI369" s="20"/>
      <c r="AJ369" s="20"/>
      <c r="AK369" s="21"/>
      <c r="AL369" s="223"/>
      <c r="AM369" s="20"/>
      <c r="AN369" s="20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23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53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0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181"/>
      <c r="AE370" s="21"/>
      <c r="AF370" s="21"/>
      <c r="AG370" s="21"/>
      <c r="AH370" s="20"/>
      <c r="AI370" s="20"/>
      <c r="AJ370" s="20"/>
      <c r="AK370" s="21"/>
      <c r="AL370" s="223"/>
      <c r="AM370" s="20"/>
      <c r="AN370" s="20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23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23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18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23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23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23"/>
      <c r="AE372" s="23"/>
      <c r="AF372" s="23"/>
      <c r="AG372" s="23"/>
      <c r="AH372" s="20"/>
      <c r="AI372" s="21"/>
      <c r="AJ372" s="21"/>
      <c r="AK372" s="21"/>
      <c r="AL372" s="223"/>
      <c r="AM372" s="20"/>
      <c r="AN372" s="20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23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8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0"/>
      <c r="BC373" s="20"/>
      <c r="BD373" s="223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9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23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59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3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23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41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23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23"/>
      <c r="AE377" s="23"/>
      <c r="AF377" s="23"/>
      <c r="AG377" s="23"/>
      <c r="AH377" s="23"/>
      <c r="AI377" s="21"/>
      <c r="AJ377" s="21"/>
      <c r="AK377" s="21"/>
      <c r="AL377" s="223"/>
      <c r="AM377" s="20"/>
      <c r="AN377" s="20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23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63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23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23"/>
      <c r="AE378" s="23"/>
      <c r="AF378" s="23"/>
      <c r="AG378" s="23"/>
      <c r="AH378" s="23"/>
      <c r="AI378" s="21"/>
      <c r="AJ378" s="21"/>
      <c r="AK378" s="21"/>
      <c r="AL378" s="223"/>
      <c r="AM378" s="20"/>
      <c r="AN378" s="20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23"/>
      <c r="BE378" s="20"/>
      <c r="BF378" s="20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3"/>
      <c r="AJ379" s="23"/>
      <c r="AK379" s="21"/>
      <c r="AL379" s="223"/>
      <c r="AM379" s="23"/>
      <c r="AN379" s="23"/>
      <c r="AO379" s="21"/>
      <c r="AP379" s="21"/>
      <c r="AQ379" s="21"/>
      <c r="AR379" s="21"/>
      <c r="AS379" s="21"/>
      <c r="AT379" s="223"/>
      <c r="AU379" s="23"/>
      <c r="AV379" s="21"/>
      <c r="AW379" s="21"/>
      <c r="AX379" s="21"/>
      <c r="AY379" s="21"/>
      <c r="AZ379" s="21"/>
      <c r="BA379" s="21"/>
      <c r="BB379" s="21"/>
      <c r="BC379" s="21"/>
      <c r="BD379" s="223"/>
      <c r="BE379" s="20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3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23"/>
      <c r="BE380" s="20"/>
      <c r="BF380" s="20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32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3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23"/>
      <c r="BE381" s="20"/>
      <c r="BF381" s="20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32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3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23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32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223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54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23"/>
      <c r="BE384" s="23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19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0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223"/>
      <c r="BE385" s="20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31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23"/>
      <c r="BE386" s="23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9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23"/>
      <c r="BE387" s="2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2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23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7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23"/>
      <c r="BE389" s="20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6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23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69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1"/>
      <c r="BC391" s="21"/>
      <c r="BD391" s="223"/>
      <c r="BE391" s="182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34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1"/>
      <c r="BC392" s="21"/>
      <c r="BD392" s="223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82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1"/>
      <c r="BC393" s="21"/>
      <c r="BD393" s="223"/>
      <c r="BE393" s="223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57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0"/>
      <c r="BD394" s="223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44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0"/>
      <c r="BD395" s="223"/>
      <c r="BE395" s="223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1"/>
      <c r="BC396" s="21"/>
      <c r="BD396" s="223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62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223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54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1"/>
      <c r="BC398" s="21"/>
      <c r="BD398" s="223"/>
      <c r="BE398" s="23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66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1"/>
      <c r="BC399" s="21"/>
      <c r="BD399" s="223"/>
      <c r="BE399" s="182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81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0"/>
      <c r="T400" s="20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1"/>
      <c r="BC400" s="21"/>
      <c r="BD400" s="223"/>
      <c r="BE400" s="182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71" customFormat="1" ht="197.25" customHeight="1" x14ac:dyDescent="0.25">
      <c r="A401" s="17"/>
      <c r="B401" s="18"/>
      <c r="C401" s="18"/>
      <c r="D401" s="19"/>
      <c r="E401" s="19"/>
      <c r="F401" s="66"/>
      <c r="G401" s="18"/>
      <c r="H401" s="18"/>
      <c r="I401" s="18"/>
      <c r="J401" s="18"/>
      <c r="K401" s="18"/>
      <c r="L401" s="66"/>
      <c r="M401" s="66"/>
      <c r="N401" s="66"/>
      <c r="O401" s="19"/>
      <c r="P401" s="19"/>
      <c r="Q401" s="19"/>
      <c r="R401" s="19"/>
      <c r="S401" s="19"/>
      <c r="T401" s="19"/>
      <c r="U401" s="19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  <c r="AX401" s="27"/>
      <c r="AY401" s="27"/>
      <c r="AZ401" s="27"/>
      <c r="BA401" s="27"/>
      <c r="BB401" s="27"/>
      <c r="BC401" s="27"/>
      <c r="BD401" s="183"/>
      <c r="BE401" s="183"/>
      <c r="BF401" s="66"/>
      <c r="BG401" s="66"/>
      <c r="BH401" s="66"/>
      <c r="BI401" s="28"/>
      <c r="BJ401" s="66"/>
      <c r="BK401" s="66"/>
      <c r="BL401" s="28"/>
      <c r="BM401" s="27"/>
      <c r="BN401" s="27"/>
      <c r="BO401" s="17"/>
      <c r="BP401" s="27"/>
      <c r="BQ401" s="27"/>
      <c r="BR401" s="28"/>
      <c r="BS401" s="28"/>
      <c r="BT401" s="17"/>
      <c r="BU401" s="70"/>
    </row>
    <row r="402" spans="1:73" s="22" customFormat="1" ht="136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3"/>
      <c r="R402" s="23"/>
      <c r="S402" s="23"/>
      <c r="T402" s="23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23"/>
      <c r="BE402" s="223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43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3"/>
      <c r="R403" s="23"/>
      <c r="S403" s="23"/>
      <c r="T403" s="23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23"/>
      <c r="BE403" s="20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43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3"/>
      <c r="R404" s="23"/>
      <c r="S404" s="23"/>
      <c r="T404" s="23"/>
      <c r="U404" s="20"/>
      <c r="V404" s="21"/>
      <c r="W404" s="21"/>
      <c r="X404" s="21"/>
      <c r="Y404" s="21"/>
      <c r="Z404" s="21"/>
      <c r="AA404" s="21"/>
      <c r="AB404" s="21"/>
      <c r="AC404" s="21"/>
      <c r="AD404" s="18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1"/>
      <c r="BC404" s="21"/>
      <c r="BD404" s="223"/>
      <c r="BE404" s="223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79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23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181"/>
      <c r="AE405" s="21"/>
      <c r="AF405" s="21"/>
      <c r="AG405" s="21"/>
      <c r="AH405" s="20"/>
      <c r="AI405" s="29"/>
      <c r="AJ405" s="29"/>
      <c r="AK405" s="21"/>
      <c r="AL405" s="223"/>
      <c r="AM405" s="29"/>
      <c r="AN405" s="29"/>
      <c r="AO405" s="21"/>
      <c r="AP405" s="21"/>
      <c r="AQ405" s="21"/>
      <c r="AR405" s="21"/>
      <c r="AS405" s="21"/>
      <c r="AT405" s="223"/>
      <c r="AU405" s="29"/>
      <c r="AV405" s="223"/>
      <c r="AW405" s="29"/>
      <c r="AX405" s="21"/>
      <c r="AY405" s="21"/>
      <c r="AZ405" s="21"/>
      <c r="BA405" s="21"/>
      <c r="BB405" s="20"/>
      <c r="BC405" s="23"/>
      <c r="BD405" s="223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64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23"/>
      <c r="BE406" s="223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9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23"/>
      <c r="BE407" s="182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6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9"/>
      <c r="BD408" s="29"/>
      <c r="BE408" s="29"/>
      <c r="BF408" s="29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92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0"/>
      <c r="AE409" s="23"/>
      <c r="AF409" s="23"/>
      <c r="AG409" s="23"/>
      <c r="AH409" s="23"/>
      <c r="AI409" s="29"/>
      <c r="AJ409" s="29"/>
      <c r="AK409" s="21"/>
      <c r="AL409" s="223"/>
      <c r="AM409" s="23"/>
      <c r="AN409" s="23"/>
      <c r="AO409" s="21"/>
      <c r="AP409" s="21"/>
      <c r="AQ409" s="21"/>
      <c r="AR409" s="21"/>
      <c r="AS409" s="21"/>
      <c r="AT409" s="223"/>
      <c r="AU409" s="23"/>
      <c r="AV409" s="223"/>
      <c r="AW409" s="23"/>
      <c r="AX409" s="21"/>
      <c r="AY409" s="21"/>
      <c r="AZ409" s="21"/>
      <c r="BA409" s="21"/>
      <c r="BB409" s="20"/>
      <c r="BC409" s="23"/>
      <c r="BD409" s="223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23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181"/>
      <c r="AE410" s="21"/>
      <c r="AF410" s="21"/>
      <c r="AG410" s="21"/>
      <c r="AH410" s="20"/>
      <c r="AI410" s="29"/>
      <c r="AJ410" s="29"/>
      <c r="AK410" s="21"/>
      <c r="AL410" s="223"/>
      <c r="AM410" s="29"/>
      <c r="AN410" s="29"/>
      <c r="AO410" s="21"/>
      <c r="AP410" s="21"/>
      <c r="AQ410" s="21"/>
      <c r="AR410" s="21"/>
      <c r="AS410" s="21"/>
      <c r="AT410" s="223"/>
      <c r="AU410" s="29"/>
      <c r="AV410" s="223"/>
      <c r="AW410" s="29"/>
      <c r="AX410" s="21"/>
      <c r="AY410" s="21"/>
      <c r="AZ410" s="21"/>
      <c r="BA410" s="21"/>
      <c r="BB410" s="20"/>
      <c r="BC410" s="23"/>
      <c r="BD410" s="223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23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23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181"/>
      <c r="AE411" s="21"/>
      <c r="AF411" s="21"/>
      <c r="AG411" s="21"/>
      <c r="AH411" s="20"/>
      <c r="AI411" s="29"/>
      <c r="AJ411" s="29"/>
      <c r="AK411" s="21"/>
      <c r="AL411" s="223"/>
      <c r="AM411" s="29"/>
      <c r="AN411" s="29"/>
      <c r="AO411" s="21"/>
      <c r="AP411" s="21"/>
      <c r="AQ411" s="21"/>
      <c r="AR411" s="21"/>
      <c r="AS411" s="21"/>
      <c r="AT411" s="223"/>
      <c r="AU411" s="29"/>
      <c r="AV411" s="223"/>
      <c r="AW411" s="29"/>
      <c r="AX411" s="21"/>
      <c r="AY411" s="21"/>
      <c r="AZ411" s="21"/>
      <c r="BA411" s="21"/>
      <c r="BB411" s="20"/>
      <c r="BC411" s="23"/>
      <c r="BD411" s="223"/>
      <c r="BE411" s="29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8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181"/>
      <c r="AE412" s="21"/>
      <c r="AF412" s="21"/>
      <c r="AG412" s="21"/>
      <c r="AH412" s="20"/>
      <c r="AI412" s="29"/>
      <c r="AJ412" s="29"/>
      <c r="AK412" s="21"/>
      <c r="AL412" s="223"/>
      <c r="AM412" s="29"/>
      <c r="AN412" s="29"/>
      <c r="AO412" s="21"/>
      <c r="AP412" s="21"/>
      <c r="AQ412" s="21"/>
      <c r="AR412" s="21"/>
      <c r="AS412" s="21"/>
      <c r="AT412" s="223"/>
      <c r="AU412" s="29"/>
      <c r="AV412" s="223"/>
      <c r="AW412" s="29"/>
      <c r="AX412" s="21"/>
      <c r="AY412" s="21"/>
      <c r="AZ412" s="21"/>
      <c r="BA412" s="21"/>
      <c r="BB412" s="20"/>
      <c r="BC412" s="23"/>
      <c r="BD412" s="223"/>
      <c r="BE412" s="23"/>
      <c r="BF412" s="23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8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181"/>
      <c r="AE413" s="21"/>
      <c r="AF413" s="21"/>
      <c r="AG413" s="21"/>
      <c r="AH413" s="20"/>
      <c r="AI413" s="29"/>
      <c r="AJ413" s="29"/>
      <c r="AK413" s="21"/>
      <c r="AL413" s="223"/>
      <c r="AM413" s="29"/>
      <c r="AN413" s="29"/>
      <c r="AO413" s="21"/>
      <c r="AP413" s="21"/>
      <c r="AQ413" s="21"/>
      <c r="AR413" s="21"/>
      <c r="AS413" s="21"/>
      <c r="AT413" s="223"/>
      <c r="AU413" s="29"/>
      <c r="AV413" s="223"/>
      <c r="AW413" s="29"/>
      <c r="AX413" s="21"/>
      <c r="AY413" s="21"/>
      <c r="AZ413" s="21"/>
      <c r="BA413" s="21"/>
      <c r="BB413" s="20"/>
      <c r="BC413" s="23"/>
      <c r="BD413" s="223"/>
      <c r="BE413" s="29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409.6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23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181"/>
      <c r="AE414" s="21"/>
      <c r="AF414" s="21"/>
      <c r="AG414" s="21"/>
      <c r="AH414" s="20"/>
      <c r="AI414" s="29"/>
      <c r="AJ414" s="29"/>
      <c r="AK414" s="21"/>
      <c r="AL414" s="223"/>
      <c r="AM414" s="29"/>
      <c r="AN414" s="29"/>
      <c r="AO414" s="21"/>
      <c r="AP414" s="21"/>
      <c r="AQ414" s="21"/>
      <c r="AR414" s="21"/>
      <c r="AS414" s="21"/>
      <c r="AT414" s="223"/>
      <c r="AU414" s="29"/>
      <c r="AV414" s="223"/>
      <c r="AW414" s="29"/>
      <c r="AX414" s="21"/>
      <c r="AY414" s="21"/>
      <c r="AZ414" s="21"/>
      <c r="BA414" s="21"/>
      <c r="BB414" s="20"/>
      <c r="BC414" s="23"/>
      <c r="BD414" s="223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16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23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181"/>
      <c r="AE415" s="21"/>
      <c r="AF415" s="21"/>
      <c r="AG415" s="21"/>
      <c r="AH415" s="20"/>
      <c r="AI415" s="29"/>
      <c r="AJ415" s="29"/>
      <c r="AK415" s="21"/>
      <c r="AL415" s="223"/>
      <c r="AM415" s="29"/>
      <c r="AN415" s="29"/>
      <c r="AO415" s="21"/>
      <c r="AP415" s="21"/>
      <c r="AQ415" s="21"/>
      <c r="AR415" s="21"/>
      <c r="AS415" s="21"/>
      <c r="AT415" s="223"/>
      <c r="AU415" s="29"/>
      <c r="AV415" s="223"/>
      <c r="AW415" s="29"/>
      <c r="AX415" s="21"/>
      <c r="AY415" s="21"/>
      <c r="AZ415" s="21"/>
      <c r="BA415" s="21"/>
      <c r="BB415" s="20"/>
      <c r="BC415" s="23"/>
      <c r="BD415" s="223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4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23"/>
      <c r="AE416" s="29"/>
      <c r="AF416" s="29"/>
      <c r="AG416" s="29"/>
      <c r="AH416" s="29"/>
      <c r="AI416" s="21"/>
      <c r="AJ416" s="21"/>
      <c r="AK416" s="21"/>
      <c r="AL416" s="223"/>
      <c r="AM416" s="29"/>
      <c r="AN416" s="29"/>
      <c r="AO416" s="21"/>
      <c r="AP416" s="21"/>
      <c r="AQ416" s="21"/>
      <c r="AR416" s="21"/>
      <c r="AS416" s="21"/>
      <c r="AT416" s="223"/>
      <c r="AU416" s="29"/>
      <c r="AV416" s="223"/>
      <c r="AW416" s="29"/>
      <c r="AX416" s="21"/>
      <c r="AY416" s="21"/>
      <c r="AZ416" s="21"/>
      <c r="BA416" s="21"/>
      <c r="BB416" s="20"/>
      <c r="BC416" s="23"/>
      <c r="BD416" s="223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47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23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23"/>
      <c r="AE417" s="29"/>
      <c r="AF417" s="29"/>
      <c r="AG417" s="29"/>
      <c r="AH417" s="29"/>
      <c r="AI417" s="21"/>
      <c r="AJ417" s="21"/>
      <c r="AK417" s="21"/>
      <c r="AL417" s="223"/>
      <c r="AM417" s="29"/>
      <c r="AN417" s="29"/>
      <c r="AO417" s="21"/>
      <c r="AP417" s="21"/>
      <c r="AQ417" s="21"/>
      <c r="AR417" s="21"/>
      <c r="AS417" s="21"/>
      <c r="AT417" s="223"/>
      <c r="AU417" s="29"/>
      <c r="AV417" s="223"/>
      <c r="AW417" s="29"/>
      <c r="AX417" s="21"/>
      <c r="AY417" s="21"/>
      <c r="AZ417" s="21"/>
      <c r="BA417" s="21"/>
      <c r="BB417" s="20"/>
      <c r="BC417" s="23"/>
      <c r="BD417" s="223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4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23"/>
      <c r="AE418" s="63"/>
      <c r="AF418" s="63"/>
      <c r="AG418" s="63"/>
      <c r="AH418" s="63"/>
      <c r="AI418" s="21"/>
      <c r="AJ418" s="21"/>
      <c r="AK418" s="21"/>
      <c r="AL418" s="223"/>
      <c r="AM418" s="63"/>
      <c r="AN418" s="63"/>
      <c r="AO418" s="21"/>
      <c r="AP418" s="21"/>
      <c r="AQ418" s="21"/>
      <c r="AR418" s="21"/>
      <c r="AS418" s="21"/>
      <c r="AT418" s="223"/>
      <c r="AU418" s="29"/>
      <c r="AV418" s="223"/>
      <c r="AW418" s="23"/>
      <c r="AX418" s="21"/>
      <c r="AY418" s="21"/>
      <c r="AZ418" s="21"/>
      <c r="BA418" s="21"/>
      <c r="BB418" s="20"/>
      <c r="BC418" s="23"/>
      <c r="BD418" s="223"/>
      <c r="BE418" s="23"/>
      <c r="BF418" s="23"/>
      <c r="BG418" s="21"/>
      <c r="BH418" s="20"/>
      <c r="BI418" s="23"/>
      <c r="BJ418" s="20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44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0"/>
      <c r="Q419" s="23"/>
      <c r="R419" s="23"/>
      <c r="S419" s="20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23"/>
      <c r="AE419" s="63"/>
      <c r="AF419" s="63"/>
      <c r="AG419" s="63"/>
      <c r="AH419" s="63"/>
      <c r="AI419" s="21"/>
      <c r="AJ419" s="21"/>
      <c r="AK419" s="21"/>
      <c r="AL419" s="223"/>
      <c r="AM419" s="63"/>
      <c r="AN419" s="63"/>
      <c r="AO419" s="21"/>
      <c r="AP419" s="21"/>
      <c r="AQ419" s="21"/>
      <c r="AR419" s="21"/>
      <c r="AS419" s="21"/>
      <c r="AT419" s="223"/>
      <c r="AU419" s="29"/>
      <c r="AV419" s="223"/>
      <c r="AW419" s="23"/>
      <c r="AX419" s="21"/>
      <c r="AY419" s="21"/>
      <c r="AZ419" s="21"/>
      <c r="BA419" s="21"/>
      <c r="BB419" s="20"/>
      <c r="BC419" s="23"/>
      <c r="BD419" s="223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44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23"/>
      <c r="AE420" s="63"/>
      <c r="AF420" s="63"/>
      <c r="AG420" s="63"/>
      <c r="AH420" s="63"/>
      <c r="AI420" s="21"/>
      <c r="AJ420" s="21"/>
      <c r="AK420" s="21"/>
      <c r="AL420" s="223"/>
      <c r="AM420" s="63"/>
      <c r="AN420" s="63"/>
      <c r="AO420" s="21"/>
      <c r="AP420" s="21"/>
      <c r="AQ420" s="21"/>
      <c r="AR420" s="21"/>
      <c r="AS420" s="21"/>
      <c r="AT420" s="223"/>
      <c r="AU420" s="29"/>
      <c r="AV420" s="223"/>
      <c r="AW420" s="23"/>
      <c r="AX420" s="21"/>
      <c r="AY420" s="21"/>
      <c r="AZ420" s="21"/>
      <c r="BA420" s="21"/>
      <c r="BB420" s="20"/>
      <c r="BC420" s="23"/>
      <c r="BD420" s="223"/>
      <c r="BE420" s="23"/>
      <c r="BF420" s="23"/>
      <c r="BG420" s="21"/>
      <c r="BH420" s="20"/>
      <c r="BI420" s="23"/>
      <c r="BJ420" s="23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44.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23"/>
      <c r="AE421" s="63"/>
      <c r="AF421" s="63"/>
      <c r="AG421" s="63"/>
      <c r="AH421" s="63"/>
      <c r="AI421" s="21"/>
      <c r="AJ421" s="21"/>
      <c r="AK421" s="21"/>
      <c r="AL421" s="223"/>
      <c r="AM421" s="63"/>
      <c r="AN421" s="63"/>
      <c r="AO421" s="21"/>
      <c r="AP421" s="21"/>
      <c r="AQ421" s="21"/>
      <c r="AR421" s="21"/>
      <c r="AS421" s="21"/>
      <c r="AT421" s="223"/>
      <c r="AU421" s="29"/>
      <c r="AV421" s="223"/>
      <c r="AW421" s="23"/>
      <c r="AX421" s="21"/>
      <c r="AY421" s="21"/>
      <c r="AZ421" s="21"/>
      <c r="BA421" s="21"/>
      <c r="BB421" s="20"/>
      <c r="BC421" s="23"/>
      <c r="BD421" s="223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408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0"/>
      <c r="R422" s="20"/>
      <c r="S422" s="20"/>
      <c r="T422" s="20"/>
      <c r="U422" s="23"/>
      <c r="V422" s="21"/>
      <c r="W422" s="21"/>
      <c r="X422" s="21"/>
      <c r="Y422" s="21"/>
      <c r="Z422" s="21"/>
      <c r="AA422" s="21"/>
      <c r="AB422" s="21"/>
      <c r="AC422" s="21"/>
      <c r="AD422" s="223"/>
      <c r="AE422" s="63"/>
      <c r="AF422" s="63"/>
      <c r="AG422" s="63"/>
      <c r="AH422" s="63"/>
      <c r="AI422" s="21"/>
      <c r="AJ422" s="21"/>
      <c r="AK422" s="21"/>
      <c r="AL422" s="223"/>
      <c r="AM422" s="63"/>
      <c r="AN422" s="63"/>
      <c r="AO422" s="21"/>
      <c r="AP422" s="21"/>
      <c r="AQ422" s="21"/>
      <c r="AR422" s="21"/>
      <c r="AS422" s="21"/>
      <c r="AT422" s="223"/>
      <c r="AU422" s="29"/>
      <c r="AV422" s="223"/>
      <c r="AW422" s="23"/>
      <c r="AX422" s="21"/>
      <c r="AY422" s="21"/>
      <c r="AZ422" s="21"/>
      <c r="BA422" s="21"/>
      <c r="BB422" s="20"/>
      <c r="BC422" s="23"/>
      <c r="BD422" s="223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46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23"/>
      <c r="AE423" s="63"/>
      <c r="AF423" s="63"/>
      <c r="AG423" s="63"/>
      <c r="AH423" s="63"/>
      <c r="AI423" s="21"/>
      <c r="AJ423" s="21"/>
      <c r="AK423" s="21"/>
      <c r="AL423" s="223"/>
      <c r="AM423" s="63"/>
      <c r="AN423" s="63"/>
      <c r="AO423" s="21"/>
      <c r="AP423" s="21"/>
      <c r="AQ423" s="21"/>
      <c r="AR423" s="21"/>
      <c r="AS423" s="21"/>
      <c r="AT423" s="223"/>
      <c r="AU423" s="29"/>
      <c r="AV423" s="223"/>
      <c r="AW423" s="23"/>
      <c r="AX423" s="21"/>
      <c r="AY423" s="21"/>
      <c r="AZ423" s="21"/>
      <c r="BA423" s="21"/>
      <c r="BB423" s="20"/>
      <c r="BC423" s="23"/>
      <c r="BD423" s="223"/>
      <c r="BE423" s="23"/>
      <c r="BF423" s="20"/>
      <c r="BG423" s="21"/>
      <c r="BH423" s="20"/>
      <c r="BI423" s="23"/>
      <c r="BJ423" s="23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5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23"/>
      <c r="AE424" s="63"/>
      <c r="AF424" s="63"/>
      <c r="AG424" s="63"/>
      <c r="AH424" s="20"/>
      <c r="AI424" s="21"/>
      <c r="AJ424" s="21"/>
      <c r="AK424" s="21"/>
      <c r="AL424" s="223"/>
      <c r="AM424" s="63"/>
      <c r="AN424" s="20"/>
      <c r="AO424" s="21"/>
      <c r="AP424" s="21"/>
      <c r="AQ424" s="21"/>
      <c r="AR424" s="21"/>
      <c r="AS424" s="21"/>
      <c r="AT424" s="223"/>
      <c r="AU424" s="23"/>
      <c r="AV424" s="223"/>
      <c r="AW424" s="23"/>
      <c r="AX424" s="21"/>
      <c r="AY424" s="21"/>
      <c r="AZ424" s="21"/>
      <c r="BA424" s="21"/>
      <c r="BB424" s="20"/>
      <c r="BC424" s="23"/>
      <c r="BD424" s="223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1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23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23"/>
      <c r="AE425" s="63"/>
      <c r="AF425" s="63"/>
      <c r="AG425" s="63"/>
      <c r="AH425" s="20"/>
      <c r="AI425" s="21"/>
      <c r="AJ425" s="21"/>
      <c r="AK425" s="21"/>
      <c r="AL425" s="223"/>
      <c r="AM425" s="63"/>
      <c r="AN425" s="20"/>
      <c r="AO425" s="21"/>
      <c r="AP425" s="21"/>
      <c r="AQ425" s="21"/>
      <c r="AR425" s="21"/>
      <c r="AS425" s="21"/>
      <c r="AT425" s="223"/>
      <c r="AU425" s="23"/>
      <c r="AV425" s="223"/>
      <c r="AW425" s="23"/>
      <c r="AX425" s="21"/>
      <c r="AY425" s="21"/>
      <c r="AZ425" s="21"/>
      <c r="BA425" s="21"/>
      <c r="BB425" s="20"/>
      <c r="BC425" s="23"/>
      <c r="BD425" s="223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91.2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23"/>
      <c r="AE426" s="63"/>
      <c r="AF426" s="63"/>
      <c r="AG426" s="63"/>
      <c r="AH426" s="20"/>
      <c r="AI426" s="21"/>
      <c r="AJ426" s="21"/>
      <c r="AK426" s="21"/>
      <c r="AL426" s="223"/>
      <c r="AM426" s="63"/>
      <c r="AN426" s="20"/>
      <c r="AO426" s="21"/>
      <c r="AP426" s="21"/>
      <c r="AQ426" s="21"/>
      <c r="AR426" s="21"/>
      <c r="AS426" s="21"/>
      <c r="AT426" s="223"/>
      <c r="AU426" s="23"/>
      <c r="AV426" s="223"/>
      <c r="AW426" s="23"/>
      <c r="AX426" s="21"/>
      <c r="AY426" s="21"/>
      <c r="AZ426" s="21"/>
      <c r="BA426" s="21"/>
      <c r="BB426" s="20"/>
      <c r="BC426" s="23"/>
      <c r="BD426" s="223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91.2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23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23"/>
      <c r="AE427" s="63"/>
      <c r="AF427" s="63"/>
      <c r="AG427" s="63"/>
      <c r="AH427" s="20"/>
      <c r="AI427" s="21"/>
      <c r="AJ427" s="21"/>
      <c r="AK427" s="21"/>
      <c r="AL427" s="223"/>
      <c r="AM427" s="63"/>
      <c r="AN427" s="20"/>
      <c r="AO427" s="21"/>
      <c r="AP427" s="21"/>
      <c r="AQ427" s="21"/>
      <c r="AR427" s="21"/>
      <c r="AS427" s="21"/>
      <c r="AT427" s="223"/>
      <c r="AU427" s="23"/>
      <c r="AV427" s="223"/>
      <c r="AW427" s="23"/>
      <c r="AX427" s="21"/>
      <c r="AY427" s="21"/>
      <c r="AZ427" s="21"/>
      <c r="BA427" s="21"/>
      <c r="BB427" s="20"/>
      <c r="BC427" s="23"/>
      <c r="BD427" s="223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47.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23"/>
      <c r="O428" s="23"/>
      <c r="P428" s="23"/>
      <c r="Q428" s="23"/>
      <c r="R428" s="23"/>
      <c r="S428" s="23"/>
      <c r="T428" s="23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23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71.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23"/>
      <c r="O429" s="28"/>
      <c r="P429" s="18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223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61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23"/>
      <c r="O430" s="28"/>
      <c r="P430" s="18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23"/>
      <c r="BE430" s="23"/>
      <c r="BF430" s="20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4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223"/>
      <c r="BE431" s="20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4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23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223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4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23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23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83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223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0"/>
      <c r="AI435" s="23"/>
      <c r="AJ435" s="23"/>
      <c r="AK435" s="21"/>
      <c r="AL435" s="223"/>
      <c r="AM435" s="23"/>
      <c r="AN435" s="23"/>
      <c r="AO435" s="21"/>
      <c r="AP435" s="21"/>
      <c r="AQ435" s="21"/>
      <c r="AR435" s="21"/>
      <c r="AS435" s="21"/>
      <c r="AT435" s="223"/>
      <c r="AU435" s="23"/>
      <c r="AV435" s="223"/>
      <c r="AW435" s="23"/>
      <c r="AX435" s="21"/>
      <c r="AY435" s="21"/>
      <c r="AZ435" s="21"/>
      <c r="BA435" s="21"/>
      <c r="BB435" s="20"/>
      <c r="BC435" s="23"/>
      <c r="BD435" s="223"/>
      <c r="BE435" s="23"/>
      <c r="BF435" s="23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14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23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1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23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223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14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23"/>
      <c r="O438" s="28"/>
      <c r="P438" s="18"/>
      <c r="Q438" s="28"/>
      <c r="R438" s="28"/>
      <c r="S438" s="28"/>
      <c r="T438" s="28"/>
      <c r="U438" s="2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23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14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23"/>
      <c r="O439" s="28"/>
      <c r="P439" s="18"/>
      <c r="Q439" s="28"/>
      <c r="R439" s="28"/>
      <c r="S439" s="28"/>
      <c r="T439" s="28"/>
      <c r="U439" s="28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23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1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23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23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04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23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04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23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223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216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0"/>
      <c r="AK443" s="63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63"/>
      <c r="BD443" s="223"/>
      <c r="BE443" s="6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58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63"/>
      <c r="P444" s="63"/>
      <c r="Q444" s="63"/>
      <c r="R444" s="63"/>
      <c r="S444" s="63"/>
      <c r="T444" s="63"/>
      <c r="U444" s="63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223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41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63"/>
      <c r="P445" s="63"/>
      <c r="Q445" s="63"/>
      <c r="R445" s="63"/>
      <c r="S445" s="63"/>
      <c r="T445" s="63"/>
      <c r="U445" s="6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223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56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3"/>
      <c r="AJ446" s="23"/>
      <c r="AK446" s="21"/>
      <c r="AL446" s="223"/>
      <c r="AM446" s="23"/>
      <c r="AN446" s="23"/>
      <c r="AO446" s="21"/>
      <c r="AP446" s="21"/>
      <c r="AQ446" s="21"/>
      <c r="AR446" s="21"/>
      <c r="AS446" s="21"/>
      <c r="AT446" s="223"/>
      <c r="AU446" s="29"/>
      <c r="AV446" s="223"/>
      <c r="AW446" s="23"/>
      <c r="AX446" s="21"/>
      <c r="AY446" s="21"/>
      <c r="AZ446" s="21"/>
      <c r="BA446" s="21"/>
      <c r="BB446" s="20"/>
      <c r="BC446" s="23"/>
      <c r="BD446" s="223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53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0"/>
      <c r="AI447" s="23"/>
      <c r="AJ447" s="23"/>
      <c r="AK447" s="21"/>
      <c r="AL447" s="223"/>
      <c r="AM447" s="23"/>
      <c r="AN447" s="23"/>
      <c r="AO447" s="21"/>
      <c r="AP447" s="21"/>
      <c r="AQ447" s="21"/>
      <c r="AR447" s="21"/>
      <c r="AS447" s="21"/>
      <c r="AT447" s="223"/>
      <c r="AU447" s="29"/>
      <c r="AV447" s="223"/>
      <c r="AW447" s="23"/>
      <c r="AX447" s="21"/>
      <c r="AY447" s="21"/>
      <c r="AZ447" s="21"/>
      <c r="BA447" s="21"/>
      <c r="BB447" s="20"/>
      <c r="BC447" s="23"/>
      <c r="BD447" s="223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64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23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0"/>
      <c r="AI448" s="23"/>
      <c r="AJ448" s="23"/>
      <c r="AK448" s="21"/>
      <c r="AL448" s="223"/>
      <c r="AM448" s="23"/>
      <c r="AN448" s="23"/>
      <c r="AO448" s="21"/>
      <c r="AP448" s="21"/>
      <c r="AQ448" s="21"/>
      <c r="AR448" s="21"/>
      <c r="AS448" s="21"/>
      <c r="AT448" s="223"/>
      <c r="AU448" s="29"/>
      <c r="AV448" s="223"/>
      <c r="AW448" s="23"/>
      <c r="AX448" s="21"/>
      <c r="AY448" s="21"/>
      <c r="AZ448" s="21"/>
      <c r="BA448" s="21"/>
      <c r="BB448" s="20"/>
      <c r="BC448" s="23"/>
      <c r="BD448" s="223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389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0"/>
      <c r="AI449" s="29"/>
      <c r="AJ449" s="29"/>
      <c r="AK449" s="21"/>
      <c r="AL449" s="223"/>
      <c r="AM449" s="29"/>
      <c r="AN449" s="29"/>
      <c r="AO449" s="21"/>
      <c r="AP449" s="21"/>
      <c r="AQ449" s="21"/>
      <c r="AR449" s="21"/>
      <c r="AS449" s="21"/>
      <c r="AT449" s="223"/>
      <c r="AU449" s="29"/>
      <c r="AV449" s="223"/>
      <c r="AW449" s="29"/>
      <c r="AX449" s="21"/>
      <c r="AY449" s="21"/>
      <c r="AZ449" s="21"/>
      <c r="BA449" s="21"/>
      <c r="BB449" s="20"/>
      <c r="BC449" s="23"/>
      <c r="BD449" s="223"/>
      <c r="BE449" s="29"/>
      <c r="BF449" s="29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21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223"/>
      <c r="AM450" s="23"/>
      <c r="AN450" s="23"/>
      <c r="AO450" s="21"/>
      <c r="AP450" s="21"/>
      <c r="AQ450" s="21"/>
      <c r="AR450" s="21"/>
      <c r="AS450" s="21"/>
      <c r="AT450" s="223"/>
      <c r="AU450" s="23"/>
      <c r="AV450" s="223"/>
      <c r="AW450" s="23"/>
      <c r="AX450" s="21"/>
      <c r="AY450" s="21"/>
      <c r="AZ450" s="21"/>
      <c r="BA450" s="21"/>
      <c r="BB450" s="20"/>
      <c r="BC450" s="23"/>
      <c r="BD450" s="223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21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223"/>
      <c r="AM451" s="23"/>
      <c r="AN451" s="23"/>
      <c r="AO451" s="21"/>
      <c r="AP451" s="21"/>
      <c r="AQ451" s="21"/>
      <c r="AR451" s="21"/>
      <c r="AS451" s="21"/>
      <c r="AT451" s="223"/>
      <c r="AU451" s="23"/>
      <c r="AV451" s="223"/>
      <c r="AW451" s="23"/>
      <c r="AX451" s="21"/>
      <c r="AY451" s="21"/>
      <c r="AZ451" s="21"/>
      <c r="BA451" s="21"/>
      <c r="BB451" s="20"/>
      <c r="BC451" s="23"/>
      <c r="BD451" s="223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21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9"/>
      <c r="P452" s="29"/>
      <c r="Q452" s="29"/>
      <c r="R452" s="29"/>
      <c r="S452" s="29"/>
      <c r="T452" s="29"/>
      <c r="U452" s="29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223"/>
      <c r="AM452" s="23"/>
      <c r="AN452" s="23"/>
      <c r="AO452" s="21"/>
      <c r="AP452" s="21"/>
      <c r="AQ452" s="21"/>
      <c r="AR452" s="21"/>
      <c r="AS452" s="21"/>
      <c r="AT452" s="223"/>
      <c r="AU452" s="23"/>
      <c r="AV452" s="223"/>
      <c r="AW452" s="23"/>
      <c r="AX452" s="21"/>
      <c r="AY452" s="21"/>
      <c r="AZ452" s="21"/>
      <c r="BA452" s="21"/>
      <c r="BB452" s="20"/>
      <c r="BC452" s="23"/>
      <c r="BD452" s="223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21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3"/>
      <c r="AJ453" s="23"/>
      <c r="AK453" s="21"/>
      <c r="AL453" s="223"/>
      <c r="AM453" s="23"/>
      <c r="AN453" s="23"/>
      <c r="AO453" s="21"/>
      <c r="AP453" s="21"/>
      <c r="AQ453" s="21"/>
      <c r="AR453" s="21"/>
      <c r="AS453" s="21"/>
      <c r="AT453" s="223"/>
      <c r="AU453" s="23"/>
      <c r="AV453" s="223"/>
      <c r="AW453" s="23"/>
      <c r="AX453" s="21"/>
      <c r="AY453" s="21"/>
      <c r="AZ453" s="21"/>
      <c r="BA453" s="21"/>
      <c r="BB453" s="20"/>
      <c r="BC453" s="23"/>
      <c r="BD453" s="223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21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223"/>
      <c r="AM454" s="23"/>
      <c r="AN454" s="23"/>
      <c r="AO454" s="21"/>
      <c r="AP454" s="21"/>
      <c r="AQ454" s="21"/>
      <c r="AR454" s="21"/>
      <c r="AS454" s="21"/>
      <c r="AT454" s="223"/>
      <c r="AU454" s="23"/>
      <c r="AV454" s="223"/>
      <c r="AW454" s="23"/>
      <c r="AX454" s="21"/>
      <c r="AY454" s="21"/>
      <c r="AZ454" s="21"/>
      <c r="BA454" s="21"/>
      <c r="BB454" s="20"/>
      <c r="BC454" s="23"/>
      <c r="BD454" s="223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1"/>
      <c r="AM455" s="21"/>
      <c r="AN455" s="21"/>
      <c r="AO455" s="21"/>
      <c r="AP455" s="21"/>
      <c r="AQ455" s="21"/>
      <c r="AR455" s="21"/>
      <c r="AS455" s="21"/>
      <c r="AT455" s="181"/>
      <c r="AU455" s="21"/>
      <c r="AV455" s="181"/>
      <c r="AW455" s="21"/>
      <c r="AX455" s="21"/>
      <c r="AY455" s="21"/>
      <c r="AZ455" s="21"/>
      <c r="BA455" s="21"/>
      <c r="BB455" s="20"/>
      <c r="BC455" s="23"/>
      <c r="BD455" s="223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6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23"/>
      <c r="O456" s="63"/>
      <c r="P456" s="63"/>
      <c r="Q456" s="63"/>
      <c r="R456" s="63"/>
      <c r="S456" s="63"/>
      <c r="T456" s="63"/>
      <c r="U456" s="6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1"/>
      <c r="AM456" s="21"/>
      <c r="AN456" s="21"/>
      <c r="AO456" s="21"/>
      <c r="AP456" s="21"/>
      <c r="AQ456" s="21"/>
      <c r="AR456" s="21"/>
      <c r="AS456" s="21"/>
      <c r="AT456" s="181"/>
      <c r="AU456" s="21"/>
      <c r="AV456" s="181"/>
      <c r="AW456" s="21"/>
      <c r="AX456" s="21"/>
      <c r="AY456" s="21"/>
      <c r="AZ456" s="21"/>
      <c r="BA456" s="21"/>
      <c r="BB456" s="20"/>
      <c r="BC456" s="23"/>
      <c r="BD456" s="223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1"/>
      <c r="AM457" s="21"/>
      <c r="AN457" s="21"/>
      <c r="AO457" s="21"/>
      <c r="AP457" s="21"/>
      <c r="AQ457" s="21"/>
      <c r="AR457" s="21"/>
      <c r="AS457" s="21"/>
      <c r="AT457" s="181"/>
      <c r="AU457" s="21"/>
      <c r="AV457" s="181"/>
      <c r="AW457" s="21"/>
      <c r="AX457" s="21"/>
      <c r="AY457" s="21"/>
      <c r="AZ457" s="21"/>
      <c r="BA457" s="21"/>
      <c r="BB457" s="20"/>
      <c r="BC457" s="23"/>
      <c r="BD457" s="223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409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23"/>
      <c r="BE458" s="20"/>
      <c r="BF458" s="20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7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23"/>
      <c r="BE459" s="223"/>
      <c r="BF459" s="20"/>
      <c r="BG459" s="20"/>
      <c r="BH459" s="20"/>
      <c r="BI459" s="23"/>
      <c r="BJ459" s="20"/>
      <c r="BK459" s="20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51.2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23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3"/>
      <c r="AJ460" s="23"/>
      <c r="AK460" s="21"/>
      <c r="AL460" s="223"/>
      <c r="AM460" s="23"/>
      <c r="AN460" s="23"/>
      <c r="AO460" s="21"/>
      <c r="AP460" s="21"/>
      <c r="AQ460" s="21"/>
      <c r="AR460" s="21"/>
      <c r="AS460" s="21"/>
      <c r="AT460" s="223"/>
      <c r="AU460" s="23"/>
      <c r="AV460" s="223"/>
      <c r="AW460" s="23"/>
      <c r="AX460" s="21"/>
      <c r="AY460" s="21"/>
      <c r="AZ460" s="21"/>
      <c r="BA460" s="21"/>
      <c r="BB460" s="20"/>
      <c r="BC460" s="23"/>
      <c r="BD460" s="223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3"/>
      <c r="AJ461" s="23"/>
      <c r="AK461" s="21"/>
      <c r="AL461" s="223"/>
      <c r="AM461" s="23"/>
      <c r="AN461" s="23"/>
      <c r="AO461" s="21"/>
      <c r="AP461" s="21"/>
      <c r="AQ461" s="21"/>
      <c r="AR461" s="21"/>
      <c r="AS461" s="21"/>
      <c r="AT461" s="223"/>
      <c r="AU461" s="23"/>
      <c r="AV461" s="223"/>
      <c r="AW461" s="23"/>
      <c r="AX461" s="21"/>
      <c r="AY461" s="21"/>
      <c r="AZ461" s="21"/>
      <c r="BA461" s="21"/>
      <c r="BB461" s="20"/>
      <c r="BC461" s="23"/>
      <c r="BD461" s="223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9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23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3"/>
      <c r="AJ462" s="23"/>
      <c r="AK462" s="21"/>
      <c r="AL462" s="223"/>
      <c r="AM462" s="23"/>
      <c r="AN462" s="23"/>
      <c r="AO462" s="21"/>
      <c r="AP462" s="21"/>
      <c r="AQ462" s="21"/>
      <c r="AR462" s="21"/>
      <c r="AS462" s="21"/>
      <c r="AT462" s="223"/>
      <c r="AU462" s="23"/>
      <c r="AV462" s="223"/>
      <c r="AW462" s="23"/>
      <c r="AX462" s="21"/>
      <c r="AY462" s="21"/>
      <c r="AZ462" s="21"/>
      <c r="BA462" s="21"/>
      <c r="BB462" s="20"/>
      <c r="BC462" s="23"/>
      <c r="BD462" s="223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98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23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23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8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23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23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54.2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23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23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6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1"/>
      <c r="AM466" s="21"/>
      <c r="AN466" s="21"/>
      <c r="AO466" s="21"/>
      <c r="AP466" s="21"/>
      <c r="AQ466" s="21"/>
      <c r="AR466" s="21"/>
      <c r="AS466" s="21"/>
      <c r="AT466" s="181"/>
      <c r="AU466" s="21"/>
      <c r="AV466" s="181"/>
      <c r="AW466" s="21"/>
      <c r="AX466" s="21"/>
      <c r="AY466" s="21"/>
      <c r="AZ466" s="21"/>
      <c r="BA466" s="21"/>
      <c r="BB466" s="20"/>
      <c r="BC466" s="23"/>
      <c r="BD466" s="223"/>
      <c r="BE466" s="23"/>
      <c r="BF466" s="20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49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23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9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23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23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49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23"/>
      <c r="O469" s="23"/>
      <c r="P469" s="23"/>
      <c r="Q469" s="23"/>
      <c r="R469" s="23"/>
      <c r="S469" s="23"/>
      <c r="T469" s="23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23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49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23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23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9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23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23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67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23"/>
      <c r="BE472" s="23"/>
      <c r="BF472" s="23"/>
      <c r="BG472" s="21"/>
      <c r="BH472" s="21"/>
      <c r="BI472" s="21"/>
      <c r="BJ472" s="20"/>
      <c r="BK472" s="23"/>
      <c r="BL472" s="23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54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23"/>
      <c r="BE473" s="63"/>
      <c r="BF473" s="29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4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223"/>
      <c r="BE474" s="63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409.6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0"/>
      <c r="BD475" s="20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52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23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20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223"/>
      <c r="BE477" s="29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220.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223"/>
      <c r="BE478" s="20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220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3"/>
      <c r="BD479" s="223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23"/>
      <c r="AM480" s="29"/>
      <c r="AN480" s="29"/>
      <c r="AO480" s="21"/>
      <c r="AP480" s="21"/>
      <c r="AQ480" s="21"/>
      <c r="AR480" s="21"/>
      <c r="AS480" s="21"/>
      <c r="AT480" s="223"/>
      <c r="AU480" s="29"/>
      <c r="AV480" s="223"/>
      <c r="AW480" s="29"/>
      <c r="AX480" s="21"/>
      <c r="AY480" s="21"/>
      <c r="AZ480" s="21"/>
      <c r="BA480" s="21"/>
      <c r="BB480" s="20"/>
      <c r="BC480" s="23"/>
      <c r="BD480" s="223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44.7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9"/>
      <c r="AJ481" s="29"/>
      <c r="AK481" s="21"/>
      <c r="AL481" s="223"/>
      <c r="AM481" s="29"/>
      <c r="AN481" s="29"/>
      <c r="AO481" s="21"/>
      <c r="AP481" s="21"/>
      <c r="AQ481" s="21"/>
      <c r="AR481" s="21"/>
      <c r="AS481" s="21"/>
      <c r="AT481" s="223"/>
      <c r="AU481" s="29"/>
      <c r="AV481" s="223"/>
      <c r="AW481" s="29"/>
      <c r="AX481" s="21"/>
      <c r="AY481" s="21"/>
      <c r="AZ481" s="21"/>
      <c r="BA481" s="21"/>
      <c r="BB481" s="20"/>
      <c r="BC481" s="23"/>
      <c r="BD481" s="223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44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9"/>
      <c r="AJ482" s="29"/>
      <c r="AK482" s="21"/>
      <c r="AL482" s="223"/>
      <c r="AM482" s="29"/>
      <c r="AN482" s="29"/>
      <c r="AO482" s="21"/>
      <c r="AP482" s="21"/>
      <c r="AQ482" s="21"/>
      <c r="AR482" s="21"/>
      <c r="AS482" s="21"/>
      <c r="AT482" s="223"/>
      <c r="AU482" s="29"/>
      <c r="AV482" s="223"/>
      <c r="AW482" s="29"/>
      <c r="AX482" s="21"/>
      <c r="AY482" s="21"/>
      <c r="AZ482" s="21"/>
      <c r="BA482" s="21"/>
      <c r="BB482" s="20"/>
      <c r="BC482" s="23"/>
      <c r="BD482" s="223"/>
      <c r="BE482" s="29"/>
      <c r="BF482" s="29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4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9"/>
      <c r="AJ483" s="29"/>
      <c r="AK483" s="21"/>
      <c r="AL483" s="223"/>
      <c r="AM483" s="29"/>
      <c r="AN483" s="29"/>
      <c r="AO483" s="21"/>
      <c r="AP483" s="21"/>
      <c r="AQ483" s="21"/>
      <c r="AR483" s="21"/>
      <c r="AS483" s="21"/>
      <c r="AT483" s="223"/>
      <c r="AU483" s="29"/>
      <c r="AV483" s="223"/>
      <c r="AW483" s="29"/>
      <c r="AX483" s="21"/>
      <c r="AY483" s="21"/>
      <c r="AZ483" s="21"/>
      <c r="BA483" s="21"/>
      <c r="BB483" s="20"/>
      <c r="BC483" s="23"/>
      <c r="BD483" s="223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44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9"/>
      <c r="AJ484" s="29"/>
      <c r="AK484" s="21"/>
      <c r="AL484" s="223"/>
      <c r="AM484" s="29"/>
      <c r="AN484" s="29"/>
      <c r="AO484" s="21"/>
      <c r="AP484" s="21"/>
      <c r="AQ484" s="21"/>
      <c r="AR484" s="21"/>
      <c r="AS484" s="21"/>
      <c r="AT484" s="223"/>
      <c r="AU484" s="29"/>
      <c r="AV484" s="223"/>
      <c r="AW484" s="29"/>
      <c r="AX484" s="21"/>
      <c r="AY484" s="21"/>
      <c r="AZ484" s="21"/>
      <c r="BA484" s="21"/>
      <c r="BB484" s="20"/>
      <c r="BC484" s="23"/>
      <c r="BD484" s="223"/>
      <c r="BE484" s="29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44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9"/>
      <c r="AJ485" s="29"/>
      <c r="AK485" s="21"/>
      <c r="AL485" s="223"/>
      <c r="AM485" s="29"/>
      <c r="AN485" s="29"/>
      <c r="AO485" s="21"/>
      <c r="AP485" s="21"/>
      <c r="AQ485" s="21"/>
      <c r="AR485" s="21"/>
      <c r="AS485" s="21"/>
      <c r="AT485" s="223"/>
      <c r="AU485" s="29"/>
      <c r="AV485" s="223"/>
      <c r="AW485" s="29"/>
      <c r="AX485" s="21"/>
      <c r="AY485" s="21"/>
      <c r="AZ485" s="21"/>
      <c r="BA485" s="21"/>
      <c r="BB485" s="20"/>
      <c r="BC485" s="23"/>
      <c r="BD485" s="223"/>
      <c r="BE485" s="29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23"/>
      <c r="BE486" s="63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8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23"/>
      <c r="BE487" s="20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6.2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23"/>
      <c r="BE488" s="63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408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181"/>
      <c r="AM489" s="21"/>
      <c r="AN489" s="21"/>
      <c r="AO489" s="21"/>
      <c r="AP489" s="21"/>
      <c r="AQ489" s="21"/>
      <c r="AR489" s="21"/>
      <c r="AS489" s="21"/>
      <c r="AT489" s="181"/>
      <c r="AU489" s="21"/>
      <c r="AV489" s="181"/>
      <c r="AW489" s="21"/>
      <c r="AX489" s="21"/>
      <c r="AY489" s="21"/>
      <c r="AZ489" s="21"/>
      <c r="BA489" s="21"/>
      <c r="BB489" s="20"/>
      <c r="BC489" s="23"/>
      <c r="BD489" s="223"/>
      <c r="BE489" s="20"/>
      <c r="BF489" s="20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56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223"/>
      <c r="BE490" s="63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32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223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32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9"/>
      <c r="P492" s="29"/>
      <c r="Q492" s="29"/>
      <c r="R492" s="29"/>
      <c r="S492" s="29"/>
      <c r="T492" s="29"/>
      <c r="U492" s="29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223"/>
      <c r="BE492" s="63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46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0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223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84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3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84"/>
      <c r="BE494" s="185"/>
      <c r="BF494" s="29"/>
      <c r="BG494" s="21"/>
      <c r="BH494" s="21"/>
      <c r="BI494" s="21"/>
      <c r="BJ494" s="21"/>
      <c r="BK494" s="21"/>
      <c r="BL494" s="21"/>
      <c r="BM494" s="21"/>
      <c r="BN494" s="195"/>
      <c r="BO494" s="24"/>
      <c r="BP494" s="21"/>
      <c r="BQ494" s="21"/>
      <c r="BR494" s="23"/>
      <c r="BS494" s="23"/>
      <c r="BT494" s="24"/>
      <c r="BU494" s="25"/>
    </row>
    <row r="495" spans="1:73" s="22" customFormat="1" ht="184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23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184"/>
      <c r="BE495" s="185"/>
      <c r="BF495" s="29"/>
      <c r="BG495" s="21"/>
      <c r="BH495" s="21"/>
      <c r="BI495" s="21"/>
      <c r="BJ495" s="21"/>
      <c r="BK495" s="21"/>
      <c r="BL495" s="21"/>
      <c r="BM495" s="21"/>
      <c r="BN495" s="195"/>
      <c r="BO495" s="24"/>
      <c r="BP495" s="21"/>
      <c r="BQ495" s="21"/>
      <c r="BR495" s="23"/>
      <c r="BS495" s="23"/>
      <c r="BT495" s="24"/>
      <c r="BU495" s="25"/>
    </row>
    <row r="496" spans="1:73" s="22" customFormat="1" ht="184.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23"/>
      <c r="BE496" s="20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84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184"/>
      <c r="BE497" s="185"/>
      <c r="BF497" s="20"/>
      <c r="BG497" s="21"/>
      <c r="BH497" s="21"/>
      <c r="BI497" s="21"/>
      <c r="BJ497" s="21"/>
      <c r="BK497" s="21"/>
      <c r="BL497" s="21"/>
      <c r="BM497" s="21"/>
      <c r="BN497" s="195"/>
      <c r="BO497" s="24"/>
      <c r="BP497" s="21"/>
      <c r="BQ497" s="21"/>
      <c r="BR497" s="23"/>
      <c r="BS497" s="23"/>
      <c r="BT497" s="24"/>
      <c r="BU497" s="25"/>
    </row>
    <row r="498" spans="1:73" s="22" customFormat="1" ht="189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63"/>
      <c r="P498" s="63"/>
      <c r="Q498" s="63"/>
      <c r="R498" s="63"/>
      <c r="S498" s="63"/>
      <c r="T498" s="63"/>
      <c r="U498" s="6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184"/>
      <c r="BE498" s="185"/>
      <c r="BF498" s="20"/>
      <c r="BG498" s="21"/>
      <c r="BH498" s="21"/>
      <c r="BI498" s="21"/>
      <c r="BJ498" s="21"/>
      <c r="BK498" s="21"/>
      <c r="BL498" s="21"/>
      <c r="BM498" s="21"/>
      <c r="BN498" s="195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23"/>
      <c r="BE499" s="20"/>
      <c r="BF499" s="20"/>
      <c r="BG499" s="21"/>
      <c r="BH499" s="21"/>
      <c r="BI499" s="21"/>
      <c r="BJ499" s="20"/>
      <c r="BK499" s="23"/>
      <c r="BL499" s="23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186"/>
      <c r="BE500" s="185"/>
      <c r="BF500" s="20"/>
      <c r="BG500" s="21"/>
      <c r="BH500" s="21"/>
      <c r="BI500" s="21"/>
      <c r="BJ500" s="20"/>
      <c r="BK500" s="23"/>
      <c r="BL500" s="23"/>
      <c r="BM500" s="21"/>
      <c r="BN500" s="195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9"/>
      <c r="P501" s="29"/>
      <c r="Q501" s="29"/>
      <c r="R501" s="29"/>
      <c r="S501" s="29"/>
      <c r="T501" s="29"/>
      <c r="U501" s="29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23"/>
      <c r="BE501" s="29"/>
      <c r="BF501" s="29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84.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9"/>
      <c r="P502" s="29"/>
      <c r="Q502" s="29"/>
      <c r="R502" s="29"/>
      <c r="S502" s="29"/>
      <c r="T502" s="29"/>
      <c r="U502" s="29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23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23"/>
      <c r="BE503" s="29"/>
      <c r="BF503" s="29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8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9"/>
      <c r="P504" s="29"/>
      <c r="Q504" s="29"/>
      <c r="R504" s="29"/>
      <c r="S504" s="29"/>
      <c r="T504" s="29"/>
      <c r="U504" s="29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23"/>
      <c r="BE504" s="23"/>
      <c r="BF504" s="20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12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3"/>
      <c r="Q505" s="23"/>
      <c r="R505" s="23"/>
      <c r="S505" s="23"/>
      <c r="T505" s="23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23"/>
      <c r="BE505" s="23"/>
      <c r="BF505" s="23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409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0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23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86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23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22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23"/>
      <c r="BE508" s="23"/>
      <c r="BF508" s="23"/>
      <c r="BG508" s="21"/>
      <c r="BH508" s="21"/>
      <c r="BI508" s="21"/>
      <c r="BJ508" s="21"/>
      <c r="BK508" s="21"/>
      <c r="BL508" s="20"/>
      <c r="BM508" s="23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22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22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8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5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3"/>
      <c r="P511" s="20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23"/>
      <c r="BE511" s="23"/>
      <c r="BF511" s="23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82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23"/>
      <c r="O512" s="28"/>
      <c r="P512" s="18"/>
      <c r="Q512" s="28"/>
      <c r="R512" s="28"/>
      <c r="S512" s="28"/>
      <c r="T512" s="28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29.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409.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3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0"/>
      <c r="AI514" s="23"/>
      <c r="AJ514" s="23"/>
      <c r="AK514" s="23"/>
      <c r="AL514" s="223"/>
      <c r="AM514" s="23"/>
      <c r="AN514" s="23"/>
      <c r="AO514" s="21"/>
      <c r="AP514" s="21"/>
      <c r="AQ514" s="21"/>
      <c r="AR514" s="21"/>
      <c r="AS514" s="21"/>
      <c r="AT514" s="223"/>
      <c r="AU514" s="23"/>
      <c r="AV514" s="223"/>
      <c r="AW514" s="23"/>
      <c r="AX514" s="21"/>
      <c r="AY514" s="21"/>
      <c r="AZ514" s="21"/>
      <c r="BA514" s="21"/>
      <c r="BB514" s="20"/>
      <c r="BC514" s="23"/>
      <c r="BD514" s="223"/>
      <c r="BE514" s="23"/>
      <c r="BF514" s="23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4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0"/>
      <c r="AK515" s="23"/>
      <c r="AL515" s="23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0"/>
      <c r="BC515" s="23"/>
      <c r="BD515" s="223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41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23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0"/>
      <c r="AK516" s="23"/>
      <c r="AL516" s="23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0"/>
      <c r="BC516" s="23"/>
      <c r="BD516" s="223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41.7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23"/>
      <c r="O517" s="23"/>
      <c r="P517" s="23"/>
      <c r="Q517" s="23"/>
      <c r="R517" s="23"/>
      <c r="S517" s="23"/>
      <c r="T517" s="23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0"/>
      <c r="AK517" s="23"/>
      <c r="AL517" s="23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0"/>
      <c r="BC517" s="23"/>
      <c r="BD517" s="223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41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23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0"/>
      <c r="AK518" s="23"/>
      <c r="AL518" s="23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0"/>
      <c r="BC518" s="23"/>
      <c r="BD518" s="223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4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23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0"/>
      <c r="AK519" s="23"/>
      <c r="AL519" s="23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0"/>
      <c r="BC519" s="23"/>
      <c r="BD519" s="223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3"/>
      <c r="P520" s="20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23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0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23"/>
      <c r="O521" s="28"/>
      <c r="P521" s="18"/>
      <c r="Q521" s="28"/>
      <c r="R521" s="28"/>
      <c r="S521" s="28"/>
      <c r="T521" s="28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20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3"/>
      <c r="P522" s="20"/>
      <c r="Q522" s="23"/>
      <c r="R522" s="23"/>
      <c r="S522" s="23"/>
      <c r="T522" s="23"/>
      <c r="U522" s="2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23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0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23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1"/>
      <c r="BC523" s="21"/>
      <c r="BD523" s="181"/>
      <c r="BE523" s="21"/>
      <c r="BF523" s="21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409.6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0"/>
      <c r="R524" s="20"/>
      <c r="S524" s="20"/>
      <c r="T524" s="20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81"/>
      <c r="BE524" s="21"/>
      <c r="BF524" s="21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0"/>
      <c r="Q525" s="20"/>
      <c r="R525" s="20"/>
      <c r="S525" s="20"/>
      <c r="T525" s="20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0"/>
      <c r="AK526" s="23"/>
      <c r="AL526" s="23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0"/>
      <c r="BC526" s="23"/>
      <c r="BD526" s="223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01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0"/>
      <c r="R528" s="20"/>
      <c r="S528" s="20"/>
      <c r="T528" s="20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0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23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59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23"/>
      <c r="BE530" s="29"/>
      <c r="BF530" s="29"/>
      <c r="BG530" s="21"/>
      <c r="BH530" s="21"/>
      <c r="BI530" s="21"/>
      <c r="BJ530" s="20"/>
      <c r="BK530" s="63"/>
      <c r="BL530" s="29"/>
      <c r="BM530" s="21"/>
      <c r="BN530" s="195"/>
      <c r="BO530" s="24"/>
      <c r="BP530" s="21"/>
      <c r="BQ530" s="21"/>
      <c r="BR530" s="23"/>
      <c r="BS530" s="23"/>
      <c r="BT530" s="24"/>
      <c r="BU530" s="25"/>
    </row>
    <row r="531" spans="1:73" s="22" customFormat="1" ht="244.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223"/>
      <c r="BE531" s="187"/>
      <c r="BF531" s="29"/>
      <c r="BG531" s="21"/>
      <c r="BH531" s="21"/>
      <c r="BI531" s="21"/>
      <c r="BJ531" s="20"/>
      <c r="BK531" s="63"/>
      <c r="BL531" s="29"/>
      <c r="BM531" s="21"/>
      <c r="BN531" s="195"/>
      <c r="BO531" s="24"/>
      <c r="BP531" s="21"/>
      <c r="BQ531" s="21"/>
      <c r="BR531" s="23"/>
      <c r="BS531" s="23"/>
      <c r="BT531" s="24"/>
      <c r="BU531" s="25"/>
    </row>
    <row r="532" spans="1:73" s="22" customFormat="1" ht="219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63"/>
      <c r="P532" s="63"/>
      <c r="Q532" s="63"/>
      <c r="R532" s="63"/>
      <c r="S532" s="63"/>
      <c r="T532" s="63"/>
      <c r="U532" s="6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6"/>
      <c r="BE532" s="188"/>
      <c r="BF532" s="189"/>
      <c r="BG532" s="21"/>
      <c r="BH532" s="21"/>
      <c r="BI532" s="21"/>
      <c r="BJ532" s="21"/>
      <c r="BK532" s="21"/>
      <c r="BL532" s="21"/>
      <c r="BM532" s="21"/>
      <c r="BN532" s="195"/>
      <c r="BO532" s="24"/>
      <c r="BP532" s="21"/>
      <c r="BQ532" s="21"/>
      <c r="BR532" s="23"/>
      <c r="BS532" s="23"/>
      <c r="BT532" s="24"/>
      <c r="BU532" s="25"/>
    </row>
    <row r="533" spans="1:73" s="22" customFormat="1" ht="219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23"/>
      <c r="BE533" s="29"/>
      <c r="BF533" s="29"/>
      <c r="BG533" s="21"/>
      <c r="BH533" s="21"/>
      <c r="BI533" s="21"/>
      <c r="BJ533" s="21"/>
      <c r="BK533" s="21"/>
      <c r="BL533" s="21"/>
      <c r="BM533" s="21"/>
      <c r="BN533" s="195"/>
      <c r="BO533" s="24"/>
      <c r="BP533" s="21"/>
      <c r="BQ533" s="21"/>
      <c r="BR533" s="23"/>
      <c r="BS533" s="23"/>
      <c r="BT533" s="24"/>
      <c r="BU533" s="25"/>
    </row>
    <row r="534" spans="1:73" s="22" customFormat="1" ht="219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86"/>
      <c r="BE534" s="188"/>
      <c r="BF534" s="189"/>
      <c r="BG534" s="21"/>
      <c r="BH534" s="21"/>
      <c r="BI534" s="21"/>
      <c r="BJ534" s="21"/>
      <c r="BK534" s="21"/>
      <c r="BL534" s="21"/>
      <c r="BM534" s="21"/>
      <c r="BN534" s="195"/>
      <c r="BO534" s="24"/>
      <c r="BP534" s="21"/>
      <c r="BQ534" s="21"/>
      <c r="BR534" s="23"/>
      <c r="BS534" s="23"/>
      <c r="BT534" s="24"/>
      <c r="BU534" s="25"/>
    </row>
    <row r="535" spans="1:73" s="22" customFormat="1" ht="409.6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23"/>
      <c r="BE535" s="29"/>
      <c r="BF535" s="20"/>
      <c r="BG535" s="21"/>
      <c r="BH535" s="21"/>
      <c r="BI535" s="21"/>
      <c r="BJ535" s="21"/>
      <c r="BK535" s="21"/>
      <c r="BL535" s="21"/>
      <c r="BM535" s="21"/>
      <c r="BN535" s="195"/>
      <c r="BO535" s="24"/>
      <c r="BP535" s="21"/>
      <c r="BQ535" s="21"/>
      <c r="BR535" s="23"/>
      <c r="BS535" s="23"/>
      <c r="BT535" s="24"/>
      <c r="BU535" s="25"/>
    </row>
    <row r="536" spans="1:73" s="22" customFormat="1" ht="409.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9"/>
      <c r="P536" s="29"/>
      <c r="Q536" s="29"/>
      <c r="R536" s="29"/>
      <c r="S536" s="29"/>
      <c r="T536" s="29"/>
      <c r="U536" s="29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0"/>
      <c r="AI536" s="29"/>
      <c r="AJ536" s="29"/>
      <c r="AK536" s="21"/>
      <c r="AL536" s="223"/>
      <c r="AM536" s="29"/>
      <c r="AN536" s="29"/>
      <c r="AO536" s="21"/>
      <c r="AP536" s="21"/>
      <c r="AQ536" s="21"/>
      <c r="AR536" s="21"/>
      <c r="AS536" s="21"/>
      <c r="AT536" s="223"/>
      <c r="AU536" s="29"/>
      <c r="AV536" s="223"/>
      <c r="AW536" s="29"/>
      <c r="AX536" s="21"/>
      <c r="AY536" s="21"/>
      <c r="AZ536" s="21"/>
      <c r="BA536" s="21"/>
      <c r="BB536" s="21"/>
      <c r="BC536" s="21"/>
      <c r="BD536" s="223"/>
      <c r="BE536" s="29"/>
      <c r="BF536" s="29"/>
      <c r="BG536" s="21"/>
      <c r="BH536" s="21"/>
      <c r="BI536" s="21"/>
      <c r="BJ536" s="21"/>
      <c r="BK536" s="21"/>
      <c r="BL536" s="21"/>
      <c r="BM536" s="21"/>
      <c r="BN536" s="195"/>
      <c r="BO536" s="24"/>
      <c r="BP536" s="21"/>
      <c r="BQ536" s="21"/>
      <c r="BR536" s="23"/>
      <c r="BS536" s="23"/>
      <c r="BT536" s="24"/>
      <c r="BU536" s="25"/>
    </row>
    <row r="537" spans="1:73" s="22" customFormat="1" ht="137.2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86"/>
      <c r="BE537" s="188"/>
      <c r="BF537" s="189"/>
      <c r="BG537" s="21"/>
      <c r="BH537" s="21"/>
      <c r="BI537" s="21"/>
      <c r="BJ537" s="21"/>
      <c r="BK537" s="21"/>
      <c r="BL537" s="21"/>
      <c r="BM537" s="21"/>
      <c r="BN537" s="195"/>
      <c r="BO537" s="24"/>
      <c r="BP537" s="21"/>
      <c r="BQ537" s="21"/>
      <c r="BR537" s="23"/>
      <c r="BS537" s="23"/>
      <c r="BT537" s="24"/>
      <c r="BU537" s="25"/>
    </row>
    <row r="538" spans="1:73" s="22" customFormat="1" ht="137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6"/>
      <c r="BE538" s="188"/>
      <c r="BF538" s="189"/>
      <c r="BG538" s="21"/>
      <c r="BH538" s="21"/>
      <c r="BI538" s="21"/>
      <c r="BJ538" s="21"/>
      <c r="BK538" s="21"/>
      <c r="BL538" s="21"/>
      <c r="BM538" s="21"/>
      <c r="BN538" s="195"/>
      <c r="BO538" s="24"/>
      <c r="BP538" s="21"/>
      <c r="BQ538" s="21"/>
      <c r="BR538" s="23"/>
      <c r="BS538" s="23"/>
      <c r="BT538" s="24"/>
      <c r="BU538" s="25"/>
    </row>
    <row r="539" spans="1:73" s="22" customFormat="1" ht="13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86"/>
      <c r="BE539" s="188"/>
      <c r="BF539" s="189"/>
      <c r="BG539" s="21"/>
      <c r="BH539" s="21"/>
      <c r="BI539" s="21"/>
      <c r="BJ539" s="21"/>
      <c r="BK539" s="21"/>
      <c r="BL539" s="21"/>
      <c r="BM539" s="21"/>
      <c r="BN539" s="195"/>
      <c r="BO539" s="24"/>
      <c r="BP539" s="21"/>
      <c r="BQ539" s="21"/>
      <c r="BR539" s="23"/>
      <c r="BS539" s="23"/>
      <c r="BT539" s="24"/>
      <c r="BU539" s="25"/>
    </row>
    <row r="540" spans="1:73" s="22" customFormat="1" ht="137.2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6"/>
      <c r="BE540" s="188"/>
      <c r="BF540" s="189"/>
      <c r="BG540" s="21"/>
      <c r="BH540" s="21"/>
      <c r="BI540" s="21"/>
      <c r="BJ540" s="21"/>
      <c r="BK540" s="21"/>
      <c r="BL540" s="21"/>
      <c r="BM540" s="21"/>
      <c r="BN540" s="195"/>
      <c r="BO540" s="24"/>
      <c r="BP540" s="21"/>
      <c r="BQ540" s="21"/>
      <c r="BR540" s="23"/>
      <c r="BS540" s="23"/>
      <c r="BT540" s="24"/>
      <c r="BU540" s="25"/>
    </row>
    <row r="541" spans="1:73" s="22" customFormat="1" ht="137.2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6"/>
      <c r="BE541" s="188"/>
      <c r="BF541" s="189"/>
      <c r="BG541" s="21"/>
      <c r="BH541" s="21"/>
      <c r="BI541" s="21"/>
      <c r="BJ541" s="21"/>
      <c r="BK541" s="21"/>
      <c r="BL541" s="21"/>
      <c r="BM541" s="21"/>
      <c r="BN541" s="195"/>
      <c r="BO541" s="24"/>
      <c r="BP541" s="21"/>
      <c r="BQ541" s="21"/>
      <c r="BR541" s="23"/>
      <c r="BS541" s="23"/>
      <c r="BT541" s="24"/>
      <c r="BU541" s="25"/>
    </row>
    <row r="542" spans="1:73" s="22" customFormat="1" ht="291.7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0"/>
      <c r="BC542" s="21"/>
      <c r="BD542" s="223"/>
      <c r="BE542" s="29"/>
      <c r="BF542" s="20"/>
      <c r="BG542" s="23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91.7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0"/>
      <c r="BC543" s="21"/>
      <c r="BD543" s="223"/>
      <c r="BE543" s="182"/>
      <c r="BF543" s="20"/>
      <c r="BG543" s="23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19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3"/>
      <c r="P544" s="23"/>
      <c r="Q544" s="23"/>
      <c r="R544" s="23"/>
      <c r="S544" s="23"/>
      <c r="T544" s="23"/>
      <c r="U544" s="20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23"/>
      <c r="BE544" s="20"/>
      <c r="BF544" s="20"/>
      <c r="BG544" s="21"/>
      <c r="BH544" s="21"/>
      <c r="BI544" s="21"/>
      <c r="BJ544" s="21"/>
      <c r="BK544" s="21"/>
      <c r="BL544" s="21"/>
      <c r="BM544" s="21"/>
      <c r="BN544" s="195"/>
      <c r="BO544" s="24"/>
      <c r="BP544" s="21"/>
      <c r="BQ544" s="21"/>
      <c r="BR544" s="23"/>
      <c r="BS544" s="23"/>
      <c r="BT544" s="24"/>
      <c r="BU544" s="25"/>
    </row>
    <row r="545" spans="1:75" s="22" customFormat="1" ht="19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3"/>
      <c r="Q545" s="23"/>
      <c r="R545" s="23"/>
      <c r="S545" s="23"/>
      <c r="T545" s="23"/>
      <c r="U545" s="20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4"/>
      <c r="BE545" s="189"/>
      <c r="BF545" s="189"/>
      <c r="BG545" s="21"/>
      <c r="BH545" s="21"/>
      <c r="BI545" s="21"/>
      <c r="BJ545" s="21"/>
      <c r="BK545" s="21"/>
      <c r="BL545" s="21"/>
      <c r="BM545" s="21"/>
      <c r="BN545" s="195"/>
      <c r="BO545" s="24"/>
      <c r="BP545" s="21"/>
      <c r="BQ545" s="21"/>
      <c r="BR545" s="23"/>
      <c r="BS545" s="23"/>
      <c r="BT545" s="24"/>
      <c r="BU545" s="25"/>
    </row>
    <row r="546" spans="1:75" s="22" customFormat="1" ht="279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190"/>
      <c r="P546" s="190"/>
      <c r="Q546" s="190"/>
      <c r="R546" s="190"/>
      <c r="S546" s="190"/>
      <c r="T546" s="190"/>
      <c r="U546" s="190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23"/>
      <c r="BE546" s="63"/>
      <c r="BF546" s="63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5" s="22" customFormat="1" ht="17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3"/>
      <c r="P547" s="23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23"/>
      <c r="BE547" s="23"/>
      <c r="BF547" s="23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5" s="22" customFormat="1" ht="129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3"/>
      <c r="Q548" s="23"/>
      <c r="R548" s="23"/>
      <c r="S548" s="23"/>
      <c r="T548" s="23"/>
      <c r="U548" s="23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91"/>
      <c r="BE548" s="29"/>
      <c r="BF548" s="29"/>
      <c r="BG548" s="21"/>
      <c r="BH548" s="21"/>
      <c r="BI548" s="21"/>
      <c r="BJ548" s="21"/>
      <c r="BK548" s="21"/>
      <c r="BL548" s="21"/>
      <c r="BM548" s="21"/>
      <c r="BN548" s="195"/>
      <c r="BO548" s="24"/>
      <c r="BP548" s="21"/>
      <c r="BQ548" s="21"/>
      <c r="BR548" s="23"/>
      <c r="BS548" s="23"/>
      <c r="BT548" s="24"/>
      <c r="BU548" s="25"/>
    </row>
    <row r="549" spans="1:75" s="22" customFormat="1" ht="187.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9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23"/>
      <c r="BE549" s="23"/>
      <c r="BF549" s="23"/>
      <c r="BG549" s="21"/>
      <c r="BH549" s="21"/>
      <c r="BI549" s="21"/>
      <c r="BJ549" s="21"/>
      <c r="BK549" s="21"/>
      <c r="BL549" s="21"/>
      <c r="BM549" s="23"/>
      <c r="BN549" s="21"/>
      <c r="BO549" s="24"/>
      <c r="BP549" s="21"/>
      <c r="BQ549" s="21"/>
      <c r="BR549" s="21"/>
      <c r="BS549" s="21"/>
      <c r="BT549" s="23"/>
      <c r="BU549" s="24"/>
      <c r="BV549" s="25"/>
      <c r="BW549" s="30"/>
    </row>
    <row r="550" spans="1:75" s="22" customFormat="1" ht="187.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23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3"/>
      <c r="BN550" s="21"/>
      <c r="BO550" s="24"/>
      <c r="BP550" s="25"/>
      <c r="BQ550" s="21"/>
      <c r="BR550" s="21"/>
      <c r="BS550" s="21"/>
      <c r="BT550" s="23"/>
      <c r="BU550" s="24"/>
      <c r="BV550" s="25"/>
      <c r="BW550" s="30"/>
    </row>
    <row r="551" spans="1:75" s="22" customFormat="1" ht="409.6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3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3"/>
      <c r="AV551" s="21"/>
      <c r="AW551" s="23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3"/>
      <c r="BN551" s="21"/>
      <c r="BO551" s="24"/>
      <c r="BP551" s="25"/>
      <c r="BQ551" s="21"/>
      <c r="BR551" s="21"/>
      <c r="BS551" s="21"/>
      <c r="BT551" s="23"/>
      <c r="BU551" s="24"/>
      <c r="BV551" s="25"/>
      <c r="BW551" s="30"/>
    </row>
    <row r="552" spans="1:75" s="22" customFormat="1" ht="409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23"/>
      <c r="BE552" s="23"/>
      <c r="BF552" s="23"/>
      <c r="BG552" s="21"/>
      <c r="BH552" s="21"/>
      <c r="BI552" s="21"/>
      <c r="BJ552" s="21"/>
      <c r="BK552" s="21"/>
      <c r="BL552" s="21"/>
      <c r="BM552" s="23"/>
      <c r="BN552" s="21"/>
      <c r="BO552" s="24"/>
      <c r="BP552" s="25"/>
      <c r="BQ552" s="21"/>
      <c r="BR552" s="21"/>
      <c r="BS552" s="21"/>
      <c r="BT552" s="23"/>
      <c r="BU552" s="24"/>
      <c r="BV552" s="25"/>
      <c r="BW552" s="30"/>
    </row>
    <row r="553" spans="1:75" s="22" customFormat="1" ht="194.2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23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3"/>
      <c r="BN553" s="21"/>
      <c r="BO553" s="24"/>
      <c r="BP553" s="25"/>
      <c r="BQ553" s="36"/>
      <c r="BR553" s="36"/>
      <c r="BS553" s="36"/>
      <c r="BT553" s="40"/>
      <c r="BU553" s="26"/>
      <c r="BV553" s="36"/>
      <c r="BW553" s="30"/>
    </row>
    <row r="554" spans="1:75" s="22" customFormat="1" ht="219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5"/>
      <c r="BQ554" s="36"/>
      <c r="BR554" s="36"/>
      <c r="BS554" s="36"/>
      <c r="BT554" s="40"/>
      <c r="BU554" s="26"/>
      <c r="BV554" s="36"/>
      <c r="BW554" s="30"/>
    </row>
    <row r="555" spans="1:75" s="22" customFormat="1" ht="198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21"/>
      <c r="O555" s="182"/>
      <c r="P555" s="182"/>
      <c r="Q555" s="182"/>
      <c r="R555" s="182"/>
      <c r="S555" s="182"/>
      <c r="T555" s="182"/>
      <c r="U555" s="182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198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198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21"/>
      <c r="BR557" s="21"/>
      <c r="BS557" s="21"/>
      <c r="BT557" s="23"/>
      <c r="BU557" s="24"/>
      <c r="BV557" s="25"/>
      <c r="BW557" s="30"/>
    </row>
    <row r="558" spans="1:75" s="22" customFormat="1" ht="146.2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20"/>
      <c r="N558" s="21"/>
      <c r="O558" s="28"/>
      <c r="P558" s="18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3"/>
      <c r="BN558" s="21"/>
      <c r="BO558" s="24"/>
      <c r="BP558" s="25"/>
      <c r="BQ558" s="21"/>
      <c r="BR558" s="21"/>
      <c r="BS558" s="21"/>
      <c r="BT558" s="23"/>
      <c r="BU558" s="24"/>
      <c r="BV558" s="25"/>
      <c r="BW558" s="30"/>
    </row>
    <row r="559" spans="1:75" s="22" customFormat="1" ht="227.2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28"/>
      <c r="P559" s="18"/>
      <c r="Q559" s="28"/>
      <c r="R559" s="28"/>
      <c r="S559" s="28"/>
      <c r="T559" s="28"/>
      <c r="U559" s="28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21"/>
      <c r="BR559" s="21"/>
      <c r="BS559" s="21"/>
      <c r="BT559" s="23"/>
      <c r="BU559" s="24"/>
      <c r="BV559" s="25"/>
      <c r="BW559" s="30"/>
    </row>
    <row r="560" spans="1:75" s="22" customFormat="1" ht="154.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8"/>
      <c r="P560" s="28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21"/>
      <c r="BR560" s="21"/>
      <c r="BS560" s="21"/>
      <c r="BT560" s="23"/>
      <c r="BU560" s="24"/>
      <c r="BV560" s="25"/>
      <c r="BW560" s="30"/>
    </row>
    <row r="561" spans="1:75" s="22" customFormat="1" ht="154.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8"/>
      <c r="P561" s="18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36"/>
      <c r="BR561" s="36"/>
      <c r="BS561" s="36"/>
      <c r="BT561" s="40"/>
      <c r="BU561" s="26"/>
      <c r="BV561" s="36"/>
      <c r="BW561" s="30"/>
    </row>
    <row r="562" spans="1:75" s="22" customFormat="1" ht="182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3"/>
      <c r="P562" s="23"/>
      <c r="Q562" s="23"/>
      <c r="R562" s="23"/>
      <c r="S562" s="23"/>
      <c r="T562" s="23"/>
      <c r="U562" s="23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3"/>
      <c r="BM562" s="21"/>
      <c r="BN562" s="21"/>
      <c r="BO562" s="24"/>
      <c r="BP562" s="25"/>
      <c r="BQ562" s="36"/>
      <c r="BR562" s="36"/>
      <c r="BS562" s="36"/>
      <c r="BT562" s="40"/>
      <c r="BU562" s="26"/>
      <c r="BV562" s="36"/>
      <c r="BW562" s="30"/>
    </row>
    <row r="563" spans="1:75" s="22" customFormat="1" ht="182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3"/>
      <c r="P563" s="23"/>
      <c r="Q563" s="23"/>
      <c r="R563" s="23"/>
      <c r="S563" s="23"/>
      <c r="T563" s="23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1"/>
      <c r="BO563" s="24"/>
      <c r="BP563" s="25"/>
      <c r="BQ563" s="36"/>
      <c r="BR563" s="36"/>
      <c r="BS563" s="36"/>
      <c r="BT563" s="40"/>
      <c r="BU563" s="26"/>
      <c r="BV563" s="36"/>
      <c r="BW563" s="30"/>
    </row>
    <row r="564" spans="1:75" s="22" customFormat="1" ht="312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2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181"/>
      <c r="BE564" s="21"/>
      <c r="BF564" s="21"/>
      <c r="BG564" s="23"/>
      <c r="BH564" s="21"/>
      <c r="BI564" s="21"/>
      <c r="BJ564" s="21"/>
      <c r="BK564" s="21"/>
      <c r="BL564" s="23"/>
      <c r="BM564" s="21"/>
      <c r="BN564" s="21"/>
      <c r="BO564" s="24"/>
      <c r="BP564" s="25"/>
      <c r="BQ564" s="26"/>
    </row>
    <row r="565" spans="1:75" s="22" customFormat="1" ht="174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3"/>
      <c r="BH565" s="21"/>
      <c r="BI565" s="21"/>
      <c r="BJ565" s="21"/>
      <c r="BK565" s="21"/>
      <c r="BL565" s="23"/>
      <c r="BM565" s="21"/>
      <c r="BN565" s="21"/>
      <c r="BO565" s="24"/>
      <c r="BP565" s="25"/>
      <c r="BQ565" s="26"/>
    </row>
    <row r="566" spans="1:75" s="22" customFormat="1" ht="167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3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181"/>
      <c r="BE566" s="21"/>
      <c r="BF566" s="21"/>
      <c r="BG566" s="23"/>
      <c r="BH566" s="21"/>
      <c r="BI566" s="21"/>
      <c r="BJ566" s="21"/>
      <c r="BK566" s="21"/>
      <c r="BL566" s="23"/>
      <c r="BM566" s="21"/>
      <c r="BN566" s="21"/>
      <c r="BO566" s="24"/>
      <c r="BP566" s="25"/>
      <c r="BQ566" s="26"/>
    </row>
    <row r="567" spans="1:75" s="22" customFormat="1" ht="167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3"/>
      <c r="R567" s="23"/>
      <c r="S567" s="23"/>
      <c r="T567" s="23"/>
      <c r="U567" s="23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3"/>
      <c r="BH567" s="21"/>
      <c r="BI567" s="21"/>
      <c r="BJ567" s="21"/>
      <c r="BK567" s="21"/>
      <c r="BL567" s="23"/>
      <c r="BM567" s="21"/>
      <c r="BN567" s="21"/>
      <c r="BO567" s="24"/>
      <c r="BP567" s="25"/>
      <c r="BQ567" s="26"/>
    </row>
    <row r="568" spans="1:75" s="22" customFormat="1" ht="16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3"/>
      <c r="P568" s="23"/>
      <c r="Q568" s="28"/>
      <c r="R568" s="28"/>
      <c r="S568" s="28"/>
      <c r="T568" s="28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21"/>
      <c r="BE568" s="21"/>
      <c r="BF568" s="21"/>
      <c r="BG568" s="23"/>
      <c r="BH568" s="21"/>
      <c r="BI568" s="21"/>
      <c r="BJ568" s="21"/>
      <c r="BK568" s="21"/>
      <c r="BL568" s="23"/>
      <c r="BM568" s="21"/>
      <c r="BN568" s="21"/>
      <c r="BO568" s="24"/>
      <c r="BP568" s="25"/>
      <c r="BQ568" s="26"/>
    </row>
    <row r="569" spans="1:75" s="22" customFormat="1" ht="372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18"/>
      <c r="P569" s="18"/>
      <c r="Q569" s="18"/>
      <c r="R569" s="18"/>
      <c r="S569" s="18"/>
      <c r="T569" s="18"/>
      <c r="U569" s="1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1"/>
      <c r="BS569" s="21"/>
    </row>
    <row r="570" spans="1:75" s="22" customFormat="1" ht="257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18"/>
      <c r="P570" s="18"/>
      <c r="Q570" s="27"/>
      <c r="R570" s="27"/>
      <c r="S570" s="27"/>
      <c r="T570" s="27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21"/>
      <c r="BE570" s="21"/>
      <c r="BF570" s="21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1"/>
      <c r="BS570" s="21"/>
    </row>
    <row r="571" spans="1:75" s="22" customFormat="1" ht="254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18"/>
      <c r="P571" s="18"/>
      <c r="Q571" s="27"/>
      <c r="R571" s="27"/>
      <c r="S571" s="27"/>
      <c r="T571" s="27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1"/>
      <c r="BS571" s="21"/>
    </row>
    <row r="572" spans="1:75" s="22" customFormat="1" ht="319.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3"/>
      <c r="R572" s="23"/>
      <c r="S572" s="23"/>
      <c r="T572" s="23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1"/>
      <c r="BS572" s="21"/>
    </row>
    <row r="573" spans="1:75" s="22" customFormat="1" ht="409.6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18"/>
      <c r="N573" s="18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1"/>
      <c r="BS573" s="21"/>
    </row>
    <row r="574" spans="1:75" s="22" customFormat="1" ht="141.7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23"/>
      <c r="P574" s="23"/>
      <c r="Q574" s="23"/>
      <c r="R574" s="23"/>
      <c r="S574" s="23"/>
      <c r="T574" s="23"/>
      <c r="U574" s="28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1"/>
    </row>
    <row r="575" spans="1:75" s="22" customFormat="1" ht="141.7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18"/>
      <c r="O575" s="23"/>
      <c r="P575" s="23"/>
      <c r="Q575" s="23"/>
      <c r="R575" s="23"/>
      <c r="S575" s="23"/>
      <c r="T575" s="23"/>
      <c r="U575" s="23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1"/>
    </row>
    <row r="576" spans="1:75" s="22" customFormat="1" ht="292.5" customHeight="1" x14ac:dyDescent="0.45">
      <c r="A576" s="17"/>
      <c r="B576" s="18"/>
      <c r="C576" s="176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7"/>
      <c r="P576" s="18"/>
      <c r="Q576" s="27"/>
      <c r="R576" s="27"/>
      <c r="S576" s="27"/>
      <c r="T576" s="27"/>
      <c r="U576" s="27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1"/>
      <c r="BS576" s="24"/>
      <c r="BT576" s="25"/>
      <c r="BU576" s="26"/>
    </row>
    <row r="577" spans="1:73" s="22" customFormat="1" ht="177" customHeight="1" x14ac:dyDescent="0.45">
      <c r="A577" s="17"/>
      <c r="B577" s="18"/>
      <c r="C577" s="176"/>
      <c r="D577" s="19"/>
      <c r="E577" s="19"/>
      <c r="F577" s="20"/>
      <c r="G577" s="18"/>
      <c r="H577" s="18"/>
      <c r="I577" s="18"/>
      <c r="J577" s="18"/>
      <c r="K577" s="18"/>
      <c r="L577" s="18"/>
      <c r="M577" s="20"/>
      <c r="N577" s="21"/>
      <c r="O577" s="18"/>
      <c r="P577" s="18"/>
      <c r="Q577" s="27"/>
      <c r="R577" s="27"/>
      <c r="S577" s="27"/>
      <c r="T577" s="27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1"/>
      <c r="BP577" s="21"/>
      <c r="BQ577" s="21"/>
      <c r="BR577" s="21"/>
      <c r="BS577" s="24"/>
      <c r="BT577" s="25"/>
      <c r="BU577" s="26"/>
    </row>
  </sheetData>
  <autoFilter ref="A2:BW35"/>
  <mergeCells count="47">
    <mergeCell ref="J32:J37"/>
    <mergeCell ref="K32:K37"/>
    <mergeCell ref="J3:J9"/>
    <mergeCell ref="K16:K18"/>
    <mergeCell ref="J20:J25"/>
    <mergeCell ref="K20:K25"/>
    <mergeCell ref="J26:J31"/>
    <mergeCell ref="K26:K31"/>
    <mergeCell ref="A1:BT1"/>
    <mergeCell ref="G3:G7"/>
    <mergeCell ref="K3:K7"/>
    <mergeCell ref="J10:J15"/>
    <mergeCell ref="BF38:BF39"/>
    <mergeCell ref="BC38:BC39"/>
    <mergeCell ref="BD38:BD39"/>
    <mergeCell ref="BE38:BE39"/>
    <mergeCell ref="M293:M294"/>
    <mergeCell ref="BN38:BN39"/>
    <mergeCell ref="BO38:BO39"/>
    <mergeCell ref="AU38:AU39"/>
    <mergeCell ref="AT38:AT39"/>
    <mergeCell ref="N38:N39"/>
    <mergeCell ref="AL38:AL39"/>
    <mergeCell ref="AI38:AI39"/>
    <mergeCell ref="AH38:AH39"/>
    <mergeCell ref="U38:U39"/>
    <mergeCell ref="BG38:BG39"/>
    <mergeCell ref="AN38:AN39"/>
    <mergeCell ref="AO38:AO39"/>
    <mergeCell ref="AP38:AP39"/>
    <mergeCell ref="AQ38:AQ39"/>
    <mergeCell ref="AM38:AM39"/>
    <mergeCell ref="BB38:BB39"/>
    <mergeCell ref="M38:M39"/>
    <mergeCell ref="K38:K39"/>
    <mergeCell ref="A38:J39"/>
    <mergeCell ref="T38:T39"/>
    <mergeCell ref="S38:S39"/>
    <mergeCell ref="R38:R39"/>
    <mergeCell ref="Q38:Q39"/>
    <mergeCell ref="O38:O39"/>
    <mergeCell ref="M35:M36"/>
    <mergeCell ref="M7:M9"/>
    <mergeCell ref="M13:M14"/>
    <mergeCell ref="M17:M19"/>
    <mergeCell ref="M21:M23"/>
    <mergeCell ref="M29:M30"/>
  </mergeCells>
  <pageMargins left="0" right="0" top="0" bottom="0" header="0" footer="0"/>
  <pageSetup paperSize="9" scale="10" fitToHeight="5" orientation="landscape" r:id="rId1"/>
  <rowBreaks count="2" manualBreakCount="2">
    <brk id="19" max="66" man="1"/>
    <brk id="37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2019-02-20T12:01:32Z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