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3D0F78B0-24DC-4116-88EF-8CE6055C55ED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Калькулятор!$A$4:$AF$73</definedName>
    <definedName name="_xlnm._FilterDatabase" localSheetId="0" hidden="1">'УП 4кв 2021 Центр'!$A$4:$BF$31</definedName>
    <definedName name="_xlnm.Print_Area" localSheetId="1">Калькулятор!$A$1:$AB$79</definedName>
  </definedNames>
  <calcPr calcId="191029"/>
</workbook>
</file>

<file path=xl/calcChain.xml><?xml version="1.0" encoding="utf-8"?>
<calcChain xmlns="http://schemas.openxmlformats.org/spreadsheetml/2006/main">
  <c r="AA39" i="2" l="1"/>
  <c r="Z39" i="2"/>
  <c r="Y39" i="2"/>
  <c r="X39" i="2"/>
  <c r="Y46" i="2"/>
  <c r="T46" i="2"/>
  <c r="Z46" i="2"/>
  <c r="S46" i="2"/>
  <c r="R46" i="2"/>
  <c r="X46" i="2"/>
  <c r="P46" i="2"/>
  <c r="V46" i="2"/>
  <c r="AB46" i="2"/>
  <c r="O46" i="2"/>
  <c r="U46" i="2"/>
  <c r="AA46" i="2"/>
  <c r="N46" i="2"/>
  <c r="M46" i="2"/>
  <c r="L46" i="2"/>
  <c r="P28" i="2"/>
  <c r="V28" i="2"/>
  <c r="O28" i="2"/>
  <c r="U28" i="2"/>
  <c r="N28" i="2"/>
  <c r="T28" i="2"/>
  <c r="M28" i="2"/>
  <c r="S28" i="2"/>
  <c r="L28" i="2"/>
  <c r="R28" i="2"/>
  <c r="V39" i="2"/>
  <c r="AB39" i="2"/>
  <c r="V36" i="2"/>
  <c r="O53" i="2"/>
  <c r="U53" i="2"/>
  <c r="M45" i="2"/>
  <c r="S45" i="2"/>
  <c r="V68" i="2"/>
  <c r="P57" i="2"/>
  <c r="V57" i="2"/>
  <c r="AB57" i="2"/>
  <c r="O57" i="2"/>
  <c r="U57" i="2"/>
  <c r="N57" i="2"/>
  <c r="T57" i="2"/>
  <c r="Z57" i="2"/>
  <c r="M57" i="2"/>
  <c r="S57" i="2"/>
  <c r="L57" i="2"/>
  <c r="R57" i="2"/>
  <c r="X57" i="2"/>
  <c r="W57" i="2"/>
  <c r="W40" i="2"/>
  <c r="P40" i="2"/>
  <c r="V40" i="2"/>
  <c r="O40" i="2"/>
  <c r="U40" i="2"/>
  <c r="AA40" i="2"/>
  <c r="N40" i="2"/>
  <c r="T40" i="2"/>
  <c r="M40" i="2"/>
  <c r="L40" i="2"/>
  <c r="R40" i="2"/>
  <c r="X40" i="2"/>
  <c r="Z40" i="2"/>
  <c r="AB40" i="2"/>
  <c r="Y57" i="2"/>
  <c r="AA57" i="2"/>
  <c r="S40" i="2"/>
  <c r="Y40" i="2"/>
  <c r="V54" i="2"/>
  <c r="W68" i="2"/>
  <c r="V67" i="2"/>
  <c r="Z68" i="2"/>
  <c r="X68" i="2"/>
  <c r="AA68" i="2"/>
  <c r="Y68" i="2"/>
  <c r="AB68" i="2"/>
  <c r="W67" i="2"/>
  <c r="AA67" i="2"/>
  <c r="X67" i="2"/>
  <c r="Z67" i="2"/>
  <c r="AB67" i="2"/>
  <c r="Y67" i="2"/>
  <c r="AA56" i="2"/>
  <c r="Z56" i="2"/>
  <c r="Y56" i="2"/>
  <c r="V56" i="2"/>
  <c r="AB56" i="2"/>
  <c r="P50" i="2"/>
  <c r="V50" i="2"/>
  <c r="O50" i="2"/>
  <c r="U50" i="2"/>
  <c r="N50" i="2"/>
  <c r="T50" i="2"/>
  <c r="M50" i="2"/>
  <c r="S50" i="2"/>
  <c r="L50" i="2"/>
  <c r="R50" i="2"/>
  <c r="AA47" i="2"/>
  <c r="Z47" i="2"/>
  <c r="Y47" i="2"/>
  <c r="X47" i="2"/>
  <c r="V47" i="2"/>
  <c r="AB47" i="2"/>
  <c r="V37" i="2"/>
  <c r="W38" i="2"/>
  <c r="P38" i="2"/>
  <c r="V38" i="2"/>
  <c r="O38" i="2"/>
  <c r="U38" i="2"/>
  <c r="N38" i="2"/>
  <c r="T38" i="2"/>
  <c r="M38" i="2"/>
  <c r="S38" i="2"/>
  <c r="Y38" i="2"/>
  <c r="L38" i="2"/>
  <c r="R38" i="2"/>
  <c r="P52" i="2"/>
  <c r="V52" i="2"/>
  <c r="O52" i="2"/>
  <c r="U52" i="2"/>
  <c r="N52" i="2"/>
  <c r="T52" i="2"/>
  <c r="M52" i="2"/>
  <c r="S52" i="2"/>
  <c r="L52" i="2"/>
  <c r="R52" i="2"/>
  <c r="W43" i="2"/>
  <c r="P43" i="2"/>
  <c r="O43" i="2"/>
  <c r="U43" i="2"/>
  <c r="N43" i="2"/>
  <c r="T43" i="2"/>
  <c r="M43" i="2"/>
  <c r="S43" i="2"/>
  <c r="Y43" i="2"/>
  <c r="L43" i="2"/>
  <c r="R43" i="2"/>
  <c r="W48" i="2"/>
  <c r="P48" i="2"/>
  <c r="V48" i="2"/>
  <c r="AB48" i="2"/>
  <c r="O48" i="2"/>
  <c r="U48" i="2"/>
  <c r="N48" i="2"/>
  <c r="T48" i="2"/>
  <c r="Z48" i="2"/>
  <c r="M48" i="2"/>
  <c r="S48" i="2"/>
  <c r="Y48" i="2"/>
  <c r="L48" i="2"/>
  <c r="R48" i="2"/>
  <c r="X48" i="2"/>
  <c r="P35" i="2"/>
  <c r="V35" i="2"/>
  <c r="O35" i="2"/>
  <c r="U35" i="2"/>
  <c r="N35" i="2"/>
  <c r="T35" i="2"/>
  <c r="M35" i="2"/>
  <c r="S35" i="2"/>
  <c r="L35" i="2"/>
  <c r="R35" i="2"/>
  <c r="P20" i="2"/>
  <c r="P19" i="2"/>
  <c r="V19" i="2"/>
  <c r="W19" i="2"/>
  <c r="O19" i="2"/>
  <c r="U19" i="2"/>
  <c r="N19" i="2"/>
  <c r="T19" i="2"/>
  <c r="Z19" i="2"/>
  <c r="M19" i="2"/>
  <c r="S19" i="2"/>
  <c r="L19" i="2"/>
  <c r="R19" i="2"/>
  <c r="X19" i="2"/>
  <c r="W49" i="2"/>
  <c r="P49" i="2"/>
  <c r="V49" i="2"/>
  <c r="O49" i="2"/>
  <c r="U49" i="2"/>
  <c r="N49" i="2"/>
  <c r="T49" i="2"/>
  <c r="M49" i="2"/>
  <c r="S49" i="2"/>
  <c r="Y49" i="2"/>
  <c r="L49" i="2"/>
  <c r="R49" i="2"/>
  <c r="X49" i="2"/>
  <c r="P30" i="2"/>
  <c r="V30" i="2"/>
  <c r="O30" i="2"/>
  <c r="U30" i="2"/>
  <c r="N30" i="2"/>
  <c r="T30" i="2"/>
  <c r="M30" i="2"/>
  <c r="S30" i="2"/>
  <c r="L30" i="2"/>
  <c r="R30" i="2"/>
  <c r="P17" i="2"/>
  <c r="V17" i="2"/>
  <c r="O17" i="2"/>
  <c r="U17" i="2"/>
  <c r="N17" i="2"/>
  <c r="T17" i="2"/>
  <c r="M17" i="2"/>
  <c r="S17" i="2"/>
  <c r="L17" i="2"/>
  <c r="R17" i="2"/>
  <c r="P45" i="2"/>
  <c r="V45" i="2"/>
  <c r="AB45" i="2"/>
  <c r="O45" i="2"/>
  <c r="U45" i="2"/>
  <c r="AA45" i="2"/>
  <c r="N45" i="2"/>
  <c r="T45" i="2"/>
  <c r="Z45" i="2"/>
  <c r="Y45" i="2"/>
  <c r="L45" i="2"/>
  <c r="R45" i="2"/>
  <c r="X45" i="2"/>
  <c r="AA48" i="2"/>
  <c r="Z49" i="2"/>
  <c r="Z43" i="2"/>
  <c r="AA38" i="2"/>
  <c r="AA49" i="2"/>
  <c r="AA43" i="2"/>
  <c r="Y19" i="2"/>
  <c r="AA19" i="2"/>
  <c r="AB19" i="2"/>
  <c r="X38" i="2"/>
  <c r="Z38" i="2"/>
  <c r="AB38" i="2"/>
  <c r="AB49" i="2"/>
  <c r="X43" i="2"/>
  <c r="V43" i="2"/>
  <c r="AB43" i="2"/>
  <c r="P33" i="2"/>
  <c r="V33" i="2"/>
  <c r="O33" i="2"/>
  <c r="U33" i="2"/>
  <c r="N33" i="2"/>
  <c r="T33" i="2"/>
  <c r="M33" i="2"/>
  <c r="S33" i="2"/>
  <c r="L33" i="2"/>
  <c r="R33" i="2"/>
  <c r="L53" i="2"/>
  <c r="P44" i="2"/>
  <c r="P5" i="2"/>
  <c r="V5" i="2"/>
  <c r="S41" i="2"/>
  <c r="T41" i="2"/>
  <c r="Z41" i="2"/>
  <c r="U41" i="2"/>
  <c r="R41" i="2"/>
  <c r="P41" i="2"/>
  <c r="V41" i="2"/>
  <c r="AB41" i="2"/>
  <c r="S15" i="2"/>
  <c r="T15" i="2"/>
  <c r="U15" i="2"/>
  <c r="R15" i="2"/>
  <c r="V15" i="2"/>
  <c r="W16" i="2"/>
  <c r="W15" i="2"/>
  <c r="W14" i="2"/>
  <c r="W13" i="2"/>
  <c r="W12" i="2"/>
  <c r="W11" i="2"/>
  <c r="W10" i="2"/>
  <c r="W9" i="2"/>
  <c r="W8" i="2"/>
  <c r="W7" i="2"/>
  <c r="W5" i="2"/>
  <c r="W31" i="2"/>
  <c r="W30" i="2"/>
  <c r="W29" i="2"/>
  <c r="W28" i="2"/>
  <c r="W27" i="2"/>
  <c r="W26" i="2"/>
  <c r="W25" i="2"/>
  <c r="W24" i="2"/>
  <c r="W23" i="2"/>
  <c r="W22" i="2"/>
  <c r="W21" i="2"/>
  <c r="W20" i="2"/>
  <c r="W18" i="2"/>
  <c r="AB28" i="2"/>
  <c r="Y28" i="2"/>
  <c r="X28" i="2"/>
  <c r="Z28" i="2"/>
  <c r="AA28" i="2"/>
  <c r="AB5" i="2"/>
  <c r="AA30" i="2"/>
  <c r="Z30" i="2"/>
  <c r="Y30" i="2"/>
  <c r="X30" i="2"/>
  <c r="AB30" i="2"/>
  <c r="AB15" i="2"/>
  <c r="AA15" i="2"/>
  <c r="Y15" i="2"/>
  <c r="X15" i="2"/>
  <c r="Z15" i="2"/>
  <c r="M8" i="2"/>
  <c r="S8" i="2"/>
  <c r="Y8" i="2"/>
  <c r="N8" i="2"/>
  <c r="T8" i="2"/>
  <c r="Z8" i="2"/>
  <c r="O8" i="2"/>
  <c r="U8" i="2"/>
  <c r="AA8" i="2"/>
  <c r="L8" i="2"/>
  <c r="R8" i="2"/>
  <c r="X8" i="2"/>
  <c r="M7" i="2"/>
  <c r="N7" i="2"/>
  <c r="O7" i="2"/>
  <c r="L7" i="2"/>
  <c r="P51" i="2"/>
  <c r="V51" i="2"/>
  <c r="M51" i="2"/>
  <c r="S51" i="2"/>
  <c r="N51" i="2"/>
  <c r="T51" i="2"/>
  <c r="O51" i="2"/>
  <c r="U51" i="2"/>
  <c r="L51" i="2"/>
  <c r="R51" i="2"/>
  <c r="W66" i="2"/>
  <c r="V66" i="2"/>
  <c r="AB66" i="2"/>
  <c r="P65" i="2"/>
  <c r="V65" i="2"/>
  <c r="M65" i="2"/>
  <c r="S65" i="2"/>
  <c r="N65" i="2"/>
  <c r="T65" i="2"/>
  <c r="O65" i="2"/>
  <c r="U65" i="2"/>
  <c r="L65" i="2"/>
  <c r="R65" i="2"/>
  <c r="W65" i="2"/>
  <c r="X65" i="2"/>
  <c r="Z65" i="2"/>
  <c r="AB65" i="2"/>
  <c r="Z66" i="2"/>
  <c r="X66" i="2"/>
  <c r="AA66" i="2"/>
  <c r="Y66" i="2"/>
  <c r="AA65" i="2"/>
  <c r="Y65" i="2"/>
  <c r="P59" i="2"/>
  <c r="V59" i="2"/>
  <c r="M59" i="2"/>
  <c r="S59" i="2"/>
  <c r="N59" i="2"/>
  <c r="T59" i="2"/>
  <c r="O59" i="2"/>
  <c r="U59" i="2"/>
  <c r="L59" i="2"/>
  <c r="R59" i="2"/>
  <c r="P55" i="2"/>
  <c r="V55" i="2"/>
  <c r="L55" i="2"/>
  <c r="R55" i="2"/>
  <c r="N55" i="2"/>
  <c r="T55" i="2"/>
  <c r="O55" i="2"/>
  <c r="U55" i="2"/>
  <c r="M55" i="2"/>
  <c r="S55" i="2"/>
  <c r="M53" i="2"/>
  <c r="S53" i="2"/>
  <c r="N53" i="2"/>
  <c r="T53" i="2"/>
  <c r="R53" i="2"/>
  <c r="P53" i="2"/>
  <c r="V53" i="2"/>
  <c r="P64" i="2"/>
  <c r="V64" i="2"/>
  <c r="O64" i="2"/>
  <c r="U64" i="2"/>
  <c r="N64" i="2"/>
  <c r="T64" i="2"/>
  <c r="M64" i="2"/>
  <c r="S64" i="2"/>
  <c r="L64" i="2"/>
  <c r="R64" i="2"/>
  <c r="P63" i="2"/>
  <c r="V63" i="2"/>
  <c r="M63" i="2"/>
  <c r="S63" i="2"/>
  <c r="N63" i="2"/>
  <c r="T63" i="2"/>
  <c r="O63" i="2"/>
  <c r="U63" i="2"/>
  <c r="L63" i="2"/>
  <c r="R63" i="2"/>
  <c r="P61" i="2"/>
  <c r="V61" i="2"/>
  <c r="O61" i="2"/>
  <c r="U61" i="2"/>
  <c r="N61" i="2"/>
  <c r="T61" i="2"/>
  <c r="L61" i="2"/>
  <c r="R61" i="2"/>
  <c r="P60" i="2"/>
  <c r="V60" i="2"/>
  <c r="AB60" i="2"/>
  <c r="N60" i="2"/>
  <c r="T60" i="2"/>
  <c r="O60" i="2"/>
  <c r="U60" i="2"/>
  <c r="AA60" i="2"/>
  <c r="N44" i="2"/>
  <c r="L60" i="2"/>
  <c r="R60" i="2"/>
  <c r="M60" i="2"/>
  <c r="S60" i="2"/>
  <c r="Y60" i="2"/>
  <c r="M61" i="2"/>
  <c r="S61" i="2"/>
  <c r="W61" i="2"/>
  <c r="W64" i="2"/>
  <c r="W63" i="2"/>
  <c r="W62" i="2"/>
  <c r="AA62" i="2"/>
  <c r="V62" i="2"/>
  <c r="W59" i="2"/>
  <c r="W58" i="2"/>
  <c r="AA58" i="2"/>
  <c r="V58" i="2"/>
  <c r="W6" i="2"/>
  <c r="Z62" i="2"/>
  <c r="Z59" i="2"/>
  <c r="AB59" i="2"/>
  <c r="AB62" i="2"/>
  <c r="X62" i="2"/>
  <c r="Y64" i="2"/>
  <c r="AA64" i="2"/>
  <c r="X61" i="2"/>
  <c r="AA61" i="2"/>
  <c r="X63" i="2"/>
  <c r="Z63" i="2"/>
  <c r="AB63" i="2"/>
  <c r="X58" i="2"/>
  <c r="Z58" i="2"/>
  <c r="AB58" i="2"/>
  <c r="Y61" i="2"/>
  <c r="Z61" i="2"/>
  <c r="AB61" i="2"/>
  <c r="Y62" i="2"/>
  <c r="AA63" i="2"/>
  <c r="Y63" i="2"/>
  <c r="X64" i="2"/>
  <c r="Z64" i="2"/>
  <c r="AB64" i="2"/>
  <c r="Y58" i="2"/>
  <c r="AA59" i="2"/>
  <c r="Y59" i="2"/>
  <c r="X59" i="2"/>
  <c r="X60" i="2"/>
  <c r="Z60" i="2"/>
  <c r="O44" i="2"/>
  <c r="M44" i="2"/>
  <c r="L44" i="2"/>
  <c r="W55" i="2"/>
  <c r="W54" i="2"/>
  <c r="W53" i="2"/>
  <c r="AB53" i="2"/>
  <c r="W52" i="2"/>
  <c r="W51" i="2"/>
  <c r="W17" i="2"/>
  <c r="W32" i="2"/>
  <c r="O32" i="2"/>
  <c r="N32" i="2"/>
  <c r="M32" i="2"/>
  <c r="L32" i="2"/>
  <c r="X52" i="2"/>
  <c r="AB52" i="2"/>
  <c r="AA52" i="2"/>
  <c r="Z52" i="2"/>
  <c r="Y52" i="2"/>
  <c r="AA54" i="2"/>
  <c r="Y54" i="2"/>
  <c r="AB54" i="2"/>
  <c r="Z54" i="2"/>
  <c r="X54" i="2"/>
  <c r="X17" i="2"/>
  <c r="AB17" i="2"/>
  <c r="AA17" i="2"/>
  <c r="Z17" i="2"/>
  <c r="Y17" i="2"/>
  <c r="AA51" i="2"/>
  <c r="X51" i="2"/>
  <c r="AB51" i="2"/>
  <c r="Y51" i="2"/>
  <c r="Z51" i="2"/>
  <c r="X53" i="2"/>
  <c r="AA53" i="2"/>
  <c r="Z53" i="2"/>
  <c r="Y53" i="2"/>
  <c r="X55" i="2"/>
  <c r="Y55" i="2"/>
  <c r="AB55" i="2"/>
  <c r="AA55" i="2"/>
  <c r="Z55" i="2"/>
  <c r="W42" i="2"/>
  <c r="AB42" i="2"/>
  <c r="Y42" i="2"/>
  <c r="Z42" i="2"/>
  <c r="AA42" i="2"/>
  <c r="W37" i="2"/>
  <c r="W36" i="2"/>
  <c r="W35" i="2"/>
  <c r="W34" i="2"/>
  <c r="W33" i="2"/>
  <c r="AA34" i="2"/>
  <c r="Y34" i="2"/>
  <c r="Z34" i="2"/>
  <c r="X34" i="2"/>
  <c r="Y33" i="2"/>
  <c r="X33" i="2"/>
  <c r="AB33" i="2"/>
  <c r="AA33" i="2"/>
  <c r="Z33" i="2"/>
  <c r="Y35" i="2"/>
  <c r="X35" i="2"/>
  <c r="AB35" i="2"/>
  <c r="AA35" i="2"/>
  <c r="Z35" i="2"/>
  <c r="Z37" i="2"/>
  <c r="AB37" i="2"/>
  <c r="Y36" i="2"/>
  <c r="AA36" i="2"/>
  <c r="AB36" i="2"/>
  <c r="AA37" i="2"/>
  <c r="X37" i="2"/>
  <c r="Y37" i="2"/>
  <c r="X36" i="2"/>
  <c r="Z36" i="2"/>
  <c r="X41" i="2"/>
  <c r="L6" i="2"/>
  <c r="R32" i="2"/>
  <c r="X32" i="2"/>
  <c r="S32" i="2"/>
  <c r="Y32" i="2"/>
  <c r="T32" i="2"/>
  <c r="Z32" i="2"/>
  <c r="U32" i="2"/>
  <c r="AA32" i="2"/>
  <c r="P32" i="2"/>
  <c r="V32" i="2"/>
  <c r="W50" i="2"/>
  <c r="AA50" i="2"/>
  <c r="X50" i="2"/>
  <c r="AB50" i="2"/>
  <c r="Y50" i="2"/>
  <c r="Z50" i="2"/>
  <c r="R6" i="2"/>
  <c r="X6" i="2"/>
  <c r="AB32" i="2"/>
  <c r="M31" i="2"/>
  <c r="S31" i="2"/>
  <c r="Y31" i="2"/>
  <c r="N31" i="2"/>
  <c r="T31" i="2"/>
  <c r="Z31" i="2"/>
  <c r="O31" i="2"/>
  <c r="U31" i="2"/>
  <c r="AA31" i="2"/>
  <c r="P31" i="2"/>
  <c r="V31" i="2"/>
  <c r="L31" i="2"/>
  <c r="R31" i="2"/>
  <c r="X31" i="2"/>
  <c r="Y41" i="2"/>
  <c r="AA41" i="2"/>
  <c r="AB31" i="2"/>
  <c r="V34" i="2"/>
  <c r="AB34" i="2"/>
  <c r="P8" i="2"/>
  <c r="V8" i="2"/>
  <c r="AB8" i="2"/>
  <c r="P7" i="2"/>
  <c r="V7" i="2"/>
  <c r="AB7" i="2"/>
  <c r="U7" i="2"/>
  <c r="AA7" i="2"/>
  <c r="T7" i="2"/>
  <c r="Z7" i="2"/>
  <c r="S7" i="2"/>
  <c r="Y7" i="2"/>
  <c r="R7" i="2"/>
  <c r="X7" i="2"/>
  <c r="U44" i="2"/>
  <c r="AA44" i="2"/>
  <c r="V44" i="2"/>
  <c r="AB44" i="2"/>
  <c r="T44" i="2"/>
  <c r="S44" i="2"/>
  <c r="Y44" i="2"/>
  <c r="R44" i="2"/>
  <c r="X44" i="2"/>
  <c r="P29" i="2"/>
  <c r="V29" i="2"/>
  <c r="AB29" i="2"/>
  <c r="O29" i="2"/>
  <c r="U29" i="2"/>
  <c r="AA29" i="2"/>
  <c r="N29" i="2"/>
  <c r="T29" i="2"/>
  <c r="Z29" i="2"/>
  <c r="M29" i="2"/>
  <c r="S29" i="2"/>
  <c r="Y29" i="2"/>
  <c r="L29" i="2"/>
  <c r="R29" i="2"/>
  <c r="X29" i="2"/>
  <c r="O27" i="2"/>
  <c r="U27" i="2"/>
  <c r="AA27" i="2"/>
  <c r="N27" i="2"/>
  <c r="T27" i="2"/>
  <c r="Z27" i="2"/>
  <c r="M27" i="2"/>
  <c r="S27" i="2"/>
  <c r="Y27" i="2"/>
  <c r="L27" i="2"/>
  <c r="R27" i="2"/>
  <c r="X27" i="2"/>
  <c r="P27" i="2"/>
  <c r="V27" i="2"/>
  <c r="AB27" i="2"/>
  <c r="P26" i="2"/>
  <c r="V26" i="2"/>
  <c r="AB26" i="2"/>
  <c r="O26" i="2"/>
  <c r="U26" i="2"/>
  <c r="AA26" i="2"/>
  <c r="N26" i="2"/>
  <c r="T26" i="2"/>
  <c r="Z26" i="2"/>
  <c r="M26" i="2"/>
  <c r="S26" i="2"/>
  <c r="Y26" i="2"/>
  <c r="L26" i="2"/>
  <c r="R26" i="2"/>
  <c r="X26" i="2"/>
  <c r="P25" i="2"/>
  <c r="V25" i="2"/>
  <c r="AB25" i="2"/>
  <c r="O25" i="2"/>
  <c r="U25" i="2"/>
  <c r="AA25" i="2"/>
  <c r="N25" i="2"/>
  <c r="T25" i="2"/>
  <c r="Z25" i="2"/>
  <c r="M25" i="2"/>
  <c r="S25" i="2"/>
  <c r="Y25" i="2"/>
  <c r="L25" i="2"/>
  <c r="R25" i="2"/>
  <c r="X25" i="2"/>
  <c r="O24" i="2"/>
  <c r="U24" i="2"/>
  <c r="AA24" i="2"/>
  <c r="N24" i="2"/>
  <c r="T24" i="2"/>
  <c r="Z24" i="2"/>
  <c r="M24" i="2"/>
  <c r="S24" i="2"/>
  <c r="Y24" i="2"/>
  <c r="L24" i="2"/>
  <c r="R24" i="2"/>
  <c r="X24" i="2"/>
  <c r="P24" i="2"/>
  <c r="V24" i="2"/>
  <c r="AB24" i="2"/>
  <c r="O23" i="2"/>
  <c r="U23" i="2"/>
  <c r="AA23" i="2"/>
  <c r="N23" i="2"/>
  <c r="T23" i="2"/>
  <c r="Z23" i="2"/>
  <c r="M23" i="2"/>
  <c r="S23" i="2"/>
  <c r="Y23" i="2"/>
  <c r="L23" i="2"/>
  <c r="R23" i="2"/>
  <c r="X23" i="2"/>
  <c r="P23" i="2"/>
  <c r="V23" i="2"/>
  <c r="AB23" i="2"/>
  <c r="P22" i="2"/>
  <c r="V22" i="2"/>
  <c r="AB22" i="2"/>
  <c r="O22" i="2"/>
  <c r="U22" i="2"/>
  <c r="AA22" i="2"/>
  <c r="N22" i="2"/>
  <c r="T22" i="2"/>
  <c r="Z22" i="2"/>
  <c r="M22" i="2"/>
  <c r="S22" i="2"/>
  <c r="Y22" i="2"/>
  <c r="L22" i="2"/>
  <c r="R22" i="2"/>
  <c r="X22" i="2"/>
  <c r="P21" i="2"/>
  <c r="V21" i="2"/>
  <c r="AB21" i="2"/>
  <c r="O21" i="2"/>
  <c r="U21" i="2"/>
  <c r="AA21" i="2"/>
  <c r="N21" i="2"/>
  <c r="T21" i="2"/>
  <c r="Z21" i="2"/>
  <c r="M21" i="2"/>
  <c r="S21" i="2"/>
  <c r="Y21" i="2"/>
  <c r="L21" i="2"/>
  <c r="R21" i="2"/>
  <c r="X21" i="2"/>
  <c r="O20" i="2"/>
  <c r="U20" i="2"/>
  <c r="AA20" i="2"/>
  <c r="N20" i="2"/>
  <c r="T20" i="2"/>
  <c r="Z20" i="2"/>
  <c r="M20" i="2"/>
  <c r="S20" i="2"/>
  <c r="Y20" i="2"/>
  <c r="L20" i="2"/>
  <c r="R20" i="2"/>
  <c r="X20" i="2"/>
  <c r="V20" i="2"/>
  <c r="AB20" i="2"/>
  <c r="O18" i="2"/>
  <c r="U18" i="2"/>
  <c r="AA18" i="2"/>
  <c r="N18" i="2"/>
  <c r="T18" i="2"/>
  <c r="M18" i="2"/>
  <c r="S18" i="2"/>
  <c r="L18" i="2"/>
  <c r="R18" i="2"/>
  <c r="X18" i="2"/>
  <c r="P18" i="2"/>
  <c r="V18" i="2"/>
  <c r="AB18" i="2"/>
  <c r="P16" i="2"/>
  <c r="V16" i="2"/>
  <c r="AB16" i="2"/>
  <c r="O16" i="2"/>
  <c r="U16" i="2"/>
  <c r="AA16" i="2"/>
  <c r="N16" i="2"/>
  <c r="T16" i="2"/>
  <c r="Z16" i="2"/>
  <c r="M16" i="2"/>
  <c r="S16" i="2"/>
  <c r="Y16" i="2"/>
  <c r="L16" i="2"/>
  <c r="R16" i="2"/>
  <c r="X16" i="2"/>
  <c r="O14" i="2"/>
  <c r="U14" i="2"/>
  <c r="AA14" i="2"/>
  <c r="N14" i="2"/>
  <c r="T14" i="2"/>
  <c r="Z14" i="2"/>
  <c r="M14" i="2"/>
  <c r="S14" i="2"/>
  <c r="Y14" i="2"/>
  <c r="L14" i="2"/>
  <c r="R14" i="2"/>
  <c r="X14" i="2"/>
  <c r="P14" i="2"/>
  <c r="V14" i="2"/>
  <c r="AB14" i="2"/>
  <c r="P13" i="2"/>
  <c r="V13" i="2"/>
  <c r="AB13" i="2"/>
  <c r="O13" i="2"/>
  <c r="U13" i="2"/>
  <c r="AA13" i="2"/>
  <c r="N13" i="2"/>
  <c r="T13" i="2"/>
  <c r="Z13" i="2"/>
  <c r="M13" i="2"/>
  <c r="S13" i="2"/>
  <c r="Y13" i="2"/>
  <c r="L13" i="2"/>
  <c r="R13" i="2"/>
  <c r="X13" i="2"/>
  <c r="P12" i="2"/>
  <c r="V12" i="2"/>
  <c r="AB12" i="2"/>
  <c r="O12" i="2"/>
  <c r="U12" i="2"/>
  <c r="AA12" i="2"/>
  <c r="N12" i="2"/>
  <c r="T12" i="2"/>
  <c r="Z12" i="2"/>
  <c r="M12" i="2"/>
  <c r="S12" i="2"/>
  <c r="Y12" i="2"/>
  <c r="L12" i="2"/>
  <c r="R12" i="2"/>
  <c r="X12" i="2"/>
  <c r="O11" i="2"/>
  <c r="U11" i="2"/>
  <c r="AA11" i="2"/>
  <c r="N11" i="2"/>
  <c r="T11" i="2"/>
  <c r="Z11" i="2"/>
  <c r="M11" i="2"/>
  <c r="S11" i="2"/>
  <c r="Y11" i="2"/>
  <c r="L11" i="2"/>
  <c r="R11" i="2"/>
  <c r="X11" i="2"/>
  <c r="P11" i="2"/>
  <c r="V11" i="2"/>
  <c r="AB11" i="2"/>
  <c r="O10" i="2"/>
  <c r="U10" i="2"/>
  <c r="AA10" i="2"/>
  <c r="N10" i="2"/>
  <c r="T10" i="2"/>
  <c r="Z10" i="2"/>
  <c r="M10" i="2"/>
  <c r="S10" i="2"/>
  <c r="Y10" i="2"/>
  <c r="L10" i="2"/>
  <c r="R10" i="2"/>
  <c r="X10" i="2"/>
  <c r="P10" i="2"/>
  <c r="V10" i="2"/>
  <c r="AB10" i="2"/>
  <c r="P9" i="2"/>
  <c r="V9" i="2"/>
  <c r="AB9" i="2"/>
  <c r="O9" i="2"/>
  <c r="U9" i="2"/>
  <c r="AA9" i="2"/>
  <c r="N9" i="2"/>
  <c r="T9" i="2"/>
  <c r="Z9" i="2"/>
  <c r="M9" i="2"/>
  <c r="S9" i="2"/>
  <c r="Y9" i="2"/>
  <c r="L9" i="2"/>
  <c r="R9" i="2"/>
  <c r="X9" i="2"/>
  <c r="P6" i="2"/>
  <c r="O6" i="2"/>
  <c r="U6" i="2"/>
  <c r="AA6" i="2"/>
  <c r="N6" i="2"/>
  <c r="M6" i="2"/>
  <c r="S6" i="2"/>
  <c r="Y6" i="2"/>
  <c r="O5" i="2"/>
  <c r="U5" i="2"/>
  <c r="AA5" i="2"/>
  <c r="N5" i="2"/>
  <c r="T5" i="2"/>
  <c r="Z5" i="2"/>
  <c r="M5" i="2"/>
  <c r="S5" i="2"/>
  <c r="Y5" i="2"/>
  <c r="L5" i="2"/>
  <c r="R5" i="2"/>
  <c r="X5" i="2"/>
  <c r="R69" i="2"/>
  <c r="S69" i="2"/>
  <c r="V6" i="2"/>
  <c r="AB6" i="2"/>
  <c r="P69" i="2"/>
  <c r="T6" i="2"/>
  <c r="Z6" i="2"/>
  <c r="Y18" i="2"/>
  <c r="Z18" i="2"/>
  <c r="Z44" i="2"/>
  <c r="O69" i="2"/>
  <c r="L69" i="2"/>
  <c r="M69" i="2"/>
  <c r="N69" i="2"/>
  <c r="T69" i="2"/>
  <c r="V69" i="2"/>
  <c r="U69" i="2"/>
  <c r="S70" i="2"/>
  <c r="S71" i="2"/>
  <c r="X69" i="2"/>
  <c r="R70" i="2"/>
  <c r="R71" i="2"/>
  <c r="T70" i="2"/>
  <c r="T71" i="2"/>
  <c r="U70" i="2"/>
  <c r="U71" i="2"/>
  <c r="AA69" i="2"/>
  <c r="V70" i="2"/>
  <c r="V71" i="2"/>
  <c r="Y69" i="2"/>
  <c r="Y70" i="2"/>
  <c r="Y71" i="2"/>
  <c r="Z69" i="2"/>
  <c r="Z70" i="2"/>
  <c r="Z71" i="2"/>
  <c r="X70" i="2"/>
  <c r="AA70" i="2"/>
  <c r="AA71" i="2"/>
  <c r="AB69" i="2"/>
  <c r="X71" i="2"/>
  <c r="AB71" i="2"/>
  <c r="AB70" i="2"/>
</calcChain>
</file>

<file path=xl/sharedStrings.xml><?xml version="1.0" encoding="utf-8"?>
<sst xmlns="http://schemas.openxmlformats.org/spreadsheetml/2006/main" count="348" uniqueCount="90">
  <si>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</si>
  <si>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</si>
  <si>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</si>
  <si>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</si>
  <si>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</si>
  <si>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</si>
  <si>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</si>
  <si>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</si>
  <si>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</si>
  <si>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</si>
  <si>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</si>
  <si>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</si>
  <si>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</si>
  <si>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</si>
  <si>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</si>
  <si>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</si>
  <si>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</si>
  <si>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</si>
  <si>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</si>
  <si>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</si>
  <si>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</si>
  <si>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</si>
  <si>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</si>
  <si>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</si>
  <si>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</si>
  <si>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</si>
  <si>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</si>
  <si>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</si>
  <si>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</si>
  <si>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</si>
  <si>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</si>
  <si>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</si>
  <si>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</si>
  <si>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</si>
  <si>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</si>
  <si>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</si>
  <si>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</si>
  <si>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</si>
  <si>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</si>
  <si>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</si>
  <si>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</si>
  <si>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</si>
  <si>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</si>
  <si>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</si>
  <si>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</si>
  <si>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</si>
  <si>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</si>
  <si>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</si>
  <si>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</si>
  <si>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</si>
  <si>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</si>
  <si>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</si>
  <si>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</si>
  <si>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</si>
  <si>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Стоимость лота "под ключ", 
тыс. руб. без учета НДС в ценах 2021</t>
  </si>
  <si>
    <t>Индекс- дефлятор на 2022г</t>
  </si>
  <si>
    <t>Стоимость лота "под ключ", 
тыс. руб. без учета НДС с учётом индексов-дефляторов на 2022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</si>
  <si>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</si>
  <si>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</si>
  <si>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</si>
  <si>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</si>
  <si>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</si>
  <si>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</si>
  <si>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</si>
  <si>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</si>
  <si>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</si>
  <si>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r>
      <t xml:space="preserve">Строительство  ВЛ 10 кВ </t>
    </r>
    <r>
      <rPr>
        <sz val="13"/>
        <color theme="1"/>
        <rFont val="Calibri"/>
        <family val="2"/>
        <charset val="204"/>
        <scheme val="minor"/>
      </rPr>
      <t>(протяженность до 50 метров)</t>
    </r>
  </si>
  <si>
    <t>ИТОГО без НДС:</t>
  </si>
  <si>
    <t>НДС 20%</t>
  </si>
  <si>
    <t>Итого с НДС: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</si>
  <si>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</si>
  <si>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</si>
  <si>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</si>
  <si>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</si>
  <si>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</si>
  <si>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</si>
  <si>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</si>
  <si>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</si>
  <si>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</si>
  <si>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</si>
  <si>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</si>
  <si>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</si>
  <si>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</si>
  <si>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</si>
  <si>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Реконструкция ВЛ-0,4 (демонтаж)</t>
  </si>
  <si>
    <t>Реконструкция ВЛ-0,4 кВ</t>
  </si>
  <si>
    <t>4 кв.2022</t>
  </si>
  <si>
    <t>ТБ-2104</t>
  </si>
  <si>
    <t>Строительство КЛ 10 кВ (прокол)</t>
  </si>
  <si>
    <t xml:space="preserve">Расчет стоимости начальной максимальной цены Лота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</si>
</sst>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</numFmts>
  <fonts count="8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</borders>
  <cellStyleXfs count="12123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7">
      <alignment horizontal="center"/>
    </xf>
    <xf numFmtId="0" fontId="7" fillId="0" borderId="37">
      <alignment horizontal="center"/>
    </xf>
    <xf numFmtId="0" fontId="7" fillId="0" borderId="37">
      <alignment horizontal="center" wrapText="1"/>
    </xf>
    <xf numFmtId="0" fontId="7" fillId="0" borderId="37">
      <alignment horizontal="center" wrapText="1"/>
    </xf>
    <xf numFmtId="0" fontId="7" fillId="0" borderId="37">
      <alignment horizontal="center"/>
    </xf>
    <xf numFmtId="0" fontId="7" fillId="0" borderId="37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8" applyNumberFormat="0" applyProtection="0">
      <alignment horizontal="left" vertical="center" indent="1"/>
    </xf>
    <xf numFmtId="4" fontId="6" fillId="80" borderId="38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9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5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178" fontId="73" fillId="93" borderId="1" xfId="0" applyNumberFormat="1" applyFont="1" applyFill="1" applyBorder="1" applyAlignment="1">
      <alignment horizontal="center" vertical="center"/>
    </xf>
    <xf numFmtId="178" fontId="73" fillId="0" borderId="1" xfId="0" applyNumberFormat="1" applyFont="1" applyBorder="1" applyAlignment="1">
      <alignment horizontal="center" vertical="center"/>
    </xf>
    <xf numFmtId="0" fontId="79" fillId="0" borderId="1" xfId="0" applyFont="1" applyFill="1" applyBorder="1" applyAlignment="1">
      <alignment vertical="center" wrapText="1"/>
    </xf>
    <xf numFmtId="0" fontId="79" fillId="0" borderId="1" xfId="0" applyFont="1" applyBorder="1" applyAlignment="1"/>
    <xf numFmtId="0" fontId="80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1" fontId="0" fillId="94" borderId="3" xfId="0" applyNumberFormat="1" applyFill="1" applyBorder="1" applyAlignment="1">
      <alignment horizontal="center" wrapText="1"/>
    </xf>
    <xf numFmtId="0" fontId="0" fillId="94" borderId="0" xfId="0" applyFill="1"/>
    <xf numFmtId="0" fontId="0" fillId="0" borderId="0" xfId="0"/>
    <xf numFmtId="0" fontId="0" fillId="0" borderId="0" xfId="0" applyFill="1"/>
    <xf numFmtId="0" fontId="83" fillId="0" borderId="0" xfId="0" applyFont="1" applyAlignment="1"/>
    <xf numFmtId="0" fontId="83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179" fontId="73" fillId="93" borderId="1" xfId="0" applyNumberFormat="1" applyFont="1" applyFill="1" applyBorder="1" applyAlignment="1">
      <alignment horizontal="center" vertical="center"/>
    </xf>
    <xf numFmtId="0" fontId="0" fillId="95" borderId="0" xfId="0" applyFill="1"/>
    <xf numFmtId="0" fontId="73" fillId="0" borderId="1" xfId="0" applyFont="1" applyFill="1" applyBorder="1"/>
    <xf numFmtId="0" fontId="74" fillId="93" borderId="0" xfId="0" applyFont="1" applyFill="1" applyBorder="1" applyAlignment="1">
      <alignment horizontal="center"/>
    </xf>
    <xf numFmtId="0" fontId="0" fillId="93" borderId="3" xfId="0" applyFill="1" applyBorder="1" applyAlignment="1">
      <alignment horizontal="center" wrapText="1"/>
    </xf>
    <xf numFmtId="0" fontId="82" fillId="93" borderId="1" xfId="0" applyFont="1" applyFill="1" applyBorder="1"/>
    <xf numFmtId="0" fontId="0" fillId="93" borderId="1" xfId="0" applyFill="1" applyBorder="1"/>
    <xf numFmtId="0" fontId="82" fillId="93" borderId="0" xfId="0" applyFont="1" applyFill="1"/>
    <xf numFmtId="0" fontId="84" fillId="93" borderId="1" xfId="0" applyFont="1" applyFill="1" applyBorder="1" applyAlignment="1">
      <alignment vertical="center" wrapText="1"/>
    </xf>
    <xf numFmtId="0" fontId="82" fillId="93" borderId="1" xfId="0" applyFont="1" applyFill="1" applyBorder="1" applyAlignment="1">
      <alignment horizontal="center" vertical="center" wrapText="1"/>
    </xf>
    <xf numFmtId="0" fontId="82" fillId="93" borderId="3" xfId="0" applyFont="1" applyFill="1" applyBorder="1" applyAlignment="1">
      <alignment horizontal="center" vertical="center" wrapText="1"/>
    </xf>
    <xf numFmtId="4" fontId="82" fillId="93" borderId="1" xfId="0" applyNumberFormat="1" applyFont="1" applyFill="1" applyBorder="1" applyAlignment="1">
      <alignment horizontal="center" vertical="center"/>
    </xf>
    <xf numFmtId="178" fontId="82" fillId="93" borderId="1" xfId="0" applyNumberFormat="1" applyFont="1" applyFill="1" applyBorder="1"/>
    <xf numFmtId="178" fontId="82" fillId="93" borderId="1" xfId="0" applyNumberFormat="1" applyFont="1" applyFill="1" applyBorder="1" applyAlignment="1">
      <alignment horizontal="center" vertical="center"/>
    </xf>
    <xf numFmtId="178" fontId="85" fillId="93" borderId="1" xfId="0" applyNumberFormat="1" applyFont="1" applyFill="1" applyBorder="1" applyAlignment="1">
      <alignment horizontal="center" vertical="center"/>
    </xf>
    <xf numFmtId="179" fontId="85" fillId="93" borderId="1" xfId="0" applyNumberFormat="1" applyFont="1" applyFill="1" applyBorder="1" applyAlignment="1">
      <alignment horizontal="center" vertical="center"/>
    </xf>
    <xf numFmtId="178" fontId="85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2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77" fillId="93" borderId="1" xfId="0" applyFont="1" applyFill="1" applyBorder="1" applyAlignment="1">
      <alignment vertical="center" wrapText="1"/>
    </xf>
    <xf numFmtId="0" fontId="73" fillId="0" borderId="37" xfId="0" applyFont="1" applyBorder="1"/>
    <xf numFmtId="0" fontId="82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center" vertical="center" wrapText="1"/>
    </xf>
    <xf numFmtId="4" fontId="82" fillId="0" borderId="1" xfId="0" applyNumberFormat="1" applyFont="1" applyFill="1" applyBorder="1" applyAlignment="1">
      <alignment horizontal="center" vertical="center"/>
    </xf>
    <xf numFmtId="178" fontId="82" fillId="0" borderId="1" xfId="0" applyNumberFormat="1" applyFont="1" applyFill="1" applyBorder="1"/>
    <xf numFmtId="178" fontId="82" fillId="0" borderId="1" xfId="0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/>
    </xf>
    <xf numFmtId="179" fontId="85" fillId="0" borderId="1" xfId="0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 wrapText="1"/>
    </xf>
    <xf numFmtId="180" fontId="82" fillId="0" borderId="0" xfId="0" applyNumberFormat="1" applyFont="1" applyFill="1"/>
    <xf numFmtId="180" fontId="0" fillId="0" borderId="0" xfId="0" applyNumberFormat="1" applyFill="1"/>
    <xf numFmtId="0" fontId="84" fillId="0" borderId="1" xfId="0" applyFont="1" applyFill="1" applyBorder="1" applyAlignment="1">
      <alignment vertical="center" wrapText="1"/>
    </xf>
    <xf numFmtId="0" fontId="84" fillId="0" borderId="33" xfId="0" applyFont="1" applyFill="1" applyBorder="1" applyAlignment="1">
      <alignment vertical="center" wrapText="1"/>
    </xf>
    <xf numFmtId="0" fontId="82" fillId="0" borderId="33" xfId="0" applyFont="1" applyFill="1" applyBorder="1" applyAlignment="1">
      <alignment horizontal="center" vertical="center" wrapText="1"/>
    </xf>
    <xf numFmtId="4" fontId="82" fillId="0" borderId="33" xfId="0" applyNumberFormat="1" applyFont="1" applyFill="1" applyBorder="1" applyAlignment="1">
      <alignment horizontal="center" vertical="center"/>
    </xf>
    <xf numFmtId="178" fontId="82" fillId="0" borderId="33" xfId="0" applyNumberFormat="1" applyFont="1" applyFill="1" applyBorder="1"/>
    <xf numFmtId="178" fontId="82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 wrapText="1"/>
    </xf>
    <xf numFmtId="0" fontId="82" fillId="0" borderId="37" xfId="0" applyFont="1" applyFill="1" applyBorder="1"/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179" fontId="73" fillId="0" borderId="1" xfId="0" applyNumberFormat="1" applyFon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0" fontId="82" fillId="0" borderId="1" xfId="0" applyFont="1" applyFill="1" applyBorder="1"/>
    <xf numFmtId="0" fontId="40" fillId="0" borderId="0" xfId="0" applyFont="1" applyFill="1"/>
    <xf numFmtId="178" fontId="0" fillId="0" borderId="37" xfId="0" applyNumberFormat="1" applyFill="1" applyBorder="1"/>
    <xf numFmtId="178" fontId="0" fillId="0" borderId="37" xfId="0" applyNumberFormat="1" applyFill="1" applyBorder="1" applyAlignment="1">
      <alignment horizontal="center" vertical="center"/>
    </xf>
    <xf numFmtId="178" fontId="73" fillId="0" borderId="37" xfId="0" applyNumberFormat="1" applyFont="1" applyFill="1" applyBorder="1" applyAlignment="1">
      <alignment horizontal="center" vertical="center"/>
    </xf>
    <xf numFmtId="178" fontId="73" fillId="0" borderId="37" xfId="0" applyNumberFormat="1" applyFont="1" applyFill="1" applyBorder="1" applyAlignment="1">
      <alignment horizontal="center"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vertical="center"/>
    </xf>
    <xf numFmtId="4" fontId="78" fillId="0" borderId="1" xfId="0" applyNumberFormat="1" applyFon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/>
    <xf numFmtId="178" fontId="79" fillId="0" borderId="1" xfId="0" applyNumberFormat="1" applyFont="1" applyFill="1" applyBorder="1" applyAlignment="1">
      <alignment horizontal="center" vertical="center" wrapText="1"/>
    </xf>
    <xf numFmtId="178" fontId="86" fillId="0" borderId="1" xfId="0" applyNumberFormat="1" applyFont="1" applyFill="1" applyBorder="1" applyAlignment="1">
      <alignment horizontal="center" vertical="center" wrapText="1"/>
    </xf>
    <xf numFmtId="178" fontId="79" fillId="0" borderId="33" xfId="0" applyNumberFormat="1" applyFont="1" applyFill="1" applyBorder="1" applyAlignment="1">
      <alignment horizontal="center" vertical="center" wrapText="1"/>
    </xf>
    <xf numFmtId="178" fontId="79" fillId="0" borderId="1" xfId="0" applyNumberFormat="1" applyFont="1" applyBorder="1" applyAlignment="1">
      <alignment horizontal="center" vertical="center"/>
    </xf>
    <xf numFmtId="178" fontId="79" fillId="0" borderId="3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8" fontId="73" fillId="93" borderId="19" xfId="0" applyNumberFormat="1" applyFont="1" applyFill="1" applyBorder="1" applyAlignment="1">
      <alignment horizontal="center" vertical="center" wrapText="1"/>
    </xf>
    <xf numFmtId="178" fontId="73" fillId="93" borderId="34" xfId="0" applyNumberFormat="1" applyFont="1" applyFill="1" applyBorder="1" applyAlignment="1">
      <alignment horizontal="center" vertical="center" wrapText="1"/>
    </xf>
    <xf numFmtId="178" fontId="73" fillId="93" borderId="35" xfId="0" applyNumberFormat="1" applyFont="1" applyFill="1" applyBorder="1" applyAlignment="1">
      <alignment horizontal="center" vertical="center" wrapText="1"/>
    </xf>
  </cellXfs>
  <cellStyles count="12123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CC66"/>
      <color rgb="FFFF99CC"/>
      <color rgb="FF9FE6FF"/>
      <color rgb="FFFF7C80"/>
      <color rgb="FFFF99FF"/>
      <color rgb="FFCFFCFD"/>
      <color rgb="FFFFFF99"/>
      <color rgb="FF66CCFF"/>
      <color rgb="FFFFCC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1"/>
  <sheetViews>
    <sheetView topLeftCell="B22" zoomScale="70" zoomScaleNormal="70" workbookViewId="0">
      <pane xSplit="2" topLeftCell="AR1" activePane="topRight" state="frozen"/>
      <selection activeCell="B1" sqref="B1"/>
      <selection pane="topRight" activeCell="AS35" sqref="AS35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5" width="17.5703125" style="14" customWidth="1"/>
    <col min="46" max="46" width="18.85546875" style="14" customWidth="1"/>
    <col min="47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48" t="s">
        <v>11</v>
      </c>
      <c r="E1" s="149"/>
      <c r="F1" s="149"/>
      <c r="G1" s="149"/>
      <c r="H1" s="150"/>
      <c r="I1" s="148" t="s">
        <v>20</v>
      </c>
      <c r="J1" s="149"/>
      <c r="K1" s="149"/>
      <c r="L1" s="149"/>
      <c r="M1" s="150"/>
      <c r="N1" s="148" t="s">
        <v>18</v>
      </c>
      <c r="O1" s="149"/>
      <c r="P1" s="149"/>
      <c r="Q1" s="149"/>
      <c r="R1" s="150"/>
      <c r="S1" s="148" t="s">
        <v>19</v>
      </c>
      <c r="T1" s="149"/>
      <c r="U1" s="149"/>
      <c r="V1" s="149"/>
      <c r="W1" s="150"/>
      <c r="X1" s="148" t="s">
        <v>15</v>
      </c>
      <c r="Y1" s="149"/>
      <c r="Z1" s="149"/>
      <c r="AA1" s="149"/>
      <c r="AB1" s="150"/>
      <c r="AC1" s="148" t="s">
        <v>14</v>
      </c>
      <c r="AD1" s="149"/>
      <c r="AE1" s="149"/>
      <c r="AF1" s="149"/>
      <c r="AG1" s="150"/>
      <c r="AH1" s="148" t="s">
        <v>13</v>
      </c>
      <c r="AI1" s="149"/>
      <c r="AJ1" s="149"/>
      <c r="AK1" s="149"/>
      <c r="AL1" s="150"/>
      <c r="AM1" s="148" t="s">
        <v>17</v>
      </c>
      <c r="AN1" s="149"/>
      <c r="AO1" s="149"/>
      <c r="AP1" s="149"/>
      <c r="AQ1" s="150"/>
      <c r="AR1" s="148" t="s">
        <v>16</v>
      </c>
      <c r="AS1" s="149"/>
      <c r="AT1" s="149"/>
      <c r="AU1" s="149"/>
      <c r="AV1" s="150"/>
      <c r="AW1" s="148" t="s">
        <v>21</v>
      </c>
      <c r="AX1" s="149"/>
      <c r="AY1" s="149"/>
      <c r="AZ1" s="149"/>
      <c r="BA1" s="150"/>
      <c r="BB1" s="148" t="s">
        <v>12</v>
      </c>
      <c r="BC1" s="149"/>
      <c r="BD1" s="149"/>
      <c r="BE1" s="149"/>
      <c r="BF1" s="150"/>
    </row>
    <row r="2" spans="1:58" s="3" customFormat="1" ht="22.5" customHeight="1" x14ac:dyDescent="0.25">
      <c r="A2" s="145" t="s">
        <v>5</v>
      </c>
      <c r="B2" s="32"/>
      <c r="C2" s="146" t="s">
        <v>0</v>
      </c>
      <c r="D2" s="148" t="s">
        <v>6</v>
      </c>
      <c r="E2" s="149"/>
      <c r="F2" s="149"/>
      <c r="G2" s="149"/>
      <c r="H2" s="150"/>
      <c r="I2" s="148" t="s">
        <v>6</v>
      </c>
      <c r="J2" s="149"/>
      <c r="K2" s="149"/>
      <c r="L2" s="149"/>
      <c r="M2" s="150"/>
      <c r="N2" s="148" t="s">
        <v>6</v>
      </c>
      <c r="O2" s="149"/>
      <c r="P2" s="149"/>
      <c r="Q2" s="149"/>
      <c r="R2" s="150"/>
      <c r="S2" s="148" t="s">
        <v>6</v>
      </c>
      <c r="T2" s="149"/>
      <c r="U2" s="149"/>
      <c r="V2" s="149"/>
      <c r="W2" s="150"/>
      <c r="X2" s="148" t="s">
        <v>6</v>
      </c>
      <c r="Y2" s="149"/>
      <c r="Z2" s="149"/>
      <c r="AA2" s="149"/>
      <c r="AB2" s="150"/>
      <c r="AC2" s="148" t="s">
        <v>6</v>
      </c>
      <c r="AD2" s="149"/>
      <c r="AE2" s="149"/>
      <c r="AF2" s="149"/>
      <c r="AG2" s="150"/>
      <c r="AH2" s="148" t="s">
        <v>6</v>
      </c>
      <c r="AI2" s="149"/>
      <c r="AJ2" s="149"/>
      <c r="AK2" s="149"/>
      <c r="AL2" s="150"/>
      <c r="AM2" s="148" t="s">
        <v>6</v>
      </c>
      <c r="AN2" s="149"/>
      <c r="AO2" s="149"/>
      <c r="AP2" s="149"/>
      <c r="AQ2" s="150"/>
      <c r="AR2" s="148" t="s">
        <v>6</v>
      </c>
      <c r="AS2" s="149"/>
      <c r="AT2" s="149"/>
      <c r="AU2" s="149"/>
      <c r="AV2" s="150"/>
      <c r="AW2" s="148" t="s">
        <v>6</v>
      </c>
      <c r="AX2" s="149"/>
      <c r="AY2" s="149"/>
      <c r="AZ2" s="149"/>
      <c r="BA2" s="150"/>
      <c r="BB2" s="145" t="s">
        <v>6</v>
      </c>
      <c r="BC2" s="145"/>
      <c r="BD2" s="145"/>
      <c r="BE2" s="145"/>
      <c r="BF2" s="145"/>
    </row>
    <row r="3" spans="1:58" s="3" customFormat="1" ht="35.25" customHeight="1" x14ac:dyDescent="0.25">
      <c r="A3" s="145"/>
      <c r="B3" s="23"/>
      <c r="C3" s="147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23" t="s">
        <v>8</v>
      </c>
      <c r="AS3" s="23" t="s">
        <v>9</v>
      </c>
      <c r="AT3" s="23" t="s">
        <v>10</v>
      </c>
      <c r="AU3" s="23" t="s">
        <v>25</v>
      </c>
      <c r="AV3" s="23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6">
        <v>25441</v>
      </c>
      <c r="AS5" s="16">
        <v>111620</v>
      </c>
      <c r="AT5" s="16">
        <v>749263.20098360255</v>
      </c>
      <c r="AU5" s="16">
        <v>33042.04</v>
      </c>
      <c r="AV5" s="16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26">
        <v>25441</v>
      </c>
      <c r="AS6" s="26">
        <v>111620</v>
      </c>
      <c r="AT6" s="26">
        <v>791475.21601872006</v>
      </c>
      <c r="AU6" s="26">
        <v>33042.04</v>
      </c>
      <c r="AV6" s="16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26">
        <v>25441</v>
      </c>
      <c r="AS7" s="26">
        <v>111620</v>
      </c>
      <c r="AT7" s="26">
        <v>844240.22573079017</v>
      </c>
      <c r="AU7" s="26">
        <v>33042.04</v>
      </c>
      <c r="AV7" s="16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26">
        <v>25441</v>
      </c>
      <c r="AS8" s="26">
        <v>111620</v>
      </c>
      <c r="AT8" s="26">
        <v>1081682.78296158</v>
      </c>
      <c r="AU8" s="26">
        <v>33042.04</v>
      </c>
      <c r="AV8" s="16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26">
        <v>25441</v>
      </c>
      <c r="AS9" s="26">
        <v>111620</v>
      </c>
      <c r="AT9" s="26">
        <v>2227761.7371900002</v>
      </c>
      <c r="AU9" s="26">
        <v>33042.04</v>
      </c>
      <c r="AV9" s="16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6">
        <v>50882</v>
      </c>
      <c r="AS10" s="16">
        <v>188992</v>
      </c>
      <c r="AT10" s="16">
        <v>2227761.52617699</v>
      </c>
      <c r="AU10" s="16">
        <v>96254.67</v>
      </c>
      <c r="AV10" s="16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6">
        <v>50882</v>
      </c>
      <c r="AS11" s="16">
        <v>188992</v>
      </c>
      <c r="AT11" s="16">
        <v>2302261.6766863805</v>
      </c>
      <c r="AU11" s="16">
        <v>96254.67</v>
      </c>
      <c r="AV11" s="16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6">
        <v>50882</v>
      </c>
      <c r="AS12" s="16">
        <v>188992</v>
      </c>
      <c r="AT12" s="16">
        <v>2822728.0252522803</v>
      </c>
      <c r="AU12" s="16">
        <v>96254.67</v>
      </c>
      <c r="AV12" s="16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6">
        <v>50882</v>
      </c>
      <c r="AS13" s="16">
        <v>188992</v>
      </c>
      <c r="AT13" s="16">
        <v>2922061.5556577407</v>
      </c>
      <c r="AU13" s="16">
        <v>96254.67</v>
      </c>
      <c r="AV13" s="16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6">
        <v>50882</v>
      </c>
      <c r="AS14" s="16">
        <v>188992</v>
      </c>
      <c r="AT14" s="16">
        <v>3046228.4821910397</v>
      </c>
      <c r="AU14" s="16">
        <v>96254.67</v>
      </c>
      <c r="AV14" s="16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6">
        <v>16145.249999999998</v>
      </c>
      <c r="AS15" s="16">
        <v>89313</v>
      </c>
      <c r="AT15" s="16">
        <v>429961.54839294002</v>
      </c>
      <c r="AU15" s="16">
        <v>9865.75</v>
      </c>
      <c r="AV15" s="16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6">
        <v>16145.249999999998</v>
      </c>
      <c r="AS16" s="16">
        <v>89313</v>
      </c>
      <c r="AT16" s="16">
        <v>435011.43600000005</v>
      </c>
      <c r="AU16" s="16">
        <v>9865.75</v>
      </c>
      <c r="AV16" s="16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6">
        <v>16145.249999999998</v>
      </c>
      <c r="AS17" s="16">
        <v>89313</v>
      </c>
      <c r="AT17" s="16">
        <v>522302.29160706</v>
      </c>
      <c r="AU17" s="16">
        <v>9865.75</v>
      </c>
      <c r="AV17" s="16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6">
        <v>16145.249999999998</v>
      </c>
      <c r="AS18" s="16">
        <v>89313</v>
      </c>
      <c r="AT18" s="16">
        <v>623299.96799999999</v>
      </c>
      <c r="AU18" s="16">
        <v>9865.75</v>
      </c>
      <c r="AV18" s="16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6">
        <v>50882</v>
      </c>
      <c r="AS19" s="16">
        <v>511224</v>
      </c>
      <c r="AT19" s="16">
        <v>3970039.6633792203</v>
      </c>
      <c r="AU19" s="16">
        <v>96274.240000000005</v>
      </c>
      <c r="AV19" s="16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6">
        <v>50882</v>
      </c>
      <c r="AS20" s="16">
        <v>511224</v>
      </c>
      <c r="AT20" s="16">
        <v>5767553.5237534801</v>
      </c>
      <c r="AU20" s="16">
        <v>96274.240000000005</v>
      </c>
      <c r="AV20" s="16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6">
        <v>50882</v>
      </c>
      <c r="AS21" s="16">
        <v>511224</v>
      </c>
      <c r="AT21" s="16">
        <v>5919657.9992882395</v>
      </c>
      <c r="AU21" s="16">
        <v>96274.240000000005</v>
      </c>
      <c r="AV21" s="16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6">
        <v>50882</v>
      </c>
      <c r="AS22" s="16">
        <v>511224</v>
      </c>
      <c r="AT22" s="16">
        <v>6140792.3402929204</v>
      </c>
      <c r="AU22" s="16">
        <v>96274.240000000005</v>
      </c>
      <c r="AV22" s="16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6">
        <v>50882</v>
      </c>
      <c r="AS23" s="16">
        <v>511224</v>
      </c>
      <c r="AT23" s="16">
        <v>7562281.8284356799</v>
      </c>
      <c r="AU23" s="16">
        <v>96274.240000000005</v>
      </c>
      <c r="AV23" s="16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6">
        <v>335964.53900709224</v>
      </c>
      <c r="AS24" s="16">
        <v>1741368.7943262414</v>
      </c>
      <c r="AT24" s="16"/>
      <c r="AU24" s="16">
        <v>25105.957446808512</v>
      </c>
      <c r="AV24" s="16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6">
        <v>217892</v>
      </c>
      <c r="AS25" s="16">
        <v>2196316</v>
      </c>
      <c r="AT25" s="16"/>
      <c r="AU25" s="16"/>
      <c r="AV25" s="16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6">
        <v>241558.82352941178</v>
      </c>
      <c r="AS26" s="16">
        <v>3149686.9747899161</v>
      </c>
      <c r="AT26" s="16"/>
      <c r="AU26" s="16">
        <v>3997.1512605042017</v>
      </c>
      <c r="AV26" s="16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6">
        <v>752214.28571428568</v>
      </c>
      <c r="AS27" s="16">
        <v>3393646.0396039602</v>
      </c>
      <c r="AT27" s="16"/>
      <c r="AU27" s="16">
        <v>38133.309759547388</v>
      </c>
      <c r="AV27" s="16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6">
        <v>98006.666666666657</v>
      </c>
      <c r="AS28" s="16">
        <v>1475977.4006116206</v>
      </c>
      <c r="AT28" s="16"/>
      <c r="AU28" s="16">
        <v>33098.593272171252</v>
      </c>
      <c r="AV28" s="16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6">
        <v>622620</v>
      </c>
      <c r="AS29" s="16">
        <v>4097100</v>
      </c>
      <c r="AT29" s="16"/>
      <c r="AU29" s="16">
        <v>73125.600000000006</v>
      </c>
      <c r="AV29" s="16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6">
        <v>62886.559802712698</v>
      </c>
      <c r="AS30" s="16">
        <v>1996540.0739827373</v>
      </c>
      <c r="AT30" s="16"/>
      <c r="AU30" s="16">
        <v>13041.035758323058</v>
      </c>
      <c r="AV30" s="16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6">
        <v>1567.9611650485438</v>
      </c>
      <c r="AS31" s="16">
        <v>30680.582524271846</v>
      </c>
      <c r="AT31" s="16">
        <v>51566.25607960792</v>
      </c>
      <c r="AU31" s="16">
        <v>0</v>
      </c>
      <c r="AV31" s="16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F82"/>
  <sheetViews>
    <sheetView tabSelected="1" view="pageBreakPreview" zoomScale="75" zoomScaleNormal="70" zoomScaleSheetLayoutView="75" workbookViewId="0">
      <pane xSplit="10" ySplit="4" topLeftCell="T5" activePane="bottomRight" state="frozen"/>
      <selection pane="topRight" activeCell="K1" sqref="K1"/>
      <selection pane="bottomLeft" activeCell="A5" sqref="A5"/>
      <selection pane="bottomRight" activeCell="AB75" sqref="AB75"/>
    </sheetView>
  </sheetViews>
  <sheetFormatPr defaultRowHeight="15" x14ac:dyDescent="0.25"/>
  <cols>
    <col min="1" max="1" width="15.85546875" customWidth="1"/>
    <col min="2" max="2" width="40" style="47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.85546875" customWidth="1"/>
    <col min="13" max="13" width="11.7109375" customWidth="1"/>
    <col min="14" max="14" width="14.85546875" customWidth="1"/>
    <col min="15" max="15" width="9.140625" customWidth="1"/>
    <col min="16" max="16" width="12.42578125" customWidth="1"/>
    <col min="17" max="17" width="10" style="56" customWidth="1"/>
    <col min="18" max="18" width="9.85546875" bestFit="1" customWidth="1"/>
    <col min="19" max="19" width="11.85546875" customWidth="1"/>
    <col min="20" max="20" width="15.140625" bestFit="1" customWidth="1"/>
    <col min="21" max="21" width="9.42578125" bestFit="1" customWidth="1"/>
    <col min="22" max="22" width="11.5703125" customWidth="1"/>
    <col min="23" max="23" width="10" style="56" customWidth="1"/>
    <col min="24" max="24" width="9.85546875" bestFit="1" customWidth="1"/>
    <col min="25" max="25" width="11.85546875" customWidth="1"/>
    <col min="26" max="26" width="15.140625" bestFit="1" customWidth="1"/>
    <col min="27" max="27" width="9.42578125" bestFit="1" customWidth="1"/>
    <col min="28" max="28" width="14.42578125" customWidth="1"/>
  </cols>
  <sheetData>
    <row r="1" spans="1:32" ht="18.75" x14ac:dyDescent="0.3">
      <c r="A1" s="156" t="s">
        <v>89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71"/>
      <c r="X1" s="54"/>
      <c r="Y1" s="54"/>
      <c r="Z1" s="54"/>
      <c r="AA1" s="54"/>
      <c r="AB1" s="54"/>
    </row>
    <row r="2" spans="1:32" ht="45" customHeight="1" x14ac:dyDescent="0.25">
      <c r="A2" s="157" t="s">
        <v>48</v>
      </c>
      <c r="B2" s="157" t="s">
        <v>0</v>
      </c>
      <c r="C2" s="159" t="s">
        <v>49</v>
      </c>
      <c r="D2" s="159" t="s">
        <v>50</v>
      </c>
      <c r="E2" s="161" t="s">
        <v>51</v>
      </c>
      <c r="F2" s="162"/>
      <c r="G2" s="162"/>
      <c r="H2" s="162"/>
      <c r="I2" s="162"/>
      <c r="J2" s="163" t="s">
        <v>52</v>
      </c>
      <c r="K2" s="165" t="s">
        <v>53</v>
      </c>
      <c r="L2" s="167" t="s">
        <v>54</v>
      </c>
      <c r="M2" s="168"/>
      <c r="N2" s="168"/>
      <c r="O2" s="168"/>
      <c r="P2" s="169"/>
      <c r="Q2" s="151" t="s">
        <v>55</v>
      </c>
      <c r="R2" s="153" t="s">
        <v>56</v>
      </c>
      <c r="S2" s="154"/>
      <c r="T2" s="154"/>
      <c r="U2" s="154"/>
      <c r="V2" s="155"/>
      <c r="W2" s="151" t="s">
        <v>74</v>
      </c>
      <c r="X2" s="153" t="s">
        <v>77</v>
      </c>
      <c r="Y2" s="154"/>
      <c r="Z2" s="154"/>
      <c r="AA2" s="154"/>
      <c r="AB2" s="155"/>
    </row>
    <row r="3" spans="1:32" ht="39.75" customHeight="1" x14ac:dyDescent="0.25">
      <c r="A3" s="158"/>
      <c r="B3" s="158"/>
      <c r="C3" s="160"/>
      <c r="D3" s="160"/>
      <c r="E3" s="34" t="s">
        <v>8</v>
      </c>
      <c r="F3" s="34" t="s">
        <v>9</v>
      </c>
      <c r="G3" s="35" t="s">
        <v>57</v>
      </c>
      <c r="H3" s="35" t="s">
        <v>25</v>
      </c>
      <c r="I3" s="35" t="s">
        <v>46</v>
      </c>
      <c r="J3" s="164"/>
      <c r="K3" s="166"/>
      <c r="L3" s="36" t="s">
        <v>8</v>
      </c>
      <c r="M3" s="36" t="s">
        <v>9</v>
      </c>
      <c r="N3" s="36" t="s">
        <v>57</v>
      </c>
      <c r="O3" s="36" t="s">
        <v>25</v>
      </c>
      <c r="P3" s="37" t="s">
        <v>46</v>
      </c>
      <c r="Q3" s="152"/>
      <c r="R3" s="38" t="s">
        <v>8</v>
      </c>
      <c r="S3" s="38" t="s">
        <v>9</v>
      </c>
      <c r="T3" s="38" t="s">
        <v>57</v>
      </c>
      <c r="U3" s="38" t="s">
        <v>25</v>
      </c>
      <c r="V3" s="39" t="s">
        <v>46</v>
      </c>
      <c r="W3" s="152"/>
      <c r="X3" s="38" t="s">
        <v>8</v>
      </c>
      <c r="Y3" s="38" t="s">
        <v>9</v>
      </c>
      <c r="Z3" s="38" t="s">
        <v>57</v>
      </c>
      <c r="AA3" s="38" t="s">
        <v>25</v>
      </c>
      <c r="AB3" s="39" t="s">
        <v>46</v>
      </c>
    </row>
    <row r="4" spans="1:32" x14ac:dyDescent="0.25">
      <c r="A4" s="40">
        <v>1</v>
      </c>
      <c r="B4" s="41">
        <v>2</v>
      </c>
      <c r="C4" s="42">
        <v>3</v>
      </c>
      <c r="D4" s="43">
        <v>4</v>
      </c>
      <c r="E4" s="44">
        <v>6</v>
      </c>
      <c r="F4" s="44">
        <v>7</v>
      </c>
      <c r="G4" s="42">
        <v>8</v>
      </c>
      <c r="H4" s="42">
        <v>9</v>
      </c>
      <c r="I4" s="42">
        <v>10</v>
      </c>
      <c r="J4" s="42">
        <v>11</v>
      </c>
      <c r="K4" s="42">
        <v>12</v>
      </c>
      <c r="L4" s="42">
        <v>13</v>
      </c>
      <c r="M4" s="42">
        <v>14</v>
      </c>
      <c r="N4" s="42">
        <v>15</v>
      </c>
      <c r="O4" s="42">
        <v>16</v>
      </c>
      <c r="P4" s="42">
        <v>17</v>
      </c>
      <c r="Q4" s="55">
        <v>18</v>
      </c>
      <c r="R4" s="42">
        <v>19</v>
      </c>
      <c r="S4" s="42">
        <v>20</v>
      </c>
      <c r="T4" s="42">
        <v>21</v>
      </c>
      <c r="U4" s="42">
        <v>22</v>
      </c>
      <c r="V4" s="42">
        <v>23</v>
      </c>
      <c r="W4" s="55">
        <v>18</v>
      </c>
      <c r="X4" s="42">
        <v>19</v>
      </c>
      <c r="Y4" s="42">
        <v>20</v>
      </c>
      <c r="Z4" s="42">
        <v>21</v>
      </c>
      <c r="AA4" s="42">
        <v>22</v>
      </c>
      <c r="AB4" s="42">
        <v>23</v>
      </c>
    </row>
    <row r="5" spans="1:32" s="61" customFormat="1" ht="34.5" hidden="1" x14ac:dyDescent="0.25">
      <c r="A5" s="72"/>
      <c r="B5" s="62" t="s">
        <v>58</v>
      </c>
      <c r="C5" s="63" t="s">
        <v>59</v>
      </c>
      <c r="D5" s="64" t="s">
        <v>82</v>
      </c>
      <c r="E5" s="65">
        <v>25441</v>
      </c>
      <c r="F5" s="65">
        <v>111620</v>
      </c>
      <c r="G5" s="65">
        <v>749263.20098360255</v>
      </c>
      <c r="H5" s="65">
        <v>33042.04</v>
      </c>
      <c r="I5" s="65">
        <v>919366.24098360259</v>
      </c>
      <c r="J5" s="85"/>
      <c r="K5" s="86"/>
      <c r="L5" s="48">
        <f>$K$5*E5/1000</f>
        <v>0</v>
      </c>
      <c r="M5" s="48">
        <f t="shared" ref="M5:O5" si="0">$K$5*F5/1000</f>
        <v>0</v>
      </c>
      <c r="N5" s="48">
        <f t="shared" si="0"/>
        <v>0</v>
      </c>
      <c r="O5" s="48">
        <f t="shared" si="0"/>
        <v>0</v>
      </c>
      <c r="P5" s="48">
        <f>$K$5*I5/1000</f>
        <v>0</v>
      </c>
      <c r="Q5" s="83">
        <v>1.0510035646447999</v>
      </c>
      <c r="R5" s="36">
        <f>L5*$Q$5</f>
        <v>0</v>
      </c>
      <c r="S5" s="36">
        <f>M5*$Q$5</f>
        <v>0</v>
      </c>
      <c r="T5" s="36">
        <f>N5*$Q$5</f>
        <v>0</v>
      </c>
      <c r="U5" s="36">
        <f>O5*$Q$5</f>
        <v>0</v>
      </c>
      <c r="V5" s="36">
        <f>P5*$Q$5</f>
        <v>0</v>
      </c>
      <c r="W5" s="84">
        <f t="shared" ref="W5" si="1">1+0.049001276223018/2</f>
        <v>1.0245006381115089</v>
      </c>
      <c r="X5" s="36">
        <f>R5*W5</f>
        <v>0</v>
      </c>
      <c r="Y5" s="36">
        <f>S5*W5</f>
        <v>0</v>
      </c>
      <c r="Z5" s="36">
        <f>T5*W5</f>
        <v>0</v>
      </c>
      <c r="AA5" s="36">
        <f>U5*W5</f>
        <v>0</v>
      </c>
      <c r="AB5" s="36">
        <f>V5*W5</f>
        <v>0</v>
      </c>
    </row>
    <row r="6" spans="1:32" s="75" customFormat="1" ht="34.5" hidden="1" x14ac:dyDescent="0.25">
      <c r="A6" s="73"/>
      <c r="B6" s="76" t="s">
        <v>60</v>
      </c>
      <c r="C6" s="77" t="s">
        <v>59</v>
      </c>
      <c r="D6" s="78" t="s">
        <v>82</v>
      </c>
      <c r="E6" s="79">
        <v>25441</v>
      </c>
      <c r="F6" s="79">
        <v>111620</v>
      </c>
      <c r="G6" s="79">
        <v>791475.21601872006</v>
      </c>
      <c r="H6" s="79">
        <v>33042.04</v>
      </c>
      <c r="I6" s="79">
        <v>961578.2560187201</v>
      </c>
      <c r="J6" s="80"/>
      <c r="K6" s="81"/>
      <c r="L6" s="82">
        <f>$K$6*E6/1000</f>
        <v>0</v>
      </c>
      <c r="M6" s="82">
        <f t="shared" ref="M6:P6" si="2">$K$6*F6/1000</f>
        <v>0</v>
      </c>
      <c r="N6" s="82">
        <f t="shared" si="2"/>
        <v>0</v>
      </c>
      <c r="O6" s="82">
        <f t="shared" si="2"/>
        <v>0</v>
      </c>
      <c r="P6" s="82">
        <f t="shared" si="2"/>
        <v>0</v>
      </c>
      <c r="Q6" s="83">
        <v>1.0510035646447999</v>
      </c>
      <c r="R6" s="84">
        <f>L6*$Q$6</f>
        <v>0</v>
      </c>
      <c r="S6" s="84">
        <f t="shared" ref="S6:U6" si="3">M6*$Q$6</f>
        <v>0</v>
      </c>
      <c r="T6" s="84">
        <f>N6*$Q$6</f>
        <v>0</v>
      </c>
      <c r="U6" s="84">
        <f t="shared" si="3"/>
        <v>0</v>
      </c>
      <c r="V6" s="84">
        <f>P6*$Q$6</f>
        <v>0</v>
      </c>
      <c r="W6" s="84">
        <f t="shared" ref="W6:W16" si="4">1+0.049001276223018/2</f>
        <v>1.0245006381115089</v>
      </c>
      <c r="X6" s="36">
        <f t="shared" ref="X6:X15" si="5">R6*W6</f>
        <v>0</v>
      </c>
      <c r="Y6" s="36">
        <f t="shared" ref="Y6:Y15" si="6">S6*W6</f>
        <v>0</v>
      </c>
      <c r="Z6" s="36">
        <f t="shared" ref="Z6:Z15" si="7">T6*W6</f>
        <v>0</v>
      </c>
      <c r="AA6" s="36">
        <f t="shared" ref="AA6:AA14" si="8">U6*W6</f>
        <v>0</v>
      </c>
      <c r="AB6" s="84">
        <f>V6*$W$6</f>
        <v>0</v>
      </c>
      <c r="AF6" s="87"/>
    </row>
    <row r="7" spans="1:32" s="61" customFormat="1" ht="34.5" hidden="1" x14ac:dyDescent="0.25">
      <c r="A7" s="74"/>
      <c r="B7" s="62" t="s">
        <v>60</v>
      </c>
      <c r="C7" s="63" t="s">
        <v>59</v>
      </c>
      <c r="D7" s="64" t="s">
        <v>82</v>
      </c>
      <c r="E7" s="65">
        <v>25441</v>
      </c>
      <c r="F7" s="65">
        <v>111620</v>
      </c>
      <c r="G7" s="65">
        <v>791475.21601872006</v>
      </c>
      <c r="H7" s="65">
        <v>33042.04</v>
      </c>
      <c r="I7" s="65">
        <v>961578.2560187201</v>
      </c>
      <c r="J7" s="66"/>
      <c r="K7" s="67"/>
      <c r="L7" s="48">
        <f>$K$7*E7/1000</f>
        <v>0</v>
      </c>
      <c r="M7" s="48">
        <f t="shared" ref="M7:O7" si="9">$K$7*F7/1000</f>
        <v>0</v>
      </c>
      <c r="N7" s="48">
        <f t="shared" si="9"/>
        <v>0</v>
      </c>
      <c r="O7" s="48">
        <f t="shared" si="9"/>
        <v>0</v>
      </c>
      <c r="P7" s="48">
        <f>$K$7*I7/1000</f>
        <v>0</v>
      </c>
      <c r="Q7" s="83">
        <v>1.0510035646447999</v>
      </c>
      <c r="R7" s="36">
        <f t="shared" ref="R7:U7" si="10">L7*$Q$7</f>
        <v>0</v>
      </c>
      <c r="S7" s="36">
        <f t="shared" si="10"/>
        <v>0</v>
      </c>
      <c r="T7" s="36">
        <f t="shared" si="10"/>
        <v>0</v>
      </c>
      <c r="U7" s="36">
        <f t="shared" si="10"/>
        <v>0</v>
      </c>
      <c r="V7" s="36">
        <f>P7*Q7</f>
        <v>0</v>
      </c>
      <c r="W7" s="84">
        <f t="shared" si="4"/>
        <v>1.0245006381115089</v>
      </c>
      <c r="X7" s="36">
        <f>R7*W7</f>
        <v>0</v>
      </c>
      <c r="Y7" s="36">
        <f>S7*W7</f>
        <v>0</v>
      </c>
      <c r="Z7" s="36">
        <f>T7*W7</f>
        <v>0</v>
      </c>
      <c r="AA7" s="36">
        <f>U7*W7</f>
        <v>0</v>
      </c>
      <c r="AB7" s="36">
        <f t="shared" ref="AB7:AB16" si="11">V7*W7</f>
        <v>0</v>
      </c>
      <c r="AF7" s="88"/>
    </row>
    <row r="8" spans="1:32" s="61" customFormat="1" ht="34.5" hidden="1" x14ac:dyDescent="0.25">
      <c r="A8" s="74"/>
      <c r="B8" s="62" t="s">
        <v>60</v>
      </c>
      <c r="C8" s="63" t="s">
        <v>59</v>
      </c>
      <c r="D8" s="64" t="s">
        <v>82</v>
      </c>
      <c r="E8" s="65">
        <v>25441</v>
      </c>
      <c r="F8" s="65">
        <v>111620</v>
      </c>
      <c r="G8" s="65">
        <v>791475.21601872006</v>
      </c>
      <c r="H8" s="65">
        <v>33042.04</v>
      </c>
      <c r="I8" s="65">
        <v>961578.2560187201</v>
      </c>
      <c r="J8" s="66"/>
      <c r="K8" s="67"/>
      <c r="L8" s="48">
        <f>$K$8*E8/1000</f>
        <v>0</v>
      </c>
      <c r="M8" s="48">
        <f t="shared" ref="M8:O8" si="12">$K$8*F8/1000</f>
        <v>0</v>
      </c>
      <c r="N8" s="48">
        <f t="shared" si="12"/>
        <v>0</v>
      </c>
      <c r="O8" s="48">
        <f t="shared" si="12"/>
        <v>0</v>
      </c>
      <c r="P8" s="48">
        <f>$K$8*I8/1000</f>
        <v>0</v>
      </c>
      <c r="Q8" s="83">
        <v>1.0510035646447999</v>
      </c>
      <c r="R8" s="36">
        <f>L8*$Q$8</f>
        <v>0</v>
      </c>
      <c r="S8" s="36">
        <f t="shared" ref="S8:U8" si="13">M8*$Q$8</f>
        <v>0</v>
      </c>
      <c r="T8" s="36">
        <f t="shared" si="13"/>
        <v>0</v>
      </c>
      <c r="U8" s="36">
        <f t="shared" si="13"/>
        <v>0</v>
      </c>
      <c r="V8" s="36">
        <f>P8*$Q$8</f>
        <v>0</v>
      </c>
      <c r="W8" s="84">
        <f t="shared" si="4"/>
        <v>1.0245006381115089</v>
      </c>
      <c r="X8" s="36">
        <f t="shared" si="5"/>
        <v>0</v>
      </c>
      <c r="Y8" s="36">
        <f t="shared" si="6"/>
        <v>0</v>
      </c>
      <c r="Z8" s="36">
        <f t="shared" si="7"/>
        <v>0</v>
      </c>
      <c r="AA8" s="36">
        <f t="shared" si="8"/>
        <v>0</v>
      </c>
      <c r="AB8" s="36">
        <f t="shared" si="11"/>
        <v>0</v>
      </c>
      <c r="AF8" s="88"/>
    </row>
    <row r="9" spans="1:32" s="61" customFormat="1" ht="34.5" hidden="1" x14ac:dyDescent="0.25">
      <c r="A9" s="74"/>
      <c r="B9" s="62" t="s">
        <v>61</v>
      </c>
      <c r="C9" s="63" t="s">
        <v>59</v>
      </c>
      <c r="D9" s="64" t="s">
        <v>82</v>
      </c>
      <c r="E9" s="65">
        <v>25441</v>
      </c>
      <c r="F9" s="65">
        <v>111620</v>
      </c>
      <c r="G9" s="65">
        <v>844240.22573079017</v>
      </c>
      <c r="H9" s="65">
        <v>33042.04</v>
      </c>
      <c r="I9" s="65">
        <v>1014343.2657307902</v>
      </c>
      <c r="J9" s="66"/>
      <c r="K9" s="67"/>
      <c r="L9" s="48">
        <f>$K$9*E9/1000</f>
        <v>0</v>
      </c>
      <c r="M9" s="48">
        <f t="shared" ref="M9:P9" si="14">$K$9*F9/1000</f>
        <v>0</v>
      </c>
      <c r="N9" s="48">
        <f t="shared" si="14"/>
        <v>0</v>
      </c>
      <c r="O9" s="48">
        <f t="shared" si="14"/>
        <v>0</v>
      </c>
      <c r="P9" s="48">
        <f t="shared" si="14"/>
        <v>0</v>
      </c>
      <c r="Q9" s="83">
        <v>1.0510035646447999</v>
      </c>
      <c r="R9" s="36">
        <f>L9*$Q$9</f>
        <v>0</v>
      </c>
      <c r="S9" s="36">
        <f t="shared" ref="S9:V9" si="15">M9*$Q$9</f>
        <v>0</v>
      </c>
      <c r="T9" s="36">
        <f t="shared" si="15"/>
        <v>0</v>
      </c>
      <c r="U9" s="36">
        <f t="shared" si="15"/>
        <v>0</v>
      </c>
      <c r="V9" s="36">
        <f t="shared" si="15"/>
        <v>0</v>
      </c>
      <c r="W9" s="84">
        <f t="shared" si="4"/>
        <v>1.0245006381115089</v>
      </c>
      <c r="X9" s="36">
        <f t="shared" si="5"/>
        <v>0</v>
      </c>
      <c r="Y9" s="36">
        <f t="shared" si="6"/>
        <v>0</v>
      </c>
      <c r="Z9" s="36">
        <f t="shared" si="7"/>
        <v>0</v>
      </c>
      <c r="AA9" s="36">
        <f t="shared" si="8"/>
        <v>0</v>
      </c>
      <c r="AB9" s="36">
        <f t="shared" si="11"/>
        <v>0</v>
      </c>
    </row>
    <row r="10" spans="1:32" s="61" customFormat="1" ht="34.5" hidden="1" x14ac:dyDescent="0.25">
      <c r="A10" s="74"/>
      <c r="B10" s="62" t="s">
        <v>62</v>
      </c>
      <c r="C10" s="63" t="s">
        <v>59</v>
      </c>
      <c r="D10" s="64" t="s">
        <v>82</v>
      </c>
      <c r="E10" s="65">
        <v>25441</v>
      </c>
      <c r="F10" s="65">
        <v>111620</v>
      </c>
      <c r="G10" s="65">
        <v>1081682.78296158</v>
      </c>
      <c r="H10" s="65">
        <v>33042.04</v>
      </c>
      <c r="I10" s="65">
        <v>1251785.82296158</v>
      </c>
      <c r="J10" s="66"/>
      <c r="K10" s="67"/>
      <c r="L10" s="48">
        <f>$K$10*E10/1000</f>
        <v>0</v>
      </c>
      <c r="M10" s="48">
        <f t="shared" ref="M10:P10" si="16">$K$10*F10/1000</f>
        <v>0</v>
      </c>
      <c r="N10" s="48">
        <f t="shared" si="16"/>
        <v>0</v>
      </c>
      <c r="O10" s="48">
        <f t="shared" si="16"/>
        <v>0</v>
      </c>
      <c r="P10" s="48">
        <f t="shared" si="16"/>
        <v>0</v>
      </c>
      <c r="Q10" s="68">
        <v>1.0510035646447999</v>
      </c>
      <c r="R10" s="36">
        <f>L10*$Q$10</f>
        <v>0</v>
      </c>
      <c r="S10" s="36">
        <f>M10*$Q$10</f>
        <v>0</v>
      </c>
      <c r="T10" s="36">
        <f t="shared" ref="T10:V10" si="17">N10*$Q$10</f>
        <v>0</v>
      </c>
      <c r="U10" s="36">
        <f t="shared" si="17"/>
        <v>0</v>
      </c>
      <c r="V10" s="36">
        <f t="shared" si="17"/>
        <v>0</v>
      </c>
      <c r="W10" s="84">
        <f t="shared" si="4"/>
        <v>1.0245006381115089</v>
      </c>
      <c r="X10" s="36">
        <f t="shared" si="5"/>
        <v>0</v>
      </c>
      <c r="Y10" s="36">
        <f t="shared" si="6"/>
        <v>0</v>
      </c>
      <c r="Z10" s="36">
        <f t="shared" si="7"/>
        <v>0</v>
      </c>
      <c r="AA10" s="36">
        <f t="shared" si="8"/>
        <v>0</v>
      </c>
      <c r="AB10" s="36">
        <f t="shared" si="11"/>
        <v>0</v>
      </c>
    </row>
    <row r="11" spans="1:32" s="61" customFormat="1" ht="34.5" hidden="1" x14ac:dyDescent="0.25">
      <c r="A11" s="74"/>
      <c r="B11" s="62" t="s">
        <v>63</v>
      </c>
      <c r="C11" s="63" t="s">
        <v>59</v>
      </c>
      <c r="D11" s="64" t="s">
        <v>82</v>
      </c>
      <c r="E11" s="65">
        <v>25441</v>
      </c>
      <c r="F11" s="65">
        <v>111620</v>
      </c>
      <c r="G11" s="65">
        <v>2227761.7371900002</v>
      </c>
      <c r="H11" s="65">
        <v>33042.04</v>
      </c>
      <c r="I11" s="65">
        <v>2397864.7771900003</v>
      </c>
      <c r="J11" s="66"/>
      <c r="K11" s="67"/>
      <c r="L11" s="48">
        <f>$K$11*E11/1000</f>
        <v>0</v>
      </c>
      <c r="M11" s="48">
        <f t="shared" ref="M11:P11" si="18">$K$11*F11/1000</f>
        <v>0</v>
      </c>
      <c r="N11" s="48">
        <f t="shared" si="18"/>
        <v>0</v>
      </c>
      <c r="O11" s="48">
        <f t="shared" si="18"/>
        <v>0</v>
      </c>
      <c r="P11" s="48">
        <f t="shared" si="18"/>
        <v>0</v>
      </c>
      <c r="Q11" s="83">
        <v>1.0510035646447999</v>
      </c>
      <c r="R11" s="36">
        <f>L11*$Q$11</f>
        <v>0</v>
      </c>
      <c r="S11" s="36">
        <f t="shared" ref="S11:V11" si="19">M11*$Q$11</f>
        <v>0</v>
      </c>
      <c r="T11" s="36">
        <f t="shared" si="19"/>
        <v>0</v>
      </c>
      <c r="U11" s="36">
        <f t="shared" si="19"/>
        <v>0</v>
      </c>
      <c r="V11" s="36">
        <f t="shared" si="19"/>
        <v>0</v>
      </c>
      <c r="W11" s="84">
        <f t="shared" si="4"/>
        <v>1.0245006381115089</v>
      </c>
      <c r="X11" s="36">
        <f t="shared" si="5"/>
        <v>0</v>
      </c>
      <c r="Y11" s="36">
        <f t="shared" si="6"/>
        <v>0</v>
      </c>
      <c r="Z11" s="36">
        <f t="shared" si="7"/>
        <v>0</v>
      </c>
      <c r="AA11" s="36">
        <f t="shared" si="8"/>
        <v>0</v>
      </c>
      <c r="AB11" s="36">
        <f t="shared" si="11"/>
        <v>0</v>
      </c>
    </row>
    <row r="12" spans="1:32" s="61" customFormat="1" ht="34.5" hidden="1" x14ac:dyDescent="0.25">
      <c r="A12" s="74"/>
      <c r="B12" s="62" t="s">
        <v>32</v>
      </c>
      <c r="C12" s="63" t="s">
        <v>59</v>
      </c>
      <c r="D12" s="64" t="s">
        <v>82</v>
      </c>
      <c r="E12" s="65">
        <v>50882</v>
      </c>
      <c r="F12" s="65">
        <v>188992</v>
      </c>
      <c r="G12" s="65">
        <v>2227761.52617699</v>
      </c>
      <c r="H12" s="65">
        <v>96254.67</v>
      </c>
      <c r="I12" s="65">
        <v>2563890.1961769899</v>
      </c>
      <c r="J12" s="66"/>
      <c r="K12" s="67"/>
      <c r="L12" s="48">
        <f>$K$12*E12/1000</f>
        <v>0</v>
      </c>
      <c r="M12" s="48">
        <f t="shared" ref="M12:P12" si="20">$K$12*F12/1000</f>
        <v>0</v>
      </c>
      <c r="N12" s="48">
        <f t="shared" si="20"/>
        <v>0</v>
      </c>
      <c r="O12" s="48">
        <f t="shared" si="20"/>
        <v>0</v>
      </c>
      <c r="P12" s="48">
        <f t="shared" si="20"/>
        <v>0</v>
      </c>
      <c r="Q12" s="83">
        <v>1.0510035646447999</v>
      </c>
      <c r="R12" s="36">
        <f>L12*$Q$12</f>
        <v>0</v>
      </c>
      <c r="S12" s="36">
        <f t="shared" ref="S12:V12" si="21">M12*$Q$12</f>
        <v>0</v>
      </c>
      <c r="T12" s="36">
        <f t="shared" si="21"/>
        <v>0</v>
      </c>
      <c r="U12" s="36">
        <f t="shared" si="21"/>
        <v>0</v>
      </c>
      <c r="V12" s="36">
        <f t="shared" si="21"/>
        <v>0</v>
      </c>
      <c r="W12" s="84">
        <f t="shared" si="4"/>
        <v>1.0245006381115089</v>
      </c>
      <c r="X12" s="36">
        <f t="shared" si="5"/>
        <v>0</v>
      </c>
      <c r="Y12" s="36">
        <f t="shared" si="6"/>
        <v>0</v>
      </c>
      <c r="Z12" s="36">
        <f t="shared" si="7"/>
        <v>0</v>
      </c>
      <c r="AA12" s="36">
        <f t="shared" si="8"/>
        <v>0</v>
      </c>
      <c r="AB12" s="36">
        <f t="shared" si="11"/>
        <v>0</v>
      </c>
    </row>
    <row r="13" spans="1:32" s="61" customFormat="1" ht="34.5" hidden="1" x14ac:dyDescent="0.25">
      <c r="A13" s="74"/>
      <c r="B13" s="62" t="s">
        <v>43</v>
      </c>
      <c r="C13" s="63" t="s">
        <v>59</v>
      </c>
      <c r="D13" s="64" t="s">
        <v>82</v>
      </c>
      <c r="E13" s="65">
        <v>50882</v>
      </c>
      <c r="F13" s="65">
        <v>188992</v>
      </c>
      <c r="G13" s="65">
        <v>2302261.6766863805</v>
      </c>
      <c r="H13" s="65">
        <v>96254.67</v>
      </c>
      <c r="I13" s="65">
        <v>2638390.3466863804</v>
      </c>
      <c r="J13" s="66"/>
      <c r="K13" s="67"/>
      <c r="L13" s="48">
        <f>$K$13*E13/1000</f>
        <v>0</v>
      </c>
      <c r="M13" s="48">
        <f t="shared" ref="M13:P13" si="22">$K$13*F13/1000</f>
        <v>0</v>
      </c>
      <c r="N13" s="48">
        <f t="shared" si="22"/>
        <v>0</v>
      </c>
      <c r="O13" s="48">
        <f t="shared" si="22"/>
        <v>0</v>
      </c>
      <c r="P13" s="48">
        <f t="shared" si="22"/>
        <v>0</v>
      </c>
      <c r="Q13" s="83">
        <v>1.0510035646447999</v>
      </c>
      <c r="R13" s="36">
        <f>L13*$Q$13</f>
        <v>0</v>
      </c>
      <c r="S13" s="36">
        <f t="shared" ref="S13:V13" si="23">M13*$Q$13</f>
        <v>0</v>
      </c>
      <c r="T13" s="36">
        <f t="shared" si="23"/>
        <v>0</v>
      </c>
      <c r="U13" s="36">
        <f t="shared" si="23"/>
        <v>0</v>
      </c>
      <c r="V13" s="36">
        <f t="shared" si="23"/>
        <v>0</v>
      </c>
      <c r="W13" s="84">
        <f t="shared" si="4"/>
        <v>1.0245006381115089</v>
      </c>
      <c r="X13" s="36">
        <f>R13*W13</f>
        <v>0</v>
      </c>
      <c r="Y13" s="36">
        <f>S13*W13</f>
        <v>0</v>
      </c>
      <c r="Z13" s="36">
        <f>T13*W13</f>
        <v>0</v>
      </c>
      <c r="AA13" s="36">
        <f t="shared" si="8"/>
        <v>0</v>
      </c>
      <c r="AB13" s="36">
        <f t="shared" si="11"/>
        <v>0</v>
      </c>
    </row>
    <row r="14" spans="1:32" s="61" customFormat="1" ht="34.5" hidden="1" x14ac:dyDescent="0.25">
      <c r="A14" s="74"/>
      <c r="B14" s="62" t="s">
        <v>33</v>
      </c>
      <c r="C14" s="63" t="s">
        <v>59</v>
      </c>
      <c r="D14" s="64" t="s">
        <v>82</v>
      </c>
      <c r="E14" s="65">
        <v>50882</v>
      </c>
      <c r="F14" s="65">
        <v>188992</v>
      </c>
      <c r="G14" s="65">
        <v>2822728.0252522803</v>
      </c>
      <c r="H14" s="65">
        <v>96254.67</v>
      </c>
      <c r="I14" s="65">
        <v>3158856.6952522802</v>
      </c>
      <c r="J14" s="66"/>
      <c r="K14" s="67"/>
      <c r="L14" s="48">
        <f>$K$14*E14/1000</f>
        <v>0</v>
      </c>
      <c r="M14" s="48">
        <f t="shared" ref="M14:P14" si="24">$K$14*F14/1000</f>
        <v>0</v>
      </c>
      <c r="N14" s="48">
        <f t="shared" si="24"/>
        <v>0</v>
      </c>
      <c r="O14" s="48">
        <f t="shared" si="24"/>
        <v>0</v>
      </c>
      <c r="P14" s="48">
        <f t="shared" si="24"/>
        <v>0</v>
      </c>
      <c r="Q14" s="83">
        <v>1.0510035646447999</v>
      </c>
      <c r="R14" s="36">
        <f>L14*$Q$14</f>
        <v>0</v>
      </c>
      <c r="S14" s="36">
        <f t="shared" ref="S14:V14" si="25">M14*$Q$14</f>
        <v>0</v>
      </c>
      <c r="T14" s="36">
        <f t="shared" si="25"/>
        <v>0</v>
      </c>
      <c r="U14" s="36">
        <f t="shared" si="25"/>
        <v>0</v>
      </c>
      <c r="V14" s="36">
        <f t="shared" si="25"/>
        <v>0</v>
      </c>
      <c r="W14" s="84">
        <f t="shared" si="4"/>
        <v>1.0245006381115089</v>
      </c>
      <c r="X14" s="36">
        <f t="shared" si="5"/>
        <v>0</v>
      </c>
      <c r="Y14" s="36">
        <f t="shared" si="6"/>
        <v>0</v>
      </c>
      <c r="Z14" s="36">
        <f t="shared" si="7"/>
        <v>0</v>
      </c>
      <c r="AA14" s="36">
        <f t="shared" si="8"/>
        <v>0</v>
      </c>
      <c r="AB14" s="36">
        <f t="shared" si="11"/>
        <v>0</v>
      </c>
    </row>
    <row r="15" spans="1:32" s="61" customFormat="1" ht="34.5" hidden="1" x14ac:dyDescent="0.25">
      <c r="A15" s="74"/>
      <c r="B15" s="62" t="s">
        <v>76</v>
      </c>
      <c r="C15" s="63" t="s">
        <v>59</v>
      </c>
      <c r="D15" s="78" t="s">
        <v>83</v>
      </c>
      <c r="E15" s="65"/>
      <c r="F15" s="65"/>
      <c r="G15" s="65"/>
      <c r="H15" s="65"/>
      <c r="I15" s="65"/>
      <c r="J15" s="66"/>
      <c r="K15" s="67"/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68">
        <v>1.0510035646447999</v>
      </c>
      <c r="R15" s="36">
        <f>L15*$Q$15</f>
        <v>0</v>
      </c>
      <c r="S15" s="36">
        <f t="shared" ref="S15:U15" si="26">M15*$Q$15</f>
        <v>0</v>
      </c>
      <c r="T15" s="36">
        <f t="shared" si="26"/>
        <v>0</v>
      </c>
      <c r="U15" s="36">
        <f t="shared" si="26"/>
        <v>0</v>
      </c>
      <c r="V15" s="36">
        <f>P15*$Q$15</f>
        <v>0</v>
      </c>
      <c r="W15" s="84">
        <f t="shared" si="4"/>
        <v>1.0245006381115089</v>
      </c>
      <c r="X15" s="36">
        <f t="shared" si="5"/>
        <v>0</v>
      </c>
      <c r="Y15" s="36">
        <f t="shared" si="6"/>
        <v>0</v>
      </c>
      <c r="Z15" s="36">
        <f t="shared" si="7"/>
        <v>0</v>
      </c>
      <c r="AA15" s="36">
        <f>U15*W15</f>
        <v>0</v>
      </c>
      <c r="AB15" s="36">
        <f t="shared" si="11"/>
        <v>0</v>
      </c>
    </row>
    <row r="16" spans="1:32" s="61" customFormat="1" ht="34.5" hidden="1" x14ac:dyDescent="0.25">
      <c r="A16" s="74"/>
      <c r="B16" s="62" t="s">
        <v>22</v>
      </c>
      <c r="C16" s="63" t="s">
        <v>59</v>
      </c>
      <c r="D16" s="64" t="s">
        <v>82</v>
      </c>
      <c r="E16" s="65">
        <v>50882</v>
      </c>
      <c r="F16" s="65">
        <v>188992</v>
      </c>
      <c r="G16" s="65">
        <v>3046228.4821910397</v>
      </c>
      <c r="H16" s="65">
        <v>96254.67</v>
      </c>
      <c r="I16" s="65">
        <v>3382357.1521910396</v>
      </c>
      <c r="J16" s="66"/>
      <c r="K16" s="67"/>
      <c r="L16" s="48">
        <f>$K$16*E16/1000</f>
        <v>0</v>
      </c>
      <c r="M16" s="48">
        <f t="shared" ref="M16:P16" si="27">$K$16*F16/1000</f>
        <v>0</v>
      </c>
      <c r="N16" s="48">
        <f t="shared" si="27"/>
        <v>0</v>
      </c>
      <c r="O16" s="48">
        <f t="shared" si="27"/>
        <v>0</v>
      </c>
      <c r="P16" s="48">
        <f t="shared" si="27"/>
        <v>0</v>
      </c>
      <c r="Q16" s="83">
        <v>1.0510035646447999</v>
      </c>
      <c r="R16" s="36">
        <f>L16*$Q$16</f>
        <v>0</v>
      </c>
      <c r="S16" s="36">
        <f t="shared" ref="S16:V16" si="28">M16*$Q$16</f>
        <v>0</v>
      </c>
      <c r="T16" s="36">
        <f t="shared" si="28"/>
        <v>0</v>
      </c>
      <c r="U16" s="36">
        <f t="shared" si="28"/>
        <v>0</v>
      </c>
      <c r="V16" s="36">
        <f t="shared" si="28"/>
        <v>0</v>
      </c>
      <c r="W16" s="84">
        <f t="shared" si="4"/>
        <v>1.0245006381115089</v>
      </c>
      <c r="X16" s="36">
        <f>R16*W16</f>
        <v>0</v>
      </c>
      <c r="Y16" s="36">
        <f>S16*W16</f>
        <v>0</v>
      </c>
      <c r="Z16" s="36">
        <f>T16*W16</f>
        <v>0</v>
      </c>
      <c r="AA16" s="36">
        <f>U16*W16</f>
        <v>0</v>
      </c>
      <c r="AB16" s="36">
        <f t="shared" si="11"/>
        <v>0</v>
      </c>
    </row>
    <row r="17" spans="1:32" s="93" customFormat="1" ht="51.75" hidden="1" x14ac:dyDescent="0.25">
      <c r="A17" s="123"/>
      <c r="B17" s="105" t="s">
        <v>35</v>
      </c>
      <c r="C17" s="95" t="s">
        <v>59</v>
      </c>
      <c r="D17" s="96" t="s">
        <v>82</v>
      </c>
      <c r="E17" s="97">
        <v>16145.249999999998</v>
      </c>
      <c r="F17" s="97">
        <v>89313</v>
      </c>
      <c r="G17" s="97">
        <v>429961.54839294002</v>
      </c>
      <c r="H17" s="97">
        <v>9865.75</v>
      </c>
      <c r="I17" s="97">
        <v>545285.54839294008</v>
      </c>
      <c r="J17" s="98"/>
      <c r="K17" s="99"/>
      <c r="L17" s="100">
        <f>$K$17*E17/1000</f>
        <v>0</v>
      </c>
      <c r="M17" s="100">
        <f>$K$17*F17/1000</f>
        <v>0</v>
      </c>
      <c r="N17" s="100">
        <f>$K$17*G17/1000</f>
        <v>0</v>
      </c>
      <c r="O17" s="100">
        <f>$K$17*H17/1000</f>
        <v>0</v>
      </c>
      <c r="P17" s="100">
        <f>$K$17*I17/1000</f>
        <v>0</v>
      </c>
      <c r="Q17" s="101">
        <v>1.0510035646447999</v>
      </c>
      <c r="R17" s="102">
        <f>L17*$Q$17</f>
        <v>0</v>
      </c>
      <c r="S17" s="102">
        <f>M17*$Q$17</f>
        <v>0</v>
      </c>
      <c r="T17" s="102">
        <f>N17*$Q$17</f>
        <v>0</v>
      </c>
      <c r="U17" s="102">
        <f>O17*$Q$17</f>
        <v>0</v>
      </c>
      <c r="V17" s="102">
        <f>P17*$Q$17</f>
        <v>0</v>
      </c>
      <c r="W17" s="102">
        <f t="shared" ref="W17:W31" si="29">1+0.049001276223018/2</f>
        <v>1.0245006381115089</v>
      </c>
      <c r="X17" s="102">
        <f>R17*$W$17</f>
        <v>0</v>
      </c>
      <c r="Y17" s="102">
        <f>S17*$W$17</f>
        <v>0</v>
      </c>
      <c r="Z17" s="102">
        <f>T17*$W$17</f>
        <v>0</v>
      </c>
      <c r="AA17" s="102">
        <f>U17*$W$17</f>
        <v>0</v>
      </c>
      <c r="AB17" s="102">
        <f>V17*$W$17</f>
        <v>0</v>
      </c>
      <c r="AF17" s="124"/>
    </row>
    <row r="18" spans="1:32" s="61" customFormat="1" ht="51.75" hidden="1" x14ac:dyDescent="0.25">
      <c r="A18" s="74"/>
      <c r="B18" s="62" t="s">
        <v>36</v>
      </c>
      <c r="C18" s="63" t="s">
        <v>59</v>
      </c>
      <c r="D18" s="64" t="s">
        <v>82</v>
      </c>
      <c r="E18" s="65">
        <v>16145.249999999998</v>
      </c>
      <c r="F18" s="65">
        <v>89313</v>
      </c>
      <c r="G18" s="65">
        <v>435011.43600000005</v>
      </c>
      <c r="H18" s="65">
        <v>9865.75</v>
      </c>
      <c r="I18" s="65">
        <v>550335.43599999999</v>
      </c>
      <c r="J18" s="66"/>
      <c r="K18" s="67"/>
      <c r="L18" s="48">
        <f>$K$18*E18/1000</f>
        <v>0</v>
      </c>
      <c r="M18" s="48">
        <f t="shared" ref="M18:P18" si="30">$K$18*F18/1000</f>
        <v>0</v>
      </c>
      <c r="N18" s="48">
        <f t="shared" si="30"/>
        <v>0</v>
      </c>
      <c r="O18" s="48">
        <f t="shared" si="30"/>
        <v>0</v>
      </c>
      <c r="P18" s="48">
        <f t="shared" si="30"/>
        <v>0</v>
      </c>
      <c r="Q18" s="83">
        <v>1.0510035646447999</v>
      </c>
      <c r="R18" s="36">
        <f>L18*$Q$18</f>
        <v>0</v>
      </c>
      <c r="S18" s="36">
        <f t="shared" ref="S18:V18" si="31">M18*$Q$18</f>
        <v>0</v>
      </c>
      <c r="T18" s="36">
        <f t="shared" si="31"/>
        <v>0</v>
      </c>
      <c r="U18" s="36">
        <f t="shared" si="31"/>
        <v>0</v>
      </c>
      <c r="V18" s="36">
        <f t="shared" si="31"/>
        <v>0</v>
      </c>
      <c r="W18" s="84">
        <f t="shared" si="29"/>
        <v>1.0245006381115089</v>
      </c>
      <c r="X18" s="36">
        <f>R18*W18</f>
        <v>0</v>
      </c>
      <c r="Y18" s="36">
        <f>S18*X18</f>
        <v>0</v>
      </c>
      <c r="Z18" s="36">
        <f>T18*Y18</f>
        <v>0</v>
      </c>
      <c r="AA18" s="36">
        <f>U18*W18</f>
        <v>0</v>
      </c>
      <c r="AB18" s="36">
        <f t="shared" ref="AB18:AB31" si="32">V18*W18</f>
        <v>0</v>
      </c>
    </row>
    <row r="19" spans="1:32" s="58" customFormat="1" ht="51.75" hidden="1" x14ac:dyDescent="0.25">
      <c r="A19" s="114"/>
      <c r="B19" s="115" t="s">
        <v>23</v>
      </c>
      <c r="C19" s="116" t="s">
        <v>59</v>
      </c>
      <c r="D19" s="117" t="s">
        <v>82</v>
      </c>
      <c r="E19" s="118">
        <v>16145.249999999998</v>
      </c>
      <c r="F19" s="118">
        <v>89313</v>
      </c>
      <c r="G19" s="118">
        <v>522302.29160706</v>
      </c>
      <c r="H19" s="118">
        <v>9865.75</v>
      </c>
      <c r="I19" s="118">
        <v>637626.29160706</v>
      </c>
      <c r="J19" s="125"/>
      <c r="K19" s="126"/>
      <c r="L19" s="127">
        <f>$K$19*E19/1000</f>
        <v>0</v>
      </c>
      <c r="M19" s="127">
        <f>$K$19*F19/1000</f>
        <v>0</v>
      </c>
      <c r="N19" s="127">
        <f>$K$19*G19/1000</f>
        <v>0</v>
      </c>
      <c r="O19" s="127">
        <f>$K$19*H19/1000</f>
        <v>0</v>
      </c>
      <c r="P19" s="127">
        <f>$K$19*I19/1000</f>
        <v>0</v>
      </c>
      <c r="Q19" s="101">
        <v>1.0510035646447999</v>
      </c>
      <c r="R19" s="128">
        <f>L19*$Q$19</f>
        <v>0</v>
      </c>
      <c r="S19" s="128">
        <f>M19*$Q$19</f>
        <v>0</v>
      </c>
      <c r="T19" s="128">
        <f>N19*$Q$19</f>
        <v>0</v>
      </c>
      <c r="U19" s="128">
        <f>O19*$Q$19</f>
        <v>0</v>
      </c>
      <c r="V19" s="128">
        <f>P19*$Q$19</f>
        <v>0</v>
      </c>
      <c r="W19" s="102">
        <f t="shared" si="29"/>
        <v>1.0245006381115089</v>
      </c>
      <c r="X19" s="128">
        <f>R19*$W$19</f>
        <v>0</v>
      </c>
      <c r="Y19" s="128">
        <f>S19*$W$19</f>
        <v>0</v>
      </c>
      <c r="Z19" s="128">
        <f>T19*$W$19</f>
        <v>0</v>
      </c>
      <c r="AA19" s="128">
        <f>U19*$W$19</f>
        <v>0</v>
      </c>
      <c r="AB19" s="128">
        <f>V19*$W$19</f>
        <v>0</v>
      </c>
    </row>
    <row r="20" spans="1:32" s="58" customFormat="1" ht="51.75" hidden="1" x14ac:dyDescent="0.25">
      <c r="A20" s="114"/>
      <c r="B20" s="115" t="s">
        <v>23</v>
      </c>
      <c r="C20" s="116" t="s">
        <v>59</v>
      </c>
      <c r="D20" s="117" t="s">
        <v>82</v>
      </c>
      <c r="E20" s="118">
        <v>16145.249999999998</v>
      </c>
      <c r="F20" s="118">
        <v>89313</v>
      </c>
      <c r="G20" s="118">
        <v>522302.29160706</v>
      </c>
      <c r="H20" s="118">
        <v>9865.75</v>
      </c>
      <c r="I20" s="118">
        <v>637626.29160706</v>
      </c>
      <c r="J20" s="119"/>
      <c r="K20" s="120"/>
      <c r="L20" s="53">
        <f>$K$20*E20/1000</f>
        <v>0</v>
      </c>
      <c r="M20" s="53">
        <f t="shared" ref="M20:O20" si="33">$K$20*F20/1000</f>
        <v>0</v>
      </c>
      <c r="N20" s="53">
        <f t="shared" si="33"/>
        <v>0</v>
      </c>
      <c r="O20" s="53">
        <f t="shared" si="33"/>
        <v>0</v>
      </c>
      <c r="P20" s="53">
        <f>$K$20*I20/1000</f>
        <v>0</v>
      </c>
      <c r="Q20" s="121">
        <v>1.0510035646447999</v>
      </c>
      <c r="R20" s="122">
        <f>L20*$Q$20</f>
        <v>0</v>
      </c>
      <c r="S20" s="122">
        <f t="shared" ref="S20:U20" si="34">M20*$Q$20</f>
        <v>0</v>
      </c>
      <c r="T20" s="122">
        <f t="shared" si="34"/>
        <v>0</v>
      </c>
      <c r="U20" s="122">
        <f t="shared" si="34"/>
        <v>0</v>
      </c>
      <c r="V20" s="122">
        <f>P20*Q20</f>
        <v>0</v>
      </c>
      <c r="W20" s="102">
        <f t="shared" si="29"/>
        <v>1.0245006381115089</v>
      </c>
      <c r="X20" s="122">
        <f>R20*W20</f>
        <v>0</v>
      </c>
      <c r="Y20" s="122">
        <f>S20*W20</f>
        <v>0</v>
      </c>
      <c r="Z20" s="122">
        <f>T20*W20</f>
        <v>0</v>
      </c>
      <c r="AA20" s="122">
        <f>U20*W20</f>
        <v>0</v>
      </c>
      <c r="AB20" s="122">
        <f t="shared" si="32"/>
        <v>0</v>
      </c>
    </row>
    <row r="21" spans="1:32" s="58" customFormat="1" ht="51.75" hidden="1" x14ac:dyDescent="0.25">
      <c r="A21" s="114"/>
      <c r="B21" s="115" t="s">
        <v>37</v>
      </c>
      <c r="C21" s="116" t="s">
        <v>59</v>
      </c>
      <c r="D21" s="117" t="s">
        <v>82</v>
      </c>
      <c r="E21" s="118">
        <v>16145.249999999998</v>
      </c>
      <c r="F21" s="118">
        <v>89313</v>
      </c>
      <c r="G21" s="118">
        <v>623299.96799999999</v>
      </c>
      <c r="H21" s="118">
        <v>9865.75</v>
      </c>
      <c r="I21" s="118">
        <v>738623.96799999999</v>
      </c>
      <c r="J21" s="119"/>
      <c r="K21" s="120"/>
      <c r="L21" s="53">
        <f>$K$21*E21/1000</f>
        <v>0</v>
      </c>
      <c r="M21" s="53">
        <f t="shared" ref="M21:P21" si="35">$K$21*F21/1000</f>
        <v>0</v>
      </c>
      <c r="N21" s="53">
        <f t="shared" si="35"/>
        <v>0</v>
      </c>
      <c r="O21" s="53">
        <f t="shared" si="35"/>
        <v>0</v>
      </c>
      <c r="P21" s="53">
        <f t="shared" si="35"/>
        <v>0</v>
      </c>
      <c r="Q21" s="121">
        <v>1.0510035646447999</v>
      </c>
      <c r="R21" s="122">
        <f>L21*$Q$21</f>
        <v>0</v>
      </c>
      <c r="S21" s="122">
        <f>M21*$Q$21</f>
        <v>0</v>
      </c>
      <c r="T21" s="122">
        <f t="shared" ref="T21:V21" si="36">N21*$Q$21</f>
        <v>0</v>
      </c>
      <c r="U21" s="122">
        <f t="shared" si="36"/>
        <v>0</v>
      </c>
      <c r="V21" s="122">
        <f t="shared" si="36"/>
        <v>0</v>
      </c>
      <c r="W21" s="102">
        <f t="shared" si="29"/>
        <v>1.0245006381115089</v>
      </c>
      <c r="X21" s="122">
        <f>R21*W21</f>
        <v>0</v>
      </c>
      <c r="Y21" s="122">
        <f>S21*W21</f>
        <v>0</v>
      </c>
      <c r="Z21" s="122">
        <f>T21*W21</f>
        <v>0</v>
      </c>
      <c r="AA21" s="122">
        <f>U21*W21</f>
        <v>0</v>
      </c>
      <c r="AB21" s="122">
        <f t="shared" si="32"/>
        <v>0</v>
      </c>
      <c r="AC21" s="93"/>
      <c r="AD21" s="93"/>
    </row>
    <row r="22" spans="1:32" s="61" customFormat="1" ht="37.5" hidden="1" x14ac:dyDescent="0.25">
      <c r="A22" s="74"/>
      <c r="B22" s="89" t="s">
        <v>39</v>
      </c>
      <c r="C22" s="63" t="s">
        <v>59</v>
      </c>
      <c r="D22" s="64" t="s">
        <v>82</v>
      </c>
      <c r="E22" s="65">
        <v>50882</v>
      </c>
      <c r="F22" s="65">
        <v>511224</v>
      </c>
      <c r="G22" s="65">
        <v>3970039.6633792203</v>
      </c>
      <c r="H22" s="65">
        <v>96274.240000000005</v>
      </c>
      <c r="I22" s="65">
        <v>4628419.9033792205</v>
      </c>
      <c r="J22" s="66"/>
      <c r="K22" s="67"/>
      <c r="L22" s="48">
        <f>$K$22*E22/1000</f>
        <v>0</v>
      </c>
      <c r="M22" s="48">
        <f t="shared" ref="M22:P22" si="37">$K$22*F22/1000</f>
        <v>0</v>
      </c>
      <c r="N22" s="48">
        <f t="shared" si="37"/>
        <v>0</v>
      </c>
      <c r="O22" s="48">
        <f t="shared" si="37"/>
        <v>0</v>
      </c>
      <c r="P22" s="48">
        <f t="shared" si="37"/>
        <v>0</v>
      </c>
      <c r="Q22" s="83">
        <v>1.0510035646447999</v>
      </c>
      <c r="R22" s="36">
        <f>L22*$Q$22</f>
        <v>0</v>
      </c>
      <c r="S22" s="36">
        <f>M22*$Q$22</f>
        <v>0</v>
      </c>
      <c r="T22" s="36">
        <f>N22*$Q$22</f>
        <v>0</v>
      </c>
      <c r="U22" s="36">
        <f>O22*$Q$22</f>
        <v>0</v>
      </c>
      <c r="V22" s="36">
        <f>P22*$Q$22</f>
        <v>0</v>
      </c>
      <c r="W22" s="84">
        <f t="shared" si="29"/>
        <v>1.0245006381115089</v>
      </c>
      <c r="X22" s="36">
        <f>R22*W22</f>
        <v>0</v>
      </c>
      <c r="Y22" s="36">
        <f>S22*W22</f>
        <v>0</v>
      </c>
      <c r="Z22" s="36">
        <f>T22*W22</f>
        <v>0</v>
      </c>
      <c r="AA22" s="36">
        <f>U22*W22</f>
        <v>0</v>
      </c>
      <c r="AB22" s="36">
        <f t="shared" si="32"/>
        <v>0</v>
      </c>
    </row>
    <row r="23" spans="1:32" s="61" customFormat="1" ht="37.5" hidden="1" x14ac:dyDescent="0.25">
      <c r="A23" s="74"/>
      <c r="B23" s="89" t="s">
        <v>44</v>
      </c>
      <c r="C23" s="63" t="s">
        <v>59</v>
      </c>
      <c r="D23" s="64" t="s">
        <v>82</v>
      </c>
      <c r="E23" s="65">
        <v>50882</v>
      </c>
      <c r="F23" s="65">
        <v>511224</v>
      </c>
      <c r="G23" s="65">
        <v>5767553.5237534801</v>
      </c>
      <c r="H23" s="65">
        <v>96274.240000000005</v>
      </c>
      <c r="I23" s="65">
        <v>6425933.7637534803</v>
      </c>
      <c r="J23" s="66"/>
      <c r="K23" s="67"/>
      <c r="L23" s="48">
        <f>$K$23*E23/1000</f>
        <v>0</v>
      </c>
      <c r="M23" s="48">
        <f t="shared" ref="M23:P23" si="38">$K$23*F23/1000</f>
        <v>0</v>
      </c>
      <c r="N23" s="48">
        <f t="shared" si="38"/>
        <v>0</v>
      </c>
      <c r="O23" s="48">
        <f t="shared" si="38"/>
        <v>0</v>
      </c>
      <c r="P23" s="48">
        <f t="shared" si="38"/>
        <v>0</v>
      </c>
      <c r="Q23" s="83">
        <v>1.0510035646447999</v>
      </c>
      <c r="R23" s="36">
        <f>L23*$Q$23</f>
        <v>0</v>
      </c>
      <c r="S23" s="36">
        <f t="shared" ref="S23:V23" si="39">M23*$Q$23</f>
        <v>0</v>
      </c>
      <c r="T23" s="36">
        <f t="shared" si="39"/>
        <v>0</v>
      </c>
      <c r="U23" s="36">
        <f t="shared" si="39"/>
        <v>0</v>
      </c>
      <c r="V23" s="36">
        <f t="shared" si="39"/>
        <v>0</v>
      </c>
      <c r="W23" s="84">
        <f t="shared" si="29"/>
        <v>1.0245006381115089</v>
      </c>
      <c r="X23" s="36">
        <f>R23*W23</f>
        <v>0</v>
      </c>
      <c r="Y23" s="36">
        <f>S23*W23</f>
        <v>0</v>
      </c>
      <c r="Z23" s="36">
        <f t="shared" ref="Z23:Z31" si="40">T23*W23</f>
        <v>0</v>
      </c>
      <c r="AA23" s="36">
        <f t="shared" ref="AA23:AA31" si="41">U23*W23</f>
        <v>0</v>
      </c>
      <c r="AB23" s="36">
        <f t="shared" si="32"/>
        <v>0</v>
      </c>
    </row>
    <row r="24" spans="1:32" s="61" customFormat="1" ht="37.5" hidden="1" x14ac:dyDescent="0.25">
      <c r="A24" s="74"/>
      <c r="B24" s="89" t="s">
        <v>40</v>
      </c>
      <c r="C24" s="63" t="s">
        <v>59</v>
      </c>
      <c r="D24" s="64" t="s">
        <v>82</v>
      </c>
      <c r="E24" s="65">
        <v>50882</v>
      </c>
      <c r="F24" s="65">
        <v>511224</v>
      </c>
      <c r="G24" s="65">
        <v>5919657.9992882395</v>
      </c>
      <c r="H24" s="65">
        <v>96274.240000000005</v>
      </c>
      <c r="I24" s="65">
        <v>6578038.2392882397</v>
      </c>
      <c r="J24" s="66"/>
      <c r="K24" s="67"/>
      <c r="L24" s="48">
        <f>$K$24*E24/1000</f>
        <v>0</v>
      </c>
      <c r="M24" s="48">
        <f t="shared" ref="M24:P24" si="42">$K$24*F24/1000</f>
        <v>0</v>
      </c>
      <c r="N24" s="48">
        <f t="shared" si="42"/>
        <v>0</v>
      </c>
      <c r="O24" s="48">
        <f t="shared" si="42"/>
        <v>0</v>
      </c>
      <c r="P24" s="48">
        <f t="shared" si="42"/>
        <v>0</v>
      </c>
      <c r="Q24" s="83">
        <v>1.0510035646447999</v>
      </c>
      <c r="R24" s="36">
        <f>L24*$Q$24</f>
        <v>0</v>
      </c>
      <c r="S24" s="36">
        <f t="shared" ref="S24:V24" si="43">M24*$Q$24</f>
        <v>0</v>
      </c>
      <c r="T24" s="36">
        <f t="shared" si="43"/>
        <v>0</v>
      </c>
      <c r="U24" s="36">
        <f t="shared" si="43"/>
        <v>0</v>
      </c>
      <c r="V24" s="36">
        <f t="shared" si="43"/>
        <v>0</v>
      </c>
      <c r="W24" s="84">
        <f t="shared" si="29"/>
        <v>1.0245006381115089</v>
      </c>
      <c r="X24" s="36">
        <f t="shared" ref="X24:X29" si="44">R24*W24</f>
        <v>0</v>
      </c>
      <c r="Y24" s="36">
        <f t="shared" ref="Y24:Y29" si="45">S24*W24</f>
        <v>0</v>
      </c>
      <c r="Z24" s="36">
        <f t="shared" si="40"/>
        <v>0</v>
      </c>
      <c r="AA24" s="36">
        <f t="shared" si="41"/>
        <v>0</v>
      </c>
      <c r="AB24" s="36">
        <f t="shared" si="32"/>
        <v>0</v>
      </c>
    </row>
    <row r="25" spans="1:32" s="61" customFormat="1" ht="37.5" hidden="1" x14ac:dyDescent="0.25">
      <c r="A25" s="74"/>
      <c r="B25" s="89" t="s">
        <v>41</v>
      </c>
      <c r="C25" s="63" t="s">
        <v>59</v>
      </c>
      <c r="D25" s="64" t="s">
        <v>82</v>
      </c>
      <c r="E25" s="65">
        <v>50882</v>
      </c>
      <c r="F25" s="65">
        <v>511224</v>
      </c>
      <c r="G25" s="65">
        <v>6140792.3402929204</v>
      </c>
      <c r="H25" s="65">
        <v>96274.240000000005</v>
      </c>
      <c r="I25" s="65">
        <v>6799172.5802929206</v>
      </c>
      <c r="J25" s="66"/>
      <c r="K25" s="67"/>
      <c r="L25" s="48">
        <f>$K$25*E25/1000</f>
        <v>0</v>
      </c>
      <c r="M25" s="48">
        <f t="shared" ref="M25:P25" si="46">$K$25*F25/1000</f>
        <v>0</v>
      </c>
      <c r="N25" s="48">
        <f t="shared" si="46"/>
        <v>0</v>
      </c>
      <c r="O25" s="48">
        <f t="shared" si="46"/>
        <v>0</v>
      </c>
      <c r="P25" s="48">
        <f t="shared" si="46"/>
        <v>0</v>
      </c>
      <c r="Q25" s="83">
        <v>1.0510035646447999</v>
      </c>
      <c r="R25" s="36">
        <f>L25*$Q$25</f>
        <v>0</v>
      </c>
      <c r="S25" s="36">
        <f t="shared" ref="S25:V25" si="47">M25*$Q$25</f>
        <v>0</v>
      </c>
      <c r="T25" s="36">
        <f t="shared" si="47"/>
        <v>0</v>
      </c>
      <c r="U25" s="36">
        <f t="shared" si="47"/>
        <v>0</v>
      </c>
      <c r="V25" s="36">
        <f t="shared" si="47"/>
        <v>0</v>
      </c>
      <c r="W25" s="84">
        <f t="shared" si="29"/>
        <v>1.0245006381115089</v>
      </c>
      <c r="X25" s="36">
        <f t="shared" si="44"/>
        <v>0</v>
      </c>
      <c r="Y25" s="36">
        <f t="shared" si="45"/>
        <v>0</v>
      </c>
      <c r="Z25" s="36">
        <f t="shared" si="40"/>
        <v>0</v>
      </c>
      <c r="AA25" s="36">
        <f t="shared" si="41"/>
        <v>0</v>
      </c>
      <c r="AB25" s="36">
        <f t="shared" si="32"/>
        <v>0</v>
      </c>
    </row>
    <row r="26" spans="1:32" s="61" customFormat="1" ht="34.5" hidden="1" x14ac:dyDescent="0.25">
      <c r="A26" s="74"/>
      <c r="B26" s="90" t="s">
        <v>24</v>
      </c>
      <c r="C26" s="63" t="s">
        <v>59</v>
      </c>
      <c r="D26" s="64" t="s">
        <v>82</v>
      </c>
      <c r="E26" s="65">
        <v>50882</v>
      </c>
      <c r="F26" s="65">
        <v>511224</v>
      </c>
      <c r="G26" s="65">
        <v>7562281.8284356799</v>
      </c>
      <c r="H26" s="65">
        <v>96274.240000000005</v>
      </c>
      <c r="I26" s="65">
        <v>8220662.0684356801</v>
      </c>
      <c r="J26" s="66"/>
      <c r="K26" s="67"/>
      <c r="L26" s="48">
        <f>$K$26*E26/1000</f>
        <v>0</v>
      </c>
      <c r="M26" s="48">
        <f t="shared" ref="M26:P26" si="48">$K$26*F26/1000</f>
        <v>0</v>
      </c>
      <c r="N26" s="48">
        <f t="shared" si="48"/>
        <v>0</v>
      </c>
      <c r="O26" s="48">
        <f t="shared" si="48"/>
        <v>0</v>
      </c>
      <c r="P26" s="48">
        <f t="shared" si="48"/>
        <v>0</v>
      </c>
      <c r="Q26" s="83">
        <v>1.0510035646447999</v>
      </c>
      <c r="R26" s="36">
        <f>L26*$Q$26</f>
        <v>0</v>
      </c>
      <c r="S26" s="36">
        <f t="shared" ref="S26:V26" si="49">M26*$Q$26</f>
        <v>0</v>
      </c>
      <c r="T26" s="36">
        <f t="shared" si="49"/>
        <v>0</v>
      </c>
      <c r="U26" s="36">
        <f t="shared" si="49"/>
        <v>0</v>
      </c>
      <c r="V26" s="36">
        <f t="shared" si="49"/>
        <v>0</v>
      </c>
      <c r="W26" s="84">
        <f t="shared" si="29"/>
        <v>1.0245006381115089</v>
      </c>
      <c r="X26" s="36">
        <f t="shared" si="44"/>
        <v>0</v>
      </c>
      <c r="Y26" s="36">
        <f t="shared" si="45"/>
        <v>0</v>
      </c>
      <c r="Z26" s="36">
        <f>T26*W26</f>
        <v>0</v>
      </c>
      <c r="AA26" s="36">
        <f t="shared" si="41"/>
        <v>0</v>
      </c>
      <c r="AB26" s="36">
        <f t="shared" si="32"/>
        <v>0</v>
      </c>
    </row>
    <row r="27" spans="1:32" s="61" customFormat="1" ht="17.25" hidden="1" x14ac:dyDescent="0.25">
      <c r="B27" s="62" t="s">
        <v>1</v>
      </c>
      <c r="C27" s="63" t="s">
        <v>64</v>
      </c>
      <c r="D27" s="64" t="s">
        <v>82</v>
      </c>
      <c r="E27" s="65">
        <v>335964.53900709224</v>
      </c>
      <c r="F27" s="65">
        <v>1741368.7943262414</v>
      </c>
      <c r="G27" s="65"/>
      <c r="H27" s="65">
        <v>25105.957446808512</v>
      </c>
      <c r="I27" s="65">
        <v>2102439.2907801419</v>
      </c>
      <c r="J27" s="66"/>
      <c r="K27" s="67"/>
      <c r="L27" s="48">
        <f>$K$27*E27/1000</f>
        <v>0</v>
      </c>
      <c r="M27" s="48">
        <f t="shared" ref="M27:P27" si="50">$K$27*F27/1000</f>
        <v>0</v>
      </c>
      <c r="N27" s="48">
        <f t="shared" si="50"/>
        <v>0</v>
      </c>
      <c r="O27" s="48">
        <f t="shared" si="50"/>
        <v>0</v>
      </c>
      <c r="P27" s="48">
        <f t="shared" si="50"/>
        <v>0</v>
      </c>
      <c r="Q27" s="83">
        <v>1.0510035646447999</v>
      </c>
      <c r="R27" s="36">
        <f>L27*$Q$27</f>
        <v>0</v>
      </c>
      <c r="S27" s="36">
        <f t="shared" ref="S27:V27" si="51">M27*$Q$27</f>
        <v>0</v>
      </c>
      <c r="T27" s="36">
        <f t="shared" si="51"/>
        <v>0</v>
      </c>
      <c r="U27" s="36">
        <f t="shared" si="51"/>
        <v>0</v>
      </c>
      <c r="V27" s="36">
        <f t="shared" si="51"/>
        <v>0</v>
      </c>
      <c r="W27" s="84">
        <f t="shared" si="29"/>
        <v>1.0245006381115089</v>
      </c>
      <c r="X27" s="36">
        <f t="shared" si="44"/>
        <v>0</v>
      </c>
      <c r="Y27" s="36">
        <f t="shared" si="45"/>
        <v>0</v>
      </c>
      <c r="Z27" s="36">
        <f t="shared" si="40"/>
        <v>0</v>
      </c>
      <c r="AA27" s="36">
        <f t="shared" si="41"/>
        <v>0</v>
      </c>
      <c r="AB27" s="36">
        <f t="shared" si="32"/>
        <v>0</v>
      </c>
    </row>
    <row r="28" spans="1:32" s="58" customFormat="1" ht="17.25" x14ac:dyDescent="0.25">
      <c r="A28" s="139"/>
      <c r="B28" s="115" t="s">
        <v>2</v>
      </c>
      <c r="C28" s="116" t="s">
        <v>64</v>
      </c>
      <c r="D28" s="117" t="s">
        <v>82</v>
      </c>
      <c r="E28" s="118">
        <v>217892</v>
      </c>
      <c r="F28" s="118">
        <v>2196316</v>
      </c>
      <c r="G28" s="118"/>
      <c r="H28" s="137"/>
      <c r="I28" s="118">
        <v>2414208</v>
      </c>
      <c r="J28" s="119"/>
      <c r="K28" s="120">
        <v>0.14000000000000001</v>
      </c>
      <c r="L28" s="53">
        <f>$K$28*E28/1000</f>
        <v>30.504880000000004</v>
      </c>
      <c r="M28" s="53">
        <f>$K$28*F28/1000</f>
        <v>307.48424000000006</v>
      </c>
      <c r="N28" s="53">
        <f>$K$28*G28/1000</f>
        <v>0</v>
      </c>
      <c r="O28" s="53">
        <f>$K$28*H28/1000</f>
        <v>0</v>
      </c>
      <c r="P28" s="53">
        <f>$K$28*I28/1000</f>
        <v>337.98912000000007</v>
      </c>
      <c r="Q28" s="101">
        <v>1.0510035646447999</v>
      </c>
      <c r="R28" s="140">
        <f>L28*$Q$28</f>
        <v>32.060737619061868</v>
      </c>
      <c r="S28" s="140">
        <f>M28*$Q$28</f>
        <v>323.16703231209726</v>
      </c>
      <c r="T28" s="140">
        <f>N28*$Q$28</f>
        <v>0</v>
      </c>
      <c r="U28" s="140">
        <f>O28*$Q$28</f>
        <v>0</v>
      </c>
      <c r="V28" s="140">
        <f>P28*$Q$28</f>
        <v>355.22776993115912</v>
      </c>
      <c r="W28" s="141">
        <f t="shared" si="29"/>
        <v>1.0245006381115089</v>
      </c>
      <c r="X28" s="140">
        <f>R28*W28</f>
        <v>32.846246149054544</v>
      </c>
      <c r="Y28" s="140">
        <f>S28*W28</f>
        <v>331.08483082034627</v>
      </c>
      <c r="Z28" s="140">
        <f>T28*W28</f>
        <v>0</v>
      </c>
      <c r="AA28" s="140">
        <f>U28*W28</f>
        <v>0</v>
      </c>
      <c r="AB28" s="140">
        <f>V28*W28</f>
        <v>363.93107696940081</v>
      </c>
      <c r="AC28" s="58" t="s">
        <v>87</v>
      </c>
    </row>
    <row r="29" spans="1:32" s="61" customFormat="1" ht="17.25" hidden="1" x14ac:dyDescent="0.25">
      <c r="B29" s="62" t="s">
        <v>3</v>
      </c>
      <c r="C29" s="63" t="s">
        <v>64</v>
      </c>
      <c r="D29" s="64" t="s">
        <v>82</v>
      </c>
      <c r="E29" s="65">
        <v>241558.82352941178</v>
      </c>
      <c r="F29" s="65">
        <v>3149686.9747899161</v>
      </c>
      <c r="G29" s="65"/>
      <c r="H29" s="65">
        <v>3997.1512605042017</v>
      </c>
      <c r="I29" s="65">
        <v>3395242.9495798317</v>
      </c>
      <c r="J29" s="66"/>
      <c r="K29" s="67"/>
      <c r="L29" s="48">
        <f>$K$29*E29/1000</f>
        <v>0</v>
      </c>
      <c r="M29" s="48">
        <f t="shared" ref="M29:P29" si="52">$K$29*F29/1000</f>
        <v>0</v>
      </c>
      <c r="N29" s="48">
        <f t="shared" si="52"/>
        <v>0</v>
      </c>
      <c r="O29" s="48">
        <f t="shared" si="52"/>
        <v>0</v>
      </c>
      <c r="P29" s="48">
        <f t="shared" si="52"/>
        <v>0</v>
      </c>
      <c r="Q29" s="83">
        <v>1.0510035646447999</v>
      </c>
      <c r="R29" s="36">
        <f>L29*$Q$29</f>
        <v>0</v>
      </c>
      <c r="S29" s="36">
        <f t="shared" ref="S29:V29" si="53">M29*$Q$29</f>
        <v>0</v>
      </c>
      <c r="T29" s="36">
        <f t="shared" si="53"/>
        <v>0</v>
      </c>
      <c r="U29" s="36">
        <f t="shared" si="53"/>
        <v>0</v>
      </c>
      <c r="V29" s="36">
        <f t="shared" si="53"/>
        <v>0</v>
      </c>
      <c r="W29" s="84">
        <f t="shared" si="29"/>
        <v>1.0245006381115089</v>
      </c>
      <c r="X29" s="36">
        <f t="shared" si="44"/>
        <v>0</v>
      </c>
      <c r="Y29" s="36">
        <f t="shared" si="45"/>
        <v>0</v>
      </c>
      <c r="Z29" s="36">
        <f t="shared" si="40"/>
        <v>0</v>
      </c>
      <c r="AA29" s="36">
        <f t="shared" si="41"/>
        <v>0</v>
      </c>
      <c r="AB29" s="36">
        <f t="shared" si="32"/>
        <v>0</v>
      </c>
    </row>
    <row r="30" spans="1:32" s="58" customFormat="1" ht="34.5" hidden="1" x14ac:dyDescent="0.25">
      <c r="B30" s="115" t="s">
        <v>65</v>
      </c>
      <c r="C30" s="116" t="s">
        <v>64</v>
      </c>
      <c r="D30" s="117" t="s">
        <v>82</v>
      </c>
      <c r="E30" s="118">
        <v>752214.28571428568</v>
      </c>
      <c r="F30" s="118">
        <v>3393646.0396039602</v>
      </c>
      <c r="G30" s="118"/>
      <c r="H30" s="118">
        <v>38133.309759547388</v>
      </c>
      <c r="I30" s="118">
        <v>4183993.6350777936</v>
      </c>
      <c r="J30" s="119"/>
      <c r="K30" s="120"/>
      <c r="L30" s="53">
        <f>$K$30*E30/1000</f>
        <v>0</v>
      </c>
      <c r="M30" s="53">
        <f>$K$30*F30/1000</f>
        <v>0</v>
      </c>
      <c r="N30" s="53">
        <f>$K$30*G30/1000</f>
        <v>0</v>
      </c>
      <c r="O30" s="53">
        <f>$K$30*H30/1000</f>
        <v>0</v>
      </c>
      <c r="P30" s="53">
        <f>$K$30*I30/1000</f>
        <v>0</v>
      </c>
      <c r="Q30" s="121">
        <v>1.0510035646447999</v>
      </c>
      <c r="R30" s="122">
        <f>L30*$Q$30</f>
        <v>0</v>
      </c>
      <c r="S30" s="122">
        <f>M30*$Q$30</f>
        <v>0</v>
      </c>
      <c r="T30" s="122">
        <f>N30*$Q$30</f>
        <v>0</v>
      </c>
      <c r="U30" s="122">
        <f>O30*$Q$30</f>
        <v>0</v>
      </c>
      <c r="V30" s="122">
        <f>P30*$Q$30</f>
        <v>0</v>
      </c>
      <c r="W30" s="102">
        <f t="shared" si="29"/>
        <v>1.0245006381115089</v>
      </c>
      <c r="X30" s="122">
        <f>R30*$W$30</f>
        <v>0</v>
      </c>
      <c r="Y30" s="122">
        <f>S30*$W$30</f>
        <v>0</v>
      </c>
      <c r="Z30" s="122">
        <f>T30*$W$30</f>
        <v>0</v>
      </c>
      <c r="AA30" s="122">
        <f>U30*$W$30</f>
        <v>0</v>
      </c>
      <c r="AB30" s="122">
        <f>V30*$W$30</f>
        <v>0</v>
      </c>
      <c r="AF30" s="104"/>
    </row>
    <row r="31" spans="1:32" s="58" customFormat="1" ht="34.5" hidden="1" x14ac:dyDescent="0.25">
      <c r="B31" s="115" t="s">
        <v>65</v>
      </c>
      <c r="C31" s="116" t="s">
        <v>64</v>
      </c>
      <c r="D31" s="117" t="s">
        <v>82</v>
      </c>
      <c r="E31" s="118">
        <v>752214.28571428568</v>
      </c>
      <c r="F31" s="118">
        <v>3393646.0396039602</v>
      </c>
      <c r="G31" s="118"/>
      <c r="H31" s="118">
        <v>38133.309759547388</v>
      </c>
      <c r="I31" s="118">
        <v>4183993.6350777936</v>
      </c>
      <c r="J31" s="119"/>
      <c r="K31" s="120"/>
      <c r="L31" s="53">
        <f>$K$31*E31/1000</f>
        <v>0</v>
      </c>
      <c r="M31" s="53">
        <f t="shared" ref="M31:P31" si="54">$K$31*F31/1000</f>
        <v>0</v>
      </c>
      <c r="N31" s="53">
        <f t="shared" si="54"/>
        <v>0</v>
      </c>
      <c r="O31" s="53">
        <f t="shared" si="54"/>
        <v>0</v>
      </c>
      <c r="P31" s="53">
        <f t="shared" si="54"/>
        <v>0</v>
      </c>
      <c r="Q31" s="121">
        <v>1.0510035646447999</v>
      </c>
      <c r="R31" s="122">
        <f>L31*$Q$31</f>
        <v>0</v>
      </c>
      <c r="S31" s="122">
        <f t="shared" ref="S31:V31" si="55">M31*$Q$31</f>
        <v>0</v>
      </c>
      <c r="T31" s="122">
        <f t="shared" si="55"/>
        <v>0</v>
      </c>
      <c r="U31" s="122">
        <f t="shared" si="55"/>
        <v>0</v>
      </c>
      <c r="V31" s="122">
        <f t="shared" si="55"/>
        <v>0</v>
      </c>
      <c r="W31" s="102">
        <f t="shared" si="29"/>
        <v>1.0245006381115089</v>
      </c>
      <c r="X31" s="122">
        <f>R31*W31</f>
        <v>0</v>
      </c>
      <c r="Y31" s="122">
        <f>S31*W31</f>
        <v>0</v>
      </c>
      <c r="Z31" s="122">
        <f t="shared" si="40"/>
        <v>0</v>
      </c>
      <c r="AA31" s="122">
        <f t="shared" si="41"/>
        <v>0</v>
      </c>
      <c r="AB31" s="122">
        <f t="shared" si="32"/>
        <v>0</v>
      </c>
      <c r="AF31" s="104"/>
    </row>
    <row r="32" spans="1:32" s="75" customFormat="1" ht="34.5" hidden="1" x14ac:dyDescent="0.25">
      <c r="B32" s="76" t="s">
        <v>65</v>
      </c>
      <c r="C32" s="77" t="s">
        <v>64</v>
      </c>
      <c r="D32" s="78" t="s">
        <v>82</v>
      </c>
      <c r="E32" s="79">
        <v>752214.28571428568</v>
      </c>
      <c r="F32" s="79">
        <v>3393646.0396039602</v>
      </c>
      <c r="G32" s="79"/>
      <c r="H32" s="79">
        <v>38133.309759547388</v>
      </c>
      <c r="I32" s="79">
        <v>4183993.6350777936</v>
      </c>
      <c r="J32" s="80"/>
      <c r="K32" s="81"/>
      <c r="L32" s="82">
        <f>$K$32*E32/1000</f>
        <v>0</v>
      </c>
      <c r="M32" s="82">
        <f>$K$32*F32/1000</f>
        <v>0</v>
      </c>
      <c r="N32" s="82">
        <f>$K$32*G32/1000</f>
        <v>0</v>
      </c>
      <c r="O32" s="82">
        <f>$K$32*H32/1000</f>
        <v>0</v>
      </c>
      <c r="P32" s="82">
        <f t="shared" ref="P32" si="56">$K$32*I32/1000</f>
        <v>0</v>
      </c>
      <c r="Q32" s="83">
        <v>1.0510035646447999</v>
      </c>
      <c r="R32" s="84">
        <f>L32*$Q$32</f>
        <v>0</v>
      </c>
      <c r="S32" s="84">
        <f t="shared" ref="S32:V32" si="57">M32*$Q$32</f>
        <v>0</v>
      </c>
      <c r="T32" s="84">
        <f t="shared" si="57"/>
        <v>0</v>
      </c>
      <c r="U32" s="84">
        <f t="shared" si="57"/>
        <v>0</v>
      </c>
      <c r="V32" s="84">
        <f t="shared" si="57"/>
        <v>0</v>
      </c>
      <c r="W32" s="84">
        <f t="shared" ref="W32:W37" si="58">1+0.049001276223018/2</f>
        <v>1.0245006381115089</v>
      </c>
      <c r="X32" s="84">
        <f>R32*$W$32</f>
        <v>0</v>
      </c>
      <c r="Y32" s="84">
        <f>S32*$W$32</f>
        <v>0</v>
      </c>
      <c r="Z32" s="84">
        <f>T32*$W$32</f>
        <v>0</v>
      </c>
      <c r="AA32" s="84">
        <f>U32*$W$32</f>
        <v>0</v>
      </c>
      <c r="AB32" s="84">
        <f t="shared" ref="AB32" si="59">V32*$W$32</f>
        <v>0</v>
      </c>
      <c r="AF32" s="87"/>
    </row>
    <row r="33" spans="1:32" s="93" customFormat="1" ht="34.5" hidden="1" x14ac:dyDescent="0.25">
      <c r="B33" s="105" t="s">
        <v>27</v>
      </c>
      <c r="C33" s="95" t="s">
        <v>64</v>
      </c>
      <c r="D33" s="96" t="s">
        <v>82</v>
      </c>
      <c r="E33" s="97">
        <v>98006.666666666657</v>
      </c>
      <c r="F33" s="97">
        <v>1475977.4006116206</v>
      </c>
      <c r="G33" s="97"/>
      <c r="H33" s="97">
        <v>33098.593272171252</v>
      </c>
      <c r="I33" s="97">
        <v>1607082.6605504586</v>
      </c>
      <c r="J33" s="98"/>
      <c r="K33" s="99"/>
      <c r="L33" s="100">
        <f>$K$33*E33/1000</f>
        <v>0</v>
      </c>
      <c r="M33" s="100">
        <f>$K$33*F33/1000</f>
        <v>0</v>
      </c>
      <c r="N33" s="100">
        <f>$K$33*G33/1000</f>
        <v>0</v>
      </c>
      <c r="O33" s="100">
        <f>$K$33*H33/1000</f>
        <v>0</v>
      </c>
      <c r="P33" s="100">
        <f>$K$33*I33/1000</f>
        <v>0</v>
      </c>
      <c r="Q33" s="101">
        <v>1.0510035646447999</v>
      </c>
      <c r="R33" s="102">
        <f>L33*$Q$33</f>
        <v>0</v>
      </c>
      <c r="S33" s="102">
        <f>M33*$Q$33</f>
        <v>0</v>
      </c>
      <c r="T33" s="102">
        <f>N33*$Q$33</f>
        <v>0</v>
      </c>
      <c r="U33" s="102">
        <f>O33*$Q$33</f>
        <v>0</v>
      </c>
      <c r="V33" s="102">
        <f>P33*$Q$33</f>
        <v>0</v>
      </c>
      <c r="W33" s="102">
        <f t="shared" si="58"/>
        <v>1.0245006381115089</v>
      </c>
      <c r="X33" s="102">
        <f>R33*$W$33</f>
        <v>0</v>
      </c>
      <c r="Y33" s="102">
        <f>S33*$W$33</f>
        <v>0</v>
      </c>
      <c r="Z33" s="102">
        <f>T33*$W$33</f>
        <v>0</v>
      </c>
      <c r="AA33" s="102">
        <f>U33*$W$33</f>
        <v>0</v>
      </c>
      <c r="AB33" s="102">
        <f>V33*$W$33</f>
        <v>0</v>
      </c>
      <c r="AF33" s="103"/>
    </row>
    <row r="34" spans="1:32" s="93" customFormat="1" ht="34.5" hidden="1" x14ac:dyDescent="0.25">
      <c r="B34" s="94" t="s">
        <v>73</v>
      </c>
      <c r="C34" s="95" t="s">
        <v>59</v>
      </c>
      <c r="D34" s="96" t="s">
        <v>83</v>
      </c>
      <c r="E34" s="97"/>
      <c r="F34" s="97"/>
      <c r="G34" s="97"/>
      <c r="H34" s="97"/>
      <c r="I34" s="97"/>
      <c r="J34" s="98"/>
      <c r="K34" s="99"/>
      <c r="L34" s="100"/>
      <c r="M34" s="100"/>
      <c r="N34" s="100"/>
      <c r="O34" s="100"/>
      <c r="P34" s="100"/>
      <c r="Q34" s="101">
        <v>1.0510035646447999</v>
      </c>
      <c r="R34" s="102">
        <v>0</v>
      </c>
      <c r="S34" s="102">
        <v>0</v>
      </c>
      <c r="T34" s="102">
        <v>0</v>
      </c>
      <c r="U34" s="102">
        <v>0</v>
      </c>
      <c r="V34" s="102">
        <f t="shared" ref="V34" si="60">R34+S34+T34+U34</f>
        <v>0</v>
      </c>
      <c r="W34" s="102">
        <f t="shared" si="58"/>
        <v>1.0245006381115089</v>
      </c>
      <c r="X34" s="102">
        <f>R34*$W$34</f>
        <v>0</v>
      </c>
      <c r="Y34" s="102">
        <f>S34*$W$34</f>
        <v>0</v>
      </c>
      <c r="Z34" s="102">
        <f>T34*$W$34</f>
        <v>0</v>
      </c>
      <c r="AA34" s="102">
        <f>U34*$W$34</f>
        <v>0</v>
      </c>
      <c r="AB34" s="102">
        <f>V34*$W$34</f>
        <v>0</v>
      </c>
      <c r="AF34" s="103"/>
    </row>
    <row r="35" spans="1:32" s="93" customFormat="1" ht="34.5" hidden="1" x14ac:dyDescent="0.25">
      <c r="B35" s="105" t="s">
        <v>27</v>
      </c>
      <c r="C35" s="95" t="s">
        <v>64</v>
      </c>
      <c r="D35" s="96" t="s">
        <v>82</v>
      </c>
      <c r="E35" s="97">
        <v>98006.666666666657</v>
      </c>
      <c r="F35" s="97">
        <v>1475977.4006116206</v>
      </c>
      <c r="G35" s="97"/>
      <c r="H35" s="97">
        <v>33098.593272171252</v>
      </c>
      <c r="I35" s="97">
        <v>1607082.6605504586</v>
      </c>
      <c r="J35" s="98"/>
      <c r="K35" s="99"/>
      <c r="L35" s="100">
        <f>$K$35*E35/1000</f>
        <v>0</v>
      </c>
      <c r="M35" s="100">
        <f>$K$35*F35/1000</f>
        <v>0</v>
      </c>
      <c r="N35" s="100">
        <f>$K$35*G35/1000</f>
        <v>0</v>
      </c>
      <c r="O35" s="100">
        <f>$K$35*H35/1000</f>
        <v>0</v>
      </c>
      <c r="P35" s="100">
        <f>$K$35*I35/1000</f>
        <v>0</v>
      </c>
      <c r="Q35" s="101">
        <v>1.0510035646447999</v>
      </c>
      <c r="R35" s="102">
        <f>L35*$Q$35</f>
        <v>0</v>
      </c>
      <c r="S35" s="102">
        <f>M35*$Q$35</f>
        <v>0</v>
      </c>
      <c r="T35" s="102">
        <f>N35*$Q$35</f>
        <v>0</v>
      </c>
      <c r="U35" s="102">
        <f>O35*$Q$35</f>
        <v>0</v>
      </c>
      <c r="V35" s="102">
        <f>P35*$Q$35</f>
        <v>0</v>
      </c>
      <c r="W35" s="102">
        <f t="shared" si="58"/>
        <v>1.0245006381115089</v>
      </c>
      <c r="X35" s="102">
        <f>R35*$W$35</f>
        <v>0</v>
      </c>
      <c r="Y35" s="102">
        <f>S35*$W$35</f>
        <v>0</v>
      </c>
      <c r="Z35" s="102">
        <f>T35*$W$35</f>
        <v>0</v>
      </c>
      <c r="AA35" s="102">
        <f>U35*$W$35</f>
        <v>0</v>
      </c>
      <c r="AB35" s="102">
        <f>V35*$W$35</f>
        <v>0</v>
      </c>
      <c r="AF35" s="103"/>
    </row>
    <row r="36" spans="1:32" s="93" customFormat="1" ht="34.5" hidden="1" x14ac:dyDescent="0.25">
      <c r="B36" s="94" t="s">
        <v>73</v>
      </c>
      <c r="C36" s="95" t="s">
        <v>59</v>
      </c>
      <c r="D36" s="96" t="s">
        <v>83</v>
      </c>
      <c r="E36" s="97"/>
      <c r="F36" s="97"/>
      <c r="G36" s="97"/>
      <c r="H36" s="97"/>
      <c r="I36" s="97"/>
      <c r="J36" s="98"/>
      <c r="K36" s="99"/>
      <c r="L36" s="100"/>
      <c r="M36" s="100"/>
      <c r="N36" s="100"/>
      <c r="O36" s="100"/>
      <c r="P36" s="100"/>
      <c r="Q36" s="101">
        <v>1.0510035646447999</v>
      </c>
      <c r="R36" s="102">
        <v>0</v>
      </c>
      <c r="S36" s="102">
        <v>0</v>
      </c>
      <c r="T36" s="102">
        <v>0</v>
      </c>
      <c r="U36" s="102">
        <v>0</v>
      </c>
      <c r="V36" s="102">
        <f>R36+S36+T36+U36</f>
        <v>0</v>
      </c>
      <c r="W36" s="102">
        <f t="shared" si="58"/>
        <v>1.0245006381115089</v>
      </c>
      <c r="X36" s="102">
        <f>R36*$W$36</f>
        <v>0</v>
      </c>
      <c r="Y36" s="102">
        <f t="shared" ref="Y36:Z36" si="61">S36*$W$36</f>
        <v>0</v>
      </c>
      <c r="Z36" s="102">
        <f t="shared" si="61"/>
        <v>0</v>
      </c>
      <c r="AA36" s="102">
        <f>U36*$W$36</f>
        <v>0</v>
      </c>
      <c r="AB36" s="102">
        <f>V36*$W$36</f>
        <v>0</v>
      </c>
      <c r="AF36" s="103"/>
    </row>
    <row r="37" spans="1:32" s="93" customFormat="1" ht="34.5" hidden="1" x14ac:dyDescent="0.25">
      <c r="B37" s="94" t="s">
        <v>73</v>
      </c>
      <c r="C37" s="95" t="s">
        <v>59</v>
      </c>
      <c r="D37" s="96" t="s">
        <v>83</v>
      </c>
      <c r="E37" s="97"/>
      <c r="F37" s="97"/>
      <c r="G37" s="97"/>
      <c r="H37" s="97"/>
      <c r="I37" s="97"/>
      <c r="J37" s="98"/>
      <c r="K37" s="99"/>
      <c r="L37" s="100"/>
      <c r="M37" s="100"/>
      <c r="N37" s="100"/>
      <c r="O37" s="100"/>
      <c r="P37" s="100"/>
      <c r="Q37" s="101">
        <v>1.0510035646447999</v>
      </c>
      <c r="R37" s="102">
        <v>0</v>
      </c>
      <c r="S37" s="102">
        <v>0</v>
      </c>
      <c r="T37" s="102">
        <v>0</v>
      </c>
      <c r="U37" s="102">
        <v>0</v>
      </c>
      <c r="V37" s="102">
        <f>R37+S37+T37+U37</f>
        <v>0</v>
      </c>
      <c r="W37" s="102">
        <f t="shared" si="58"/>
        <v>1.0245006381115089</v>
      </c>
      <c r="X37" s="102">
        <f>R37*$W$37</f>
        <v>0</v>
      </c>
      <c r="Y37" s="102">
        <f>S37*$W$37</f>
        <v>0</v>
      </c>
      <c r="Z37" s="102">
        <f>T37*$W$37</f>
        <v>0</v>
      </c>
      <c r="AA37" s="102">
        <f>U37*$W$37</f>
        <v>0</v>
      </c>
      <c r="AB37" s="102">
        <f>V37*$W$37</f>
        <v>0</v>
      </c>
      <c r="AF37" s="103"/>
    </row>
    <row r="38" spans="1:32" s="93" customFormat="1" ht="34.5" hidden="1" x14ac:dyDescent="0.25">
      <c r="B38" s="105" t="s">
        <v>27</v>
      </c>
      <c r="C38" s="95" t="s">
        <v>64</v>
      </c>
      <c r="D38" s="96" t="s">
        <v>82</v>
      </c>
      <c r="E38" s="97">
        <v>98006.666666666657</v>
      </c>
      <c r="F38" s="97">
        <v>1475977.4006116206</v>
      </c>
      <c r="G38" s="97"/>
      <c r="H38" s="97">
        <v>33098.593272171252</v>
      </c>
      <c r="I38" s="97">
        <v>1607082.6605504586</v>
      </c>
      <c r="J38" s="98"/>
      <c r="K38" s="99"/>
      <c r="L38" s="100">
        <f>$K$38*E38/1000</f>
        <v>0</v>
      </c>
      <c r="M38" s="100">
        <f>$K$38*F38/1000</f>
        <v>0</v>
      </c>
      <c r="N38" s="100">
        <f>$K$38*G38/1000</f>
        <v>0</v>
      </c>
      <c r="O38" s="100">
        <f>$K$38*H38/1000</f>
        <v>0</v>
      </c>
      <c r="P38" s="100">
        <f>$K$38*I38/1000</f>
        <v>0</v>
      </c>
      <c r="Q38" s="101">
        <v>1.0510035646447999</v>
      </c>
      <c r="R38" s="102">
        <f>L38*$Q$38</f>
        <v>0</v>
      </c>
      <c r="S38" s="102">
        <f>M38*$Q$38</f>
        <v>0</v>
      </c>
      <c r="T38" s="102">
        <f>N38*$Q$38</f>
        <v>0</v>
      </c>
      <c r="U38" s="102">
        <f>O38*$Q$38</f>
        <v>0</v>
      </c>
      <c r="V38" s="102">
        <f>P38*$Q$38</f>
        <v>0</v>
      </c>
      <c r="W38" s="102">
        <f>1+0.049001276223018/2</f>
        <v>1.0245006381115089</v>
      </c>
      <c r="X38" s="102">
        <f>R38*$W$38</f>
        <v>0</v>
      </c>
      <c r="Y38" s="102">
        <f>S38*$W$38</f>
        <v>0</v>
      </c>
      <c r="Z38" s="102">
        <f>T38*$W$38</f>
        <v>0</v>
      </c>
      <c r="AA38" s="102">
        <f>U38*$W$38</f>
        <v>0</v>
      </c>
      <c r="AB38" s="102">
        <f>V38*$W$38</f>
        <v>0</v>
      </c>
      <c r="AF38" s="103"/>
    </row>
    <row r="39" spans="1:32" s="58" customFormat="1" ht="17.25" x14ac:dyDescent="0.25">
      <c r="A39" s="139"/>
      <c r="B39" s="94" t="s">
        <v>88</v>
      </c>
      <c r="C39" s="116" t="s">
        <v>59</v>
      </c>
      <c r="D39" s="117" t="s">
        <v>86</v>
      </c>
      <c r="E39" s="118"/>
      <c r="F39" s="118"/>
      <c r="G39" s="118"/>
      <c r="H39" s="118"/>
      <c r="I39" s="118"/>
      <c r="J39" s="119"/>
      <c r="K39" s="120">
        <v>8.9999999999999993E-3</v>
      </c>
      <c r="L39" s="53"/>
      <c r="M39" s="53"/>
      <c r="N39" s="53"/>
      <c r="O39" s="53"/>
      <c r="P39" s="53"/>
      <c r="Q39" s="121">
        <v>1.0510035646447999</v>
      </c>
      <c r="R39" s="140">
        <v>64.304000000000002</v>
      </c>
      <c r="S39" s="140">
        <v>188.25700000000001</v>
      </c>
      <c r="T39" s="140">
        <v>0</v>
      </c>
      <c r="U39" s="140">
        <v>1.954</v>
      </c>
      <c r="V39" s="140">
        <f>R39+S39+T39+U39</f>
        <v>254.51500000000001</v>
      </c>
      <c r="W39" s="140">
        <v>1.0245006381115089</v>
      </c>
      <c r="X39" s="140">
        <f>R39*W39</f>
        <v>65.879489033122468</v>
      </c>
      <c r="Y39" s="140">
        <f>S39*W39</f>
        <v>192.86941662895833</v>
      </c>
      <c r="Z39" s="140">
        <f>T39*W39</f>
        <v>0</v>
      </c>
      <c r="AA39" s="140">
        <f>U39*W39</f>
        <v>2.0018742468698885</v>
      </c>
      <c r="AB39" s="140">
        <f>V39*W39</f>
        <v>260.75077990895073</v>
      </c>
      <c r="AC39" s="58" t="s">
        <v>87</v>
      </c>
      <c r="AF39" s="104"/>
    </row>
    <row r="40" spans="1:32" s="93" customFormat="1" ht="34.5" hidden="1" x14ac:dyDescent="0.25">
      <c r="B40" s="105" t="s">
        <v>27</v>
      </c>
      <c r="C40" s="95" t="s">
        <v>64</v>
      </c>
      <c r="D40" s="96" t="s">
        <v>82</v>
      </c>
      <c r="E40" s="97">
        <v>98006.666666666657</v>
      </c>
      <c r="F40" s="97">
        <v>1475977.4006116206</v>
      </c>
      <c r="G40" s="97"/>
      <c r="H40" s="97">
        <v>33098.593272171252</v>
      </c>
      <c r="I40" s="97">
        <v>1607082.6605504586</v>
      </c>
      <c r="J40" s="98"/>
      <c r="K40" s="99"/>
      <c r="L40" s="100">
        <f>$K$40*E40/1000</f>
        <v>0</v>
      </c>
      <c r="M40" s="100">
        <f>$K$40*F40/1000</f>
        <v>0</v>
      </c>
      <c r="N40" s="100">
        <f>$K$40*G40/1000</f>
        <v>0</v>
      </c>
      <c r="O40" s="100">
        <f>$K$40*H40/1000</f>
        <v>0</v>
      </c>
      <c r="P40" s="100">
        <f>$K$40*I40/1000</f>
        <v>0</v>
      </c>
      <c r="Q40" s="101">
        <v>1.0510035646447999</v>
      </c>
      <c r="R40" s="102">
        <f>L40*$Q$40</f>
        <v>0</v>
      </c>
      <c r="S40" s="102">
        <f>M40*$Q$40</f>
        <v>0</v>
      </c>
      <c r="T40" s="102">
        <f>N40*$Q$40</f>
        <v>0</v>
      </c>
      <c r="U40" s="102">
        <f>O40*$Q$40</f>
        <v>0</v>
      </c>
      <c r="V40" s="102">
        <f>P40*$Q$40</f>
        <v>0</v>
      </c>
      <c r="W40" s="102">
        <f>1+0.049001276223018/2</f>
        <v>1.0245006381115089</v>
      </c>
      <c r="X40" s="102">
        <f>R40*$W$40</f>
        <v>0</v>
      </c>
      <c r="Y40" s="102">
        <f>S40*$W$40</f>
        <v>0</v>
      </c>
      <c r="Z40" s="102">
        <f>T40*$W$40</f>
        <v>0</v>
      </c>
      <c r="AA40" s="102">
        <f>U40*$W$40</f>
        <v>0</v>
      </c>
      <c r="AB40" s="102">
        <f>V40*$W$40</f>
        <v>0</v>
      </c>
      <c r="AF40" s="103"/>
    </row>
    <row r="41" spans="1:32" s="61" customFormat="1" ht="34.5" hidden="1" x14ac:dyDescent="0.25">
      <c r="B41" s="91" t="s">
        <v>75</v>
      </c>
      <c r="C41" s="63" t="s">
        <v>59</v>
      </c>
      <c r="D41" s="78" t="s">
        <v>83</v>
      </c>
      <c r="E41" s="65"/>
      <c r="F41" s="65"/>
      <c r="G41" s="65"/>
      <c r="H41" s="65"/>
      <c r="I41" s="65"/>
      <c r="J41" s="66"/>
      <c r="K41" s="67"/>
      <c r="L41" s="48">
        <v>0</v>
      </c>
      <c r="M41" s="48">
        <v>0</v>
      </c>
      <c r="N41" s="48">
        <v>0</v>
      </c>
      <c r="O41" s="48">
        <v>0</v>
      </c>
      <c r="P41" s="48">
        <f>L41+M41+N41+O41</f>
        <v>0</v>
      </c>
      <c r="Q41" s="68">
        <v>1.0510035646447999</v>
      </c>
      <c r="R41" s="36">
        <f>L41*$Q$41</f>
        <v>0</v>
      </c>
      <c r="S41" s="36">
        <f t="shared" ref="S41:U41" si="62">M41*$Q$41</f>
        <v>0</v>
      </c>
      <c r="T41" s="36">
        <f t="shared" si="62"/>
        <v>0</v>
      </c>
      <c r="U41" s="36">
        <f t="shared" si="62"/>
        <v>0</v>
      </c>
      <c r="V41" s="36">
        <f>P41*Q41</f>
        <v>0</v>
      </c>
      <c r="W41" s="36">
        <v>1.0245006381115089</v>
      </c>
      <c r="X41" s="36">
        <f t="shared" ref="X41:AA41" si="63">R41*$W$41</f>
        <v>0</v>
      </c>
      <c r="Y41" s="36">
        <f t="shared" si="63"/>
        <v>0</v>
      </c>
      <c r="Z41" s="36">
        <f>T41*$W$41</f>
        <v>0</v>
      </c>
      <c r="AA41" s="36">
        <f t="shared" si="63"/>
        <v>0</v>
      </c>
      <c r="AB41" s="36">
        <f>V41*$W$41</f>
        <v>0</v>
      </c>
      <c r="AC41" s="75"/>
      <c r="AF41" s="88"/>
    </row>
    <row r="42" spans="1:32" s="75" customFormat="1" ht="34.5" hidden="1" x14ac:dyDescent="0.25">
      <c r="B42" s="91" t="s">
        <v>75</v>
      </c>
      <c r="C42" s="77" t="s">
        <v>59</v>
      </c>
      <c r="D42" s="78" t="s">
        <v>83</v>
      </c>
      <c r="E42" s="79"/>
      <c r="F42" s="79"/>
      <c r="G42" s="79"/>
      <c r="H42" s="79"/>
      <c r="I42" s="79"/>
      <c r="J42" s="80"/>
      <c r="K42" s="81"/>
      <c r="L42" s="82"/>
      <c r="M42" s="82"/>
      <c r="N42" s="82"/>
      <c r="O42" s="82"/>
      <c r="P42" s="82"/>
      <c r="Q42" s="83">
        <v>1.0510035646447999</v>
      </c>
      <c r="R42" s="84">
        <v>0</v>
      </c>
      <c r="S42" s="84">
        <v>0</v>
      </c>
      <c r="T42" s="84">
        <v>0</v>
      </c>
      <c r="U42" s="84">
        <v>0</v>
      </c>
      <c r="V42" s="84">
        <v>0</v>
      </c>
      <c r="W42" s="84">
        <f t="shared" ref="W42" si="64">1+0.049001276223018/2</f>
        <v>1.0245006381115089</v>
      </c>
      <c r="X42" s="84">
        <v>0</v>
      </c>
      <c r="Y42" s="84">
        <f t="shared" ref="Y42:AA42" si="65">S42*$W$42</f>
        <v>0</v>
      </c>
      <c r="Z42" s="84">
        <f>T42*$W$42</f>
        <v>0</v>
      </c>
      <c r="AA42" s="84">
        <f t="shared" si="65"/>
        <v>0</v>
      </c>
      <c r="AB42" s="84">
        <f>V42*$W$42</f>
        <v>0</v>
      </c>
      <c r="AF42" s="87"/>
    </row>
    <row r="43" spans="1:32" s="93" customFormat="1" ht="34.5" hidden="1" x14ac:dyDescent="0.25">
      <c r="B43" s="105" t="s">
        <v>28</v>
      </c>
      <c r="C43" s="95" t="s">
        <v>64</v>
      </c>
      <c r="D43" s="96" t="s">
        <v>82</v>
      </c>
      <c r="E43" s="97">
        <v>622620</v>
      </c>
      <c r="F43" s="97">
        <v>4097100</v>
      </c>
      <c r="G43" s="97"/>
      <c r="H43" s="97">
        <v>73125.600000000006</v>
      </c>
      <c r="I43" s="97">
        <v>4792845.5999999996</v>
      </c>
      <c r="J43" s="98"/>
      <c r="K43" s="99"/>
      <c r="L43" s="100">
        <f>$K$43*E43/1000</f>
        <v>0</v>
      </c>
      <c r="M43" s="100">
        <f>$K$43*F43/1000</f>
        <v>0</v>
      </c>
      <c r="N43" s="100">
        <f>$K$43*G43/1000</f>
        <v>0</v>
      </c>
      <c r="O43" s="100">
        <f>$K$43*H43/1000</f>
        <v>0</v>
      </c>
      <c r="P43" s="100">
        <f>$K$43*I43/1000</f>
        <v>0</v>
      </c>
      <c r="Q43" s="101">
        <v>1.0510035646447999</v>
      </c>
      <c r="R43" s="102">
        <f>L43*$Q$43</f>
        <v>0</v>
      </c>
      <c r="S43" s="102">
        <f>M43*$Q$43</f>
        <v>0</v>
      </c>
      <c r="T43" s="102">
        <f>N43*$Q$43</f>
        <v>0</v>
      </c>
      <c r="U43" s="102">
        <f>O43*$Q$43</f>
        <v>0</v>
      </c>
      <c r="V43" s="102">
        <f>R43+S43+T43+U43</f>
        <v>0</v>
      </c>
      <c r="W43" s="102">
        <f>1+0.049001276223018/2</f>
        <v>1.0245006381115089</v>
      </c>
      <c r="X43" s="102">
        <f>R43*$W$43</f>
        <v>0</v>
      </c>
      <c r="Y43" s="102">
        <f>S43*$W$43</f>
        <v>0</v>
      </c>
      <c r="Z43" s="102">
        <f>T43*$W$43</f>
        <v>0</v>
      </c>
      <c r="AA43" s="102">
        <f>U43*$W$43</f>
        <v>0</v>
      </c>
      <c r="AB43" s="102">
        <f>V43*$W$43</f>
        <v>0</v>
      </c>
    </row>
    <row r="44" spans="1:32" s="93" customFormat="1" ht="34.5" hidden="1" x14ac:dyDescent="0.25">
      <c r="B44" s="94" t="s">
        <v>29</v>
      </c>
      <c r="C44" s="95" t="s">
        <v>64</v>
      </c>
      <c r="D44" s="96" t="s">
        <v>82</v>
      </c>
      <c r="E44" s="97">
        <v>62886.559802712698</v>
      </c>
      <c r="F44" s="97">
        <v>1996540.0739827373</v>
      </c>
      <c r="G44" s="97"/>
      <c r="H44" s="97">
        <v>13041.035758323058</v>
      </c>
      <c r="I44" s="97">
        <v>2072467.6695437729</v>
      </c>
      <c r="J44" s="98"/>
      <c r="K44" s="99"/>
      <c r="L44" s="100">
        <f>$K$44*E44/1000</f>
        <v>0</v>
      </c>
      <c r="M44" s="100">
        <f>$K$44*F44/1000</f>
        <v>0</v>
      </c>
      <c r="N44" s="100">
        <f t="shared" ref="N44" si="66">$K$44*G44/1000</f>
        <v>0</v>
      </c>
      <c r="O44" s="100">
        <f>$K$44*H44/1000</f>
        <v>0</v>
      </c>
      <c r="P44" s="100">
        <f>$K$44*I44/1000</f>
        <v>0</v>
      </c>
      <c r="Q44" s="101">
        <v>1.0510035646447999</v>
      </c>
      <c r="R44" s="102">
        <f>L44*$Q$44</f>
        <v>0</v>
      </c>
      <c r="S44" s="102">
        <f t="shared" ref="S44:V44" si="67">M44*$Q$44</f>
        <v>0</v>
      </c>
      <c r="T44" s="102">
        <f t="shared" si="67"/>
        <v>0</v>
      </c>
      <c r="U44" s="102">
        <f t="shared" si="67"/>
        <v>0</v>
      </c>
      <c r="V44" s="102">
        <f t="shared" si="67"/>
        <v>0</v>
      </c>
      <c r="W44" s="102">
        <v>1.0245006381115089</v>
      </c>
      <c r="X44" s="102">
        <f>R44*W44</f>
        <v>0</v>
      </c>
      <c r="Y44" s="102">
        <f>S44*W44</f>
        <v>0</v>
      </c>
      <c r="Z44" s="102">
        <f>T44*Y44</f>
        <v>0</v>
      </c>
      <c r="AA44" s="102">
        <f>U44*W44</f>
        <v>0</v>
      </c>
      <c r="AB44" s="102">
        <f>V44*W44</f>
        <v>0</v>
      </c>
      <c r="AF44" s="103"/>
    </row>
    <row r="45" spans="1:32" s="93" customFormat="1" ht="34.5" hidden="1" x14ac:dyDescent="0.25">
      <c r="B45" s="94" t="s">
        <v>29</v>
      </c>
      <c r="C45" s="95" t="s">
        <v>64</v>
      </c>
      <c r="D45" s="96" t="s">
        <v>82</v>
      </c>
      <c r="E45" s="97">
        <v>62886.559802712698</v>
      </c>
      <c r="F45" s="97">
        <v>1996540.0739827373</v>
      </c>
      <c r="G45" s="97"/>
      <c r="H45" s="97">
        <v>13041.035758323058</v>
      </c>
      <c r="I45" s="97">
        <v>2072467.6695437729</v>
      </c>
      <c r="J45" s="98"/>
      <c r="K45" s="99"/>
      <c r="L45" s="100">
        <f>$K$45*E45/1000</f>
        <v>0</v>
      </c>
      <c r="M45" s="100">
        <f>$K$45*F45/1000</f>
        <v>0</v>
      </c>
      <c r="N45" s="100">
        <f>$K$45*G45/1000</f>
        <v>0</v>
      </c>
      <c r="O45" s="100">
        <f>$K$45*H45/1000</f>
        <v>0</v>
      </c>
      <c r="P45" s="100">
        <f>$K$45*I45/1000</f>
        <v>0</v>
      </c>
      <c r="Q45" s="101">
        <v>1.0510035646447999</v>
      </c>
      <c r="R45" s="102">
        <f>L45*$Q$45</f>
        <v>0</v>
      </c>
      <c r="S45" s="102">
        <f>M45*$Q$45</f>
        <v>0</v>
      </c>
      <c r="T45" s="102">
        <f>N45*$Q$45</f>
        <v>0</v>
      </c>
      <c r="U45" s="102">
        <f>O45*$Q$45</f>
        <v>0</v>
      </c>
      <c r="V45" s="102">
        <f>P45*$Q$45</f>
        <v>0</v>
      </c>
      <c r="W45" s="102">
        <v>1.0245006381115089</v>
      </c>
      <c r="X45" s="102">
        <f>R45*$W$45</f>
        <v>0</v>
      </c>
      <c r="Y45" s="102">
        <f>S45*$W$45</f>
        <v>0</v>
      </c>
      <c r="Z45" s="102">
        <f>T45*$W$45</f>
        <v>0</v>
      </c>
      <c r="AA45" s="102">
        <f>U45*$W$45</f>
        <v>0</v>
      </c>
      <c r="AB45" s="102">
        <f>V45*$W$45</f>
        <v>0</v>
      </c>
      <c r="AC45" s="58"/>
      <c r="AF45" s="103"/>
    </row>
    <row r="46" spans="1:32" s="58" customFormat="1" ht="17.25" x14ac:dyDescent="0.25">
      <c r="A46" s="139"/>
      <c r="B46" s="129" t="s">
        <v>4</v>
      </c>
      <c r="C46" s="130" t="s">
        <v>59</v>
      </c>
      <c r="D46" s="138" t="s">
        <v>82</v>
      </c>
      <c r="E46" s="131">
        <v>1567.9611650485438</v>
      </c>
      <c r="F46" s="131">
        <v>30680.582524271846</v>
      </c>
      <c r="G46" s="131">
        <v>51566.25607960792</v>
      </c>
      <c r="H46" s="131">
        <v>0</v>
      </c>
      <c r="I46" s="131">
        <v>83814.799768928307</v>
      </c>
      <c r="J46" s="132"/>
      <c r="K46" s="133">
        <v>1</v>
      </c>
      <c r="L46" s="134">
        <f>$K$46*E46/1000</f>
        <v>1.5679611650485437</v>
      </c>
      <c r="M46" s="134">
        <f>$K$46*F46/1000</f>
        <v>30.680582524271845</v>
      </c>
      <c r="N46" s="134">
        <f>$K$46*G46/1000</f>
        <v>51.566256079607918</v>
      </c>
      <c r="O46" s="134">
        <f>$K$46*H46/1000</f>
        <v>0</v>
      </c>
      <c r="P46" s="134">
        <f>$K$46*I46/1000</f>
        <v>83.81479976892831</v>
      </c>
      <c r="Q46" s="121">
        <v>1.0510035646447999</v>
      </c>
      <c r="R46" s="142">
        <f>L46*$Q$46</f>
        <v>1.6479327736906328</v>
      </c>
      <c r="S46" s="142">
        <f>M46*$Q$46</f>
        <v>32.245401598388661</v>
      </c>
      <c r="T46" s="142">
        <f>N46*$Q$46</f>
        <v>54.196318955054508</v>
      </c>
      <c r="U46" s="142">
        <f>O46*$Q$46</f>
        <v>0</v>
      </c>
      <c r="V46" s="142">
        <f>P46*$Q$46</f>
        <v>88.089653327133803</v>
      </c>
      <c r="W46" s="140">
        <v>1.02450063811151</v>
      </c>
      <c r="X46" s="142">
        <f>R46*$W$46</f>
        <v>1.6883081782109239</v>
      </c>
      <c r="Y46" s="142">
        <f>S46*$W$46</f>
        <v>33.035434513711088</v>
      </c>
      <c r="Z46" s="142">
        <f>T46*$W$46</f>
        <v>55.524163352748268</v>
      </c>
      <c r="AA46" s="142">
        <f>U46*$W$46</f>
        <v>0</v>
      </c>
      <c r="AB46" s="142">
        <f>V46*$W$46</f>
        <v>90.247906044670287</v>
      </c>
      <c r="AC46" s="58" t="s">
        <v>87</v>
      </c>
      <c r="AF46" s="104"/>
    </row>
    <row r="47" spans="1:32" s="93" customFormat="1" ht="34.5" hidden="1" x14ac:dyDescent="0.25">
      <c r="B47" s="94" t="s">
        <v>73</v>
      </c>
      <c r="C47" s="95" t="s">
        <v>59</v>
      </c>
      <c r="D47" s="96" t="s">
        <v>83</v>
      </c>
      <c r="E47" s="97"/>
      <c r="F47" s="97"/>
      <c r="G47" s="97"/>
      <c r="H47" s="97"/>
      <c r="I47" s="97"/>
      <c r="J47" s="98"/>
      <c r="K47" s="99"/>
      <c r="L47" s="100"/>
      <c r="M47" s="100"/>
      <c r="N47" s="100"/>
      <c r="O47" s="100"/>
      <c r="P47" s="100"/>
      <c r="Q47" s="101">
        <v>1.0510035646447999</v>
      </c>
      <c r="R47" s="102">
        <v>0</v>
      </c>
      <c r="S47" s="102">
        <v>0</v>
      </c>
      <c r="T47" s="102">
        <v>0</v>
      </c>
      <c r="U47" s="102">
        <v>0</v>
      </c>
      <c r="V47" s="102">
        <f>R47+S47+T47+U47</f>
        <v>0</v>
      </c>
      <c r="W47" s="102">
        <v>1.0245006381115089</v>
      </c>
      <c r="X47" s="102">
        <f>R47*$W$47</f>
        <v>0</v>
      </c>
      <c r="Y47" s="102">
        <f>S47*$W$47</f>
        <v>0</v>
      </c>
      <c r="Z47" s="102">
        <f>T47*$W$47</f>
        <v>0</v>
      </c>
      <c r="AA47" s="102">
        <f>U47*$W$47</f>
        <v>0</v>
      </c>
      <c r="AB47" s="102">
        <f>V47*$W$47</f>
        <v>0</v>
      </c>
      <c r="AF47" s="103"/>
    </row>
    <row r="48" spans="1:32" s="93" customFormat="1" ht="36" hidden="1" customHeight="1" x14ac:dyDescent="0.25">
      <c r="B48" s="106" t="s">
        <v>4</v>
      </c>
      <c r="C48" s="107" t="s">
        <v>59</v>
      </c>
      <c r="D48" s="96" t="s">
        <v>82</v>
      </c>
      <c r="E48" s="108">
        <v>1567.9611650485438</v>
      </c>
      <c r="F48" s="108">
        <v>30680.582524271846</v>
      </c>
      <c r="G48" s="108">
        <v>51566.25607960792</v>
      </c>
      <c r="H48" s="108">
        <v>0</v>
      </c>
      <c r="I48" s="108">
        <v>83814.799768928307</v>
      </c>
      <c r="J48" s="109"/>
      <c r="K48" s="110"/>
      <c r="L48" s="111">
        <f>$K$48*E48/1000</f>
        <v>0</v>
      </c>
      <c r="M48" s="111">
        <f>$K$48*F48/1000</f>
        <v>0</v>
      </c>
      <c r="N48" s="111">
        <f>$K$48*G48/1000</f>
        <v>0</v>
      </c>
      <c r="O48" s="111">
        <f>$K$48*H48/1000</f>
        <v>0</v>
      </c>
      <c r="P48" s="111">
        <f>$K$48*I48/1000</f>
        <v>0</v>
      </c>
      <c r="Q48" s="101">
        <v>1.0510035646447999</v>
      </c>
      <c r="R48" s="112">
        <f>L48*$Q$48</f>
        <v>0</v>
      </c>
      <c r="S48" s="112">
        <f>M48*$Q$48</f>
        <v>0</v>
      </c>
      <c r="T48" s="112">
        <f>N48*$Q$48</f>
        <v>0</v>
      </c>
      <c r="U48" s="112">
        <f>O48*$Q$48</f>
        <v>0</v>
      </c>
      <c r="V48" s="112">
        <f>P48*$Q$48</f>
        <v>0</v>
      </c>
      <c r="W48" s="102">
        <f>1+0.049001276223018/2</f>
        <v>1.0245006381115089</v>
      </c>
      <c r="X48" s="112">
        <f>R48*$W$48</f>
        <v>0</v>
      </c>
      <c r="Y48" s="112">
        <f>S48*$W$48</f>
        <v>0</v>
      </c>
      <c r="Z48" s="112">
        <f>T48*$W$48</f>
        <v>0</v>
      </c>
      <c r="AA48" s="112">
        <f>U48*$W$48</f>
        <v>0</v>
      </c>
      <c r="AB48" s="112">
        <f>V48*$W$48</f>
        <v>0</v>
      </c>
      <c r="AF48" s="103"/>
    </row>
    <row r="49" spans="1:32" s="58" customFormat="1" ht="34.5" hidden="1" x14ac:dyDescent="0.25">
      <c r="B49" s="94" t="s">
        <v>29</v>
      </c>
      <c r="C49" s="116" t="s">
        <v>64</v>
      </c>
      <c r="D49" s="117" t="s">
        <v>82</v>
      </c>
      <c r="E49" s="118">
        <v>62886.559802712698</v>
      </c>
      <c r="F49" s="118">
        <v>1996540.0739827373</v>
      </c>
      <c r="G49" s="118"/>
      <c r="H49" s="97">
        <v>13041.035758323058</v>
      </c>
      <c r="I49" s="118">
        <v>2072467.6695437729</v>
      </c>
      <c r="J49" s="119"/>
      <c r="K49" s="120"/>
      <c r="L49" s="53">
        <f>$K$49*E49/1000</f>
        <v>0</v>
      </c>
      <c r="M49" s="53">
        <f>$K$49*F49/1000</f>
        <v>0</v>
      </c>
      <c r="N49" s="53">
        <f>$K$49*G49/1000</f>
        <v>0</v>
      </c>
      <c r="O49" s="53">
        <f>$K$49*H49/1000</f>
        <v>0</v>
      </c>
      <c r="P49" s="53">
        <f>$K$49*I49/1000</f>
        <v>0</v>
      </c>
      <c r="Q49" s="121">
        <v>1.0510035646447999</v>
      </c>
      <c r="R49" s="122">
        <f>L49*$Q$49</f>
        <v>0</v>
      </c>
      <c r="S49" s="122">
        <f>M49*$Q$49</f>
        <v>0</v>
      </c>
      <c r="T49" s="122">
        <f>N49*$Q$49</f>
        <v>0</v>
      </c>
      <c r="U49" s="122">
        <f>O49*$Q$49</f>
        <v>0</v>
      </c>
      <c r="V49" s="122">
        <f>P49*$Q$49</f>
        <v>0</v>
      </c>
      <c r="W49" s="122">
        <f>1+0.049/2</f>
        <v>1.0245</v>
      </c>
      <c r="X49" s="122">
        <f>R49*$W$49</f>
        <v>0</v>
      </c>
      <c r="Y49" s="122">
        <f>S49*$W$49</f>
        <v>0</v>
      </c>
      <c r="Z49" s="122">
        <f>T49*$W$49</f>
        <v>0</v>
      </c>
      <c r="AA49" s="122">
        <f>U49*$W$49</f>
        <v>0</v>
      </c>
      <c r="AB49" s="122">
        <f>V49*$W$49</f>
        <v>0</v>
      </c>
      <c r="AF49" s="104"/>
    </row>
    <row r="50" spans="1:32" s="58" customFormat="1" ht="17.25" hidden="1" x14ac:dyDescent="0.25">
      <c r="B50" s="129" t="s">
        <v>4</v>
      </c>
      <c r="C50" s="130" t="s">
        <v>59</v>
      </c>
      <c r="D50" s="117" t="s">
        <v>82</v>
      </c>
      <c r="E50" s="131">
        <v>1567.9611650485438</v>
      </c>
      <c r="F50" s="131">
        <v>30680.582524271846</v>
      </c>
      <c r="G50" s="131">
        <v>51566.25607960792</v>
      </c>
      <c r="H50" s="131">
        <v>0</v>
      </c>
      <c r="I50" s="131">
        <v>83814.799768928307</v>
      </c>
      <c r="J50" s="132"/>
      <c r="K50" s="133"/>
      <c r="L50" s="134">
        <f>$K$50*E50/1000</f>
        <v>0</v>
      </c>
      <c r="M50" s="134">
        <f>$K$50*F50/1000</f>
        <v>0</v>
      </c>
      <c r="N50" s="134">
        <f>$K$50*G50/1000</f>
        <v>0</v>
      </c>
      <c r="O50" s="134">
        <f>$K$50*H50/1000</f>
        <v>0</v>
      </c>
      <c r="P50" s="134">
        <f>$K$50*I50/1000</f>
        <v>0</v>
      </c>
      <c r="Q50" s="121">
        <v>1.0510035646447999</v>
      </c>
      <c r="R50" s="135">
        <f>L50*$Q$50</f>
        <v>0</v>
      </c>
      <c r="S50" s="135">
        <f>M50*$Q$50</f>
        <v>0</v>
      </c>
      <c r="T50" s="135">
        <f>N50*$Q$50</f>
        <v>0</v>
      </c>
      <c r="U50" s="135">
        <f>O50*$Q$50</f>
        <v>0</v>
      </c>
      <c r="V50" s="135">
        <f>P50*$Q$50</f>
        <v>0</v>
      </c>
      <c r="W50" s="122">
        <f>1+0.049/2</f>
        <v>1.0245</v>
      </c>
      <c r="X50" s="135">
        <f>R50*$W$50</f>
        <v>0</v>
      </c>
      <c r="Y50" s="135">
        <f>S50*$W$50</f>
        <v>0</v>
      </c>
      <c r="Z50" s="135">
        <f>T50*$W$50</f>
        <v>0</v>
      </c>
      <c r="AA50" s="135">
        <f>U50*$W$50</f>
        <v>0</v>
      </c>
      <c r="AB50" s="135">
        <f>V50*$W$50</f>
        <v>0</v>
      </c>
      <c r="AD50" s="93"/>
      <c r="AF50" s="104"/>
    </row>
    <row r="51" spans="1:32" s="61" customFormat="1" ht="34.5" hidden="1" x14ac:dyDescent="0.25">
      <c r="B51" s="62" t="s">
        <v>66</v>
      </c>
      <c r="C51" s="63" t="s">
        <v>64</v>
      </c>
      <c r="D51" s="64" t="s">
        <v>82</v>
      </c>
      <c r="E51" s="65">
        <v>622620</v>
      </c>
      <c r="F51" s="65">
        <v>4097100</v>
      </c>
      <c r="G51" s="65"/>
      <c r="H51" s="65">
        <v>73125.600000000006</v>
      </c>
      <c r="I51" s="65">
        <v>4792845.5999999996</v>
      </c>
      <c r="J51" s="66"/>
      <c r="K51" s="67"/>
      <c r="L51" s="48">
        <f>$K$51*E51/1000</f>
        <v>0</v>
      </c>
      <c r="M51" s="48">
        <f t="shared" ref="M51:O51" si="68">$K$51*F51/1000</f>
        <v>0</v>
      </c>
      <c r="N51" s="48">
        <f t="shared" si="68"/>
        <v>0</v>
      </c>
      <c r="O51" s="48">
        <f t="shared" si="68"/>
        <v>0</v>
      </c>
      <c r="P51" s="48">
        <f>$K$51*I51/1000</f>
        <v>0</v>
      </c>
      <c r="Q51" s="68">
        <v>1.0510035646447999</v>
      </c>
      <c r="R51" s="36">
        <f>L51*$Q$51</f>
        <v>0</v>
      </c>
      <c r="S51" s="36">
        <f t="shared" ref="S51:U51" si="69">M51*$Q$51</f>
        <v>0</v>
      </c>
      <c r="T51" s="36">
        <f t="shared" si="69"/>
        <v>0</v>
      </c>
      <c r="U51" s="36">
        <f t="shared" si="69"/>
        <v>0</v>
      </c>
      <c r="V51" s="36">
        <f>P51*Q51</f>
        <v>0</v>
      </c>
      <c r="W51" s="36">
        <f>1+0.049001276223018/2</f>
        <v>1.0245006381115089</v>
      </c>
      <c r="X51" s="36">
        <f>R51*$W$51</f>
        <v>0</v>
      </c>
      <c r="Y51" s="36">
        <f>S51*$W$51</f>
        <v>0</v>
      </c>
      <c r="Z51" s="36">
        <f>T51*$W$51</f>
        <v>0</v>
      </c>
      <c r="AA51" s="36">
        <f>U51*$W$51</f>
        <v>0</v>
      </c>
      <c r="AB51" s="36">
        <f>V51*W51</f>
        <v>0</v>
      </c>
    </row>
    <row r="52" spans="1:32" s="93" customFormat="1" ht="51.75" hidden="1" x14ac:dyDescent="0.25">
      <c r="A52" s="123"/>
      <c r="B52" s="105" t="s">
        <v>35</v>
      </c>
      <c r="C52" s="95" t="s">
        <v>59</v>
      </c>
      <c r="D52" s="96" t="s">
        <v>82</v>
      </c>
      <c r="E52" s="97">
        <v>16145.249999999998</v>
      </c>
      <c r="F52" s="97">
        <v>89313</v>
      </c>
      <c r="G52" s="97">
        <v>429961.54839294002</v>
      </c>
      <c r="H52" s="97">
        <v>9865.75</v>
      </c>
      <c r="I52" s="97">
        <v>545285.54839294008</v>
      </c>
      <c r="J52" s="98"/>
      <c r="K52" s="99"/>
      <c r="L52" s="100">
        <f>$K$52*E52/1000</f>
        <v>0</v>
      </c>
      <c r="M52" s="100">
        <f>$K$52*F52/1000</f>
        <v>0</v>
      </c>
      <c r="N52" s="100">
        <f>$K$52*G52/1000</f>
        <v>0</v>
      </c>
      <c r="O52" s="100">
        <f>$K$52*H52/1000</f>
        <v>0</v>
      </c>
      <c r="P52" s="100">
        <f>$K$52*I52/1000</f>
        <v>0</v>
      </c>
      <c r="Q52" s="101">
        <v>1.0510035646447999</v>
      </c>
      <c r="R52" s="102">
        <f>L52*$Q$52</f>
        <v>0</v>
      </c>
      <c r="S52" s="102">
        <f>M52*$Q$52</f>
        <v>0</v>
      </c>
      <c r="T52" s="102">
        <f>N52*$Q$52</f>
        <v>0</v>
      </c>
      <c r="U52" s="102">
        <f>O52*$Q$52</f>
        <v>0</v>
      </c>
      <c r="V52" s="102">
        <f>P52*$Q$52</f>
        <v>0</v>
      </c>
      <c r="W52" s="102">
        <f t="shared" ref="W52:W53" si="70">1+0.049001276223018/2</f>
        <v>1.0245006381115089</v>
      </c>
      <c r="X52" s="102">
        <f>R52*$W$52</f>
        <v>0</v>
      </c>
      <c r="Y52" s="102">
        <f>S52*$W$52</f>
        <v>0</v>
      </c>
      <c r="Z52" s="102">
        <f>T52*$W$52</f>
        <v>0</v>
      </c>
      <c r="AA52" s="102">
        <f>U52*$W$52</f>
        <v>0</v>
      </c>
      <c r="AB52" s="102">
        <f>V52*$W$52</f>
        <v>0</v>
      </c>
      <c r="AF52" s="124"/>
    </row>
    <row r="53" spans="1:32" s="93" customFormat="1" ht="34.5" hidden="1" x14ac:dyDescent="0.25">
      <c r="B53" s="105" t="s">
        <v>65</v>
      </c>
      <c r="C53" s="95" t="s">
        <v>64</v>
      </c>
      <c r="D53" s="96" t="s">
        <v>82</v>
      </c>
      <c r="E53" s="97">
        <v>752214.28571428568</v>
      </c>
      <c r="F53" s="97">
        <v>3393646.0396039602</v>
      </c>
      <c r="G53" s="97"/>
      <c r="H53" s="97">
        <v>38133.309759547388</v>
      </c>
      <c r="I53" s="97">
        <v>4183993.6350777936</v>
      </c>
      <c r="J53" s="98"/>
      <c r="K53" s="99"/>
      <c r="L53" s="100">
        <f>$K$53*E53/1000</f>
        <v>0</v>
      </c>
      <c r="M53" s="100">
        <f t="shared" ref="M53:N53" si="71">$K$53*F53/1000</f>
        <v>0</v>
      </c>
      <c r="N53" s="100">
        <f t="shared" si="71"/>
        <v>0</v>
      </c>
      <c r="O53" s="100">
        <f>$K$53*H53/1000</f>
        <v>0</v>
      </c>
      <c r="P53" s="100">
        <f>$K$53*I53/1000</f>
        <v>0</v>
      </c>
      <c r="Q53" s="101">
        <v>1.0510035646447999</v>
      </c>
      <c r="R53" s="102">
        <f>L53*$Q$53</f>
        <v>0</v>
      </c>
      <c r="S53" s="102">
        <f>M53*$Q$53</f>
        <v>0</v>
      </c>
      <c r="T53" s="102">
        <f>N53*$Q$53</f>
        <v>0</v>
      </c>
      <c r="U53" s="102">
        <f>O53*$Q$53</f>
        <v>0</v>
      </c>
      <c r="V53" s="102">
        <f>P53*$Q$53</f>
        <v>0</v>
      </c>
      <c r="W53" s="102">
        <f t="shared" si="70"/>
        <v>1.0245006381115089</v>
      </c>
      <c r="X53" s="102">
        <f>R53*$W$53</f>
        <v>0</v>
      </c>
      <c r="Y53" s="102">
        <f>S53*$W$53</f>
        <v>0</v>
      </c>
      <c r="Z53" s="102">
        <f>T53*$W$53</f>
        <v>0</v>
      </c>
      <c r="AA53" s="102">
        <f>U53*$W$53</f>
        <v>0</v>
      </c>
      <c r="AB53" s="102">
        <f>V53*$W$53</f>
        <v>0</v>
      </c>
      <c r="AF53" s="103"/>
    </row>
    <row r="54" spans="1:32" s="93" customFormat="1" ht="34.5" hidden="1" x14ac:dyDescent="0.25">
      <c r="B54" s="94" t="s">
        <v>73</v>
      </c>
      <c r="C54" s="95" t="s">
        <v>59</v>
      </c>
      <c r="D54" s="96" t="s">
        <v>83</v>
      </c>
      <c r="E54" s="97"/>
      <c r="F54" s="97"/>
      <c r="G54" s="97"/>
      <c r="H54" s="97"/>
      <c r="I54" s="97"/>
      <c r="J54" s="98"/>
      <c r="K54" s="99"/>
      <c r="L54" s="100"/>
      <c r="M54" s="100"/>
      <c r="N54" s="100"/>
      <c r="O54" s="100"/>
      <c r="P54" s="100"/>
      <c r="Q54" s="101">
        <v>1.0510035646447999</v>
      </c>
      <c r="R54" s="102">
        <v>0</v>
      </c>
      <c r="S54" s="102">
        <v>0</v>
      </c>
      <c r="T54" s="102">
        <v>0</v>
      </c>
      <c r="U54" s="102">
        <v>0</v>
      </c>
      <c r="V54" s="102">
        <f>R54+S54+T54+U54</f>
        <v>0</v>
      </c>
      <c r="W54" s="102">
        <f t="shared" ref="W54:W66" si="72">1+0.049001276223018/2</f>
        <v>1.0245006381115089</v>
      </c>
      <c r="X54" s="102">
        <f>R54*$W$54</f>
        <v>0</v>
      </c>
      <c r="Y54" s="102">
        <f>S54*$W$54</f>
        <v>0</v>
      </c>
      <c r="Z54" s="102">
        <f>T54*$W$54</f>
        <v>0</v>
      </c>
      <c r="AA54" s="102">
        <f>U54*$W$54</f>
        <v>0</v>
      </c>
      <c r="AB54" s="102">
        <f>V54*$W$54</f>
        <v>0</v>
      </c>
      <c r="AF54" s="103"/>
    </row>
    <row r="55" spans="1:32" s="93" customFormat="1" ht="36" hidden="1" customHeight="1" x14ac:dyDescent="0.25">
      <c r="A55" s="58"/>
      <c r="B55" s="106" t="s">
        <v>4</v>
      </c>
      <c r="C55" s="107" t="s">
        <v>59</v>
      </c>
      <c r="D55" s="96" t="s">
        <v>82</v>
      </c>
      <c r="E55" s="108">
        <v>1567.9611650485438</v>
      </c>
      <c r="F55" s="108">
        <v>30680.582524271846</v>
      </c>
      <c r="G55" s="108">
        <v>51566.25607960792</v>
      </c>
      <c r="H55" s="108">
        <v>0</v>
      </c>
      <c r="I55" s="108">
        <v>83814.799768928307</v>
      </c>
      <c r="J55" s="109"/>
      <c r="K55" s="110"/>
      <c r="L55" s="111">
        <f>$K$55*E55/1000</f>
        <v>0</v>
      </c>
      <c r="M55" s="111">
        <f>$K$55*F55/1000</f>
        <v>0</v>
      </c>
      <c r="N55" s="111">
        <f t="shared" ref="N55:O55" si="73">$K$55*G55/1000</f>
        <v>0</v>
      </c>
      <c r="O55" s="111">
        <f t="shared" si="73"/>
        <v>0</v>
      </c>
      <c r="P55" s="111">
        <f>$K$55*I55/1000</f>
        <v>0</v>
      </c>
      <c r="Q55" s="101">
        <v>1.0510035646447999</v>
      </c>
      <c r="R55" s="112">
        <f>L55*$Q$55</f>
        <v>0</v>
      </c>
      <c r="S55" s="112">
        <f>M55*$Q$55</f>
        <v>0</v>
      </c>
      <c r="T55" s="112">
        <f>N55*$Q$55</f>
        <v>0</v>
      </c>
      <c r="U55" s="112">
        <f>O55*$Q$55</f>
        <v>0</v>
      </c>
      <c r="V55" s="112">
        <f>P55*$Q$55</f>
        <v>0</v>
      </c>
      <c r="W55" s="102">
        <f t="shared" si="72"/>
        <v>1.0245006381115089</v>
      </c>
      <c r="X55" s="112">
        <f>R55*$W$55</f>
        <v>0</v>
      </c>
      <c r="Y55" s="112">
        <f>S55*$W$55</f>
        <v>0</v>
      </c>
      <c r="Z55" s="112">
        <f>T55*$W$55</f>
        <v>0</v>
      </c>
      <c r="AA55" s="112">
        <f>U55*$W$55</f>
        <v>0</v>
      </c>
      <c r="AB55" s="112">
        <f>V55*$W$55</f>
        <v>0</v>
      </c>
      <c r="AF55" s="103"/>
    </row>
    <row r="56" spans="1:32" s="93" customFormat="1" ht="34.5" hidden="1" x14ac:dyDescent="0.25">
      <c r="B56" s="94" t="s">
        <v>73</v>
      </c>
      <c r="C56" s="95" t="s">
        <v>59</v>
      </c>
      <c r="D56" s="96" t="s">
        <v>83</v>
      </c>
      <c r="E56" s="97"/>
      <c r="F56" s="97"/>
      <c r="G56" s="97"/>
      <c r="H56" s="97"/>
      <c r="I56" s="97"/>
      <c r="J56" s="98"/>
      <c r="K56" s="99"/>
      <c r="L56" s="100"/>
      <c r="M56" s="100"/>
      <c r="N56" s="100"/>
      <c r="O56" s="100"/>
      <c r="P56" s="100"/>
      <c r="Q56" s="101">
        <v>1.0510035646447999</v>
      </c>
      <c r="R56" s="102">
        <v>0</v>
      </c>
      <c r="S56" s="102">
        <v>0</v>
      </c>
      <c r="T56" s="102">
        <v>0</v>
      </c>
      <c r="U56" s="102">
        <v>0</v>
      </c>
      <c r="V56" s="102">
        <f>R56+S56+T56+U56</f>
        <v>0</v>
      </c>
      <c r="W56" s="102">
        <v>0</v>
      </c>
      <c r="X56" s="102">
        <v>0</v>
      </c>
      <c r="Y56" s="102">
        <f>S56*$W$56</f>
        <v>0</v>
      </c>
      <c r="Z56" s="102">
        <f>T56*$W$56</f>
        <v>0</v>
      </c>
      <c r="AA56" s="102">
        <f>U56*$W$56</f>
        <v>0</v>
      </c>
      <c r="AB56" s="102">
        <f>V56*$W$56</f>
        <v>0</v>
      </c>
      <c r="AF56" s="103"/>
    </row>
    <row r="57" spans="1:32" s="93" customFormat="1" ht="34.5" hidden="1" x14ac:dyDescent="0.25">
      <c r="B57" s="105" t="s">
        <v>27</v>
      </c>
      <c r="C57" s="95" t="s">
        <v>64</v>
      </c>
      <c r="D57" s="96" t="s">
        <v>82</v>
      </c>
      <c r="E57" s="97">
        <v>98006.666666666657</v>
      </c>
      <c r="F57" s="97">
        <v>1475977.4006116206</v>
      </c>
      <c r="G57" s="97"/>
      <c r="H57" s="97">
        <v>33098.593272171252</v>
      </c>
      <c r="I57" s="97">
        <v>1607082.6605504586</v>
      </c>
      <c r="J57" s="98"/>
      <c r="K57" s="99"/>
      <c r="L57" s="100">
        <f>$K$57*E57/1000</f>
        <v>0</v>
      </c>
      <c r="M57" s="100">
        <f>$K$57*F57/1000</f>
        <v>0</v>
      </c>
      <c r="N57" s="100">
        <f>$K$57*G57/1000</f>
        <v>0</v>
      </c>
      <c r="O57" s="100">
        <f>$K$57*H57/1000</f>
        <v>0</v>
      </c>
      <c r="P57" s="100">
        <f>$K$57*I57/1000</f>
        <v>0</v>
      </c>
      <c r="Q57" s="101">
        <v>1.0510035646447999</v>
      </c>
      <c r="R57" s="102">
        <f>L57*$Q$57</f>
        <v>0</v>
      </c>
      <c r="S57" s="102">
        <f>M57*$Q$57</f>
        <v>0</v>
      </c>
      <c r="T57" s="102">
        <f>N57*$Q$57</f>
        <v>0</v>
      </c>
      <c r="U57" s="102">
        <f>O57*$Q$57</f>
        <v>0</v>
      </c>
      <c r="V57" s="102">
        <f>P57*$Q$57</f>
        <v>0</v>
      </c>
      <c r="W57" s="102">
        <f>1+0.049001276223018/2</f>
        <v>1.0245006381115089</v>
      </c>
      <c r="X57" s="102">
        <f>R57*$W$57</f>
        <v>0</v>
      </c>
      <c r="Y57" s="102">
        <f>S57*$W$57</f>
        <v>0</v>
      </c>
      <c r="Z57" s="102">
        <f>T57*$W$57</f>
        <v>0</v>
      </c>
      <c r="AA57" s="102">
        <f>U57*$W$57</f>
        <v>0</v>
      </c>
      <c r="AB57" s="102">
        <f>V57*$W$57</f>
        <v>0</v>
      </c>
      <c r="AF57" s="103"/>
    </row>
    <row r="58" spans="1:32" s="93" customFormat="1" ht="34.5" hidden="1" x14ac:dyDescent="0.25">
      <c r="B58" s="94" t="s">
        <v>75</v>
      </c>
      <c r="C58" s="95" t="s">
        <v>59</v>
      </c>
      <c r="D58" s="96" t="s">
        <v>83</v>
      </c>
      <c r="E58" s="97"/>
      <c r="F58" s="97"/>
      <c r="G58" s="97"/>
      <c r="H58" s="97"/>
      <c r="I58" s="97"/>
      <c r="J58" s="98"/>
      <c r="K58" s="99"/>
      <c r="L58" s="100"/>
      <c r="M58" s="100"/>
      <c r="N58" s="100"/>
      <c r="O58" s="100"/>
      <c r="P58" s="100"/>
      <c r="Q58" s="101">
        <v>1.0510035646447999</v>
      </c>
      <c r="R58" s="102">
        <v>0</v>
      </c>
      <c r="S58" s="102">
        <v>0</v>
      </c>
      <c r="T58" s="102">
        <v>0</v>
      </c>
      <c r="U58" s="102">
        <v>0</v>
      </c>
      <c r="V58" s="102">
        <f t="shared" ref="V58" si="74">R58+S58+T58+U58</f>
        <v>0</v>
      </c>
      <c r="W58" s="102">
        <f t="shared" si="72"/>
        <v>1.0245006381115089</v>
      </c>
      <c r="X58" s="102">
        <f>R58*$W$58</f>
        <v>0</v>
      </c>
      <c r="Y58" s="102">
        <f>S58*$W$58</f>
        <v>0</v>
      </c>
      <c r="Z58" s="102">
        <f>T58*$W$58</f>
        <v>0</v>
      </c>
      <c r="AA58" s="102">
        <f>U58*$W$58</f>
        <v>0</v>
      </c>
      <c r="AB58" s="102">
        <f>V58*$W$58</f>
        <v>0</v>
      </c>
      <c r="AF58" s="103"/>
    </row>
    <row r="59" spans="1:32" s="93" customFormat="1" ht="36" hidden="1" customHeight="1" x14ac:dyDescent="0.25">
      <c r="B59" s="106" t="s">
        <v>4</v>
      </c>
      <c r="C59" s="107" t="s">
        <v>59</v>
      </c>
      <c r="D59" s="96" t="s">
        <v>82</v>
      </c>
      <c r="E59" s="108">
        <v>1567.9611650485438</v>
      </c>
      <c r="F59" s="108">
        <v>30680.582524271846</v>
      </c>
      <c r="G59" s="108">
        <v>51566.25607960792</v>
      </c>
      <c r="H59" s="108">
        <v>0</v>
      </c>
      <c r="I59" s="108">
        <v>83814.799768928307</v>
      </c>
      <c r="J59" s="109"/>
      <c r="K59" s="110"/>
      <c r="L59" s="111">
        <f>$K$59*E59/1000</f>
        <v>0</v>
      </c>
      <c r="M59" s="111">
        <f t="shared" ref="M59:O59" si="75">$K$59*F59/1000</f>
        <v>0</v>
      </c>
      <c r="N59" s="111">
        <f t="shared" si="75"/>
        <v>0</v>
      </c>
      <c r="O59" s="111">
        <f t="shared" si="75"/>
        <v>0</v>
      </c>
      <c r="P59" s="111">
        <f>$K$59*I59/1000</f>
        <v>0</v>
      </c>
      <c r="Q59" s="101">
        <v>1.0510035646447999</v>
      </c>
      <c r="R59" s="112">
        <f>L59*$Q$59</f>
        <v>0</v>
      </c>
      <c r="S59" s="112">
        <f t="shared" ref="S59:U59" si="76">M59*$Q$59</f>
        <v>0</v>
      </c>
      <c r="T59" s="112">
        <f t="shared" si="76"/>
        <v>0</v>
      </c>
      <c r="U59" s="112">
        <f t="shared" si="76"/>
        <v>0</v>
      </c>
      <c r="V59" s="112">
        <f>P59*$Q$59</f>
        <v>0</v>
      </c>
      <c r="W59" s="102">
        <f t="shared" si="72"/>
        <v>1.0245006381115089</v>
      </c>
      <c r="X59" s="112">
        <f>R59*$W$59</f>
        <v>0</v>
      </c>
      <c r="Y59" s="112">
        <f t="shared" ref="Y59:AA59" si="77">S59*$W$59</f>
        <v>0</v>
      </c>
      <c r="Z59" s="112">
        <f t="shared" si="77"/>
        <v>0</v>
      </c>
      <c r="AA59" s="112">
        <f t="shared" si="77"/>
        <v>0</v>
      </c>
      <c r="AB59" s="112">
        <f>V59*$W$59</f>
        <v>0</v>
      </c>
      <c r="AF59" s="103"/>
    </row>
    <row r="60" spans="1:32" s="93" customFormat="1" ht="34.5" hidden="1" x14ac:dyDescent="0.25">
      <c r="B60" s="94" t="s">
        <v>29</v>
      </c>
      <c r="C60" s="95" t="s">
        <v>64</v>
      </c>
      <c r="D60" s="96" t="s">
        <v>82</v>
      </c>
      <c r="E60" s="97">
        <v>62886.559802712698</v>
      </c>
      <c r="F60" s="97">
        <v>1996540.0739827373</v>
      </c>
      <c r="G60" s="97"/>
      <c r="H60" s="97">
        <v>13041.035758323058</v>
      </c>
      <c r="I60" s="97">
        <v>2072467.6695437729</v>
      </c>
      <c r="J60" s="98"/>
      <c r="K60" s="99"/>
      <c r="L60" s="100">
        <f>$K$60*E60/1000</f>
        <v>0</v>
      </c>
      <c r="M60" s="100">
        <f>$K$60*F60/1000</f>
        <v>0</v>
      </c>
      <c r="N60" s="100">
        <f t="shared" ref="N60:P60" si="78">$K$60*G60/1000</f>
        <v>0</v>
      </c>
      <c r="O60" s="100">
        <f t="shared" si="78"/>
        <v>0</v>
      </c>
      <c r="P60" s="100">
        <f t="shared" si="78"/>
        <v>0</v>
      </c>
      <c r="Q60" s="101">
        <v>1.0510035646447999</v>
      </c>
      <c r="R60" s="102">
        <f>L60*$Q$60</f>
        <v>0</v>
      </c>
      <c r="S60" s="102">
        <f t="shared" ref="S60:V60" si="79">M60*$Q$60</f>
        <v>0</v>
      </c>
      <c r="T60" s="102">
        <f t="shared" si="79"/>
        <v>0</v>
      </c>
      <c r="U60" s="102">
        <f t="shared" si="79"/>
        <v>0</v>
      </c>
      <c r="V60" s="102">
        <f t="shared" si="79"/>
        <v>0</v>
      </c>
      <c r="W60" s="102">
        <v>1.0245006381115089</v>
      </c>
      <c r="X60" s="102">
        <f>R60*W60</f>
        <v>0</v>
      </c>
      <c r="Y60" s="102">
        <f>S60*W60</f>
        <v>0</v>
      </c>
      <c r="Z60" s="102">
        <f t="shared" ref="Z60" si="80">T60*Y60</f>
        <v>0</v>
      </c>
      <c r="AA60" s="102">
        <f>U60*W60</f>
        <v>0</v>
      </c>
      <c r="AB60" s="102">
        <f>V60*W60</f>
        <v>0</v>
      </c>
      <c r="AF60" s="103"/>
    </row>
    <row r="61" spans="1:32" s="93" customFormat="1" ht="34.5" hidden="1" x14ac:dyDescent="0.25">
      <c r="B61" s="105" t="s">
        <v>65</v>
      </c>
      <c r="C61" s="95" t="s">
        <v>64</v>
      </c>
      <c r="D61" s="96" t="s">
        <v>82</v>
      </c>
      <c r="E61" s="97">
        <v>752214.28571428568</v>
      </c>
      <c r="F61" s="97">
        <v>3393646.0396039602</v>
      </c>
      <c r="G61" s="97"/>
      <c r="H61" s="97">
        <v>38133.309759547388</v>
      </c>
      <c r="I61" s="97">
        <v>4183993.6350777936</v>
      </c>
      <c r="J61" s="98"/>
      <c r="K61" s="99"/>
      <c r="L61" s="100">
        <f>$K$61*E61/1000</f>
        <v>0</v>
      </c>
      <c r="M61" s="100">
        <f>$K$61*F61/1000</f>
        <v>0</v>
      </c>
      <c r="N61" s="100">
        <f>$K$61*G61/1000</f>
        <v>0</v>
      </c>
      <c r="O61" s="100">
        <f>$K$61*H61/1000</f>
        <v>0</v>
      </c>
      <c r="P61" s="100">
        <f>$K$61*I61/1000</f>
        <v>0</v>
      </c>
      <c r="Q61" s="101">
        <v>1.0510035646447999</v>
      </c>
      <c r="R61" s="102">
        <f>L61*$Q$61</f>
        <v>0</v>
      </c>
      <c r="S61" s="102">
        <f t="shared" ref="S61:U61" si="81">M61*$Q$61</f>
        <v>0</v>
      </c>
      <c r="T61" s="102">
        <f t="shared" si="81"/>
        <v>0</v>
      </c>
      <c r="U61" s="102">
        <f t="shared" si="81"/>
        <v>0</v>
      </c>
      <c r="V61" s="102">
        <f>P61*$Q$61</f>
        <v>0</v>
      </c>
      <c r="W61" s="102">
        <f t="shared" ref="W61" si="82">1+0.049001276223018/2</f>
        <v>1.0245006381115089</v>
      </c>
      <c r="X61" s="102">
        <f>R61*$W$61</f>
        <v>0</v>
      </c>
      <c r="Y61" s="102">
        <f t="shared" ref="Y61:AA61" si="83">S61*$W$61</f>
        <v>0</v>
      </c>
      <c r="Z61" s="102">
        <f t="shared" si="83"/>
        <v>0</v>
      </c>
      <c r="AA61" s="102">
        <f t="shared" si="83"/>
        <v>0</v>
      </c>
      <c r="AB61" s="102">
        <f>V61*W61</f>
        <v>0</v>
      </c>
      <c r="AF61" s="103"/>
    </row>
    <row r="62" spans="1:32" s="93" customFormat="1" ht="34.5" hidden="1" x14ac:dyDescent="0.25">
      <c r="B62" s="94" t="s">
        <v>75</v>
      </c>
      <c r="C62" s="95" t="s">
        <v>59</v>
      </c>
      <c r="D62" s="96" t="s">
        <v>83</v>
      </c>
      <c r="E62" s="97"/>
      <c r="F62" s="97"/>
      <c r="G62" s="97"/>
      <c r="H62" s="97"/>
      <c r="I62" s="97"/>
      <c r="J62" s="98"/>
      <c r="K62" s="99"/>
      <c r="L62" s="100"/>
      <c r="M62" s="100"/>
      <c r="N62" s="100"/>
      <c r="O62" s="100"/>
      <c r="P62" s="100"/>
      <c r="Q62" s="101">
        <v>1.0510035646447999</v>
      </c>
      <c r="R62" s="102"/>
      <c r="S62" s="102"/>
      <c r="T62" s="102"/>
      <c r="U62" s="102"/>
      <c r="V62" s="102">
        <f t="shared" ref="V62" si="84">R62+S62+T62+U62</f>
        <v>0</v>
      </c>
      <c r="W62" s="102">
        <f t="shared" si="72"/>
        <v>1.0245006381115089</v>
      </c>
      <c r="X62" s="102">
        <f>R62*$W$62</f>
        <v>0</v>
      </c>
      <c r="Y62" s="102">
        <f>S62*$W$62</f>
        <v>0</v>
      </c>
      <c r="Z62" s="102">
        <f>T62*$W$62</f>
        <v>0</v>
      </c>
      <c r="AA62" s="102">
        <f>U62*$W$62</f>
        <v>0</v>
      </c>
      <c r="AB62" s="102">
        <f>V62*$W$62</f>
        <v>0</v>
      </c>
      <c r="AF62" s="103"/>
    </row>
    <row r="63" spans="1:32" s="93" customFormat="1" ht="36" hidden="1" customHeight="1" x14ac:dyDescent="0.25">
      <c r="B63" s="106" t="s">
        <v>4</v>
      </c>
      <c r="C63" s="107" t="s">
        <v>59</v>
      </c>
      <c r="D63" s="96" t="s">
        <v>82</v>
      </c>
      <c r="E63" s="108">
        <v>1567.9611650485438</v>
      </c>
      <c r="F63" s="108">
        <v>30680.582524271846</v>
      </c>
      <c r="G63" s="108">
        <v>51566.25607960792</v>
      </c>
      <c r="H63" s="108">
        <v>0</v>
      </c>
      <c r="I63" s="108">
        <v>83814.799768928307</v>
      </c>
      <c r="J63" s="109"/>
      <c r="K63" s="110"/>
      <c r="L63" s="111">
        <f>$K$63*E63/1000</f>
        <v>0</v>
      </c>
      <c r="M63" s="111">
        <f t="shared" ref="M63:O63" si="85">$K$63*F63/1000</f>
        <v>0</v>
      </c>
      <c r="N63" s="111">
        <f t="shared" si="85"/>
        <v>0</v>
      </c>
      <c r="O63" s="111">
        <f t="shared" si="85"/>
        <v>0</v>
      </c>
      <c r="P63" s="111">
        <f>$K$63*I63/1000</f>
        <v>0</v>
      </c>
      <c r="Q63" s="101">
        <v>1.0510035646447999</v>
      </c>
      <c r="R63" s="112">
        <f>L63*$Q$63</f>
        <v>0</v>
      </c>
      <c r="S63" s="112">
        <f t="shared" ref="S63:U63" si="86">M63*$Q$63</f>
        <v>0</v>
      </c>
      <c r="T63" s="112">
        <f t="shared" si="86"/>
        <v>0</v>
      </c>
      <c r="U63" s="112">
        <f t="shared" si="86"/>
        <v>0</v>
      </c>
      <c r="V63" s="112">
        <f>P63*Q63</f>
        <v>0</v>
      </c>
      <c r="W63" s="102">
        <f t="shared" si="72"/>
        <v>1.0245006381115089</v>
      </c>
      <c r="X63" s="112">
        <f>R63*$W$63</f>
        <v>0</v>
      </c>
      <c r="Y63" s="112">
        <f t="shared" ref="Y63:AA63" si="87">S63*$W$63</f>
        <v>0</v>
      </c>
      <c r="Z63" s="112">
        <f t="shared" si="87"/>
        <v>0</v>
      </c>
      <c r="AA63" s="112">
        <f t="shared" si="87"/>
        <v>0</v>
      </c>
      <c r="AB63" s="112">
        <f>V63*W63</f>
        <v>0</v>
      </c>
      <c r="AF63" s="103"/>
    </row>
    <row r="64" spans="1:32" s="75" customFormat="1" ht="34.5" hidden="1" x14ac:dyDescent="0.25">
      <c r="B64" s="76" t="s">
        <v>60</v>
      </c>
      <c r="C64" s="77" t="s">
        <v>59</v>
      </c>
      <c r="D64" s="78" t="s">
        <v>82</v>
      </c>
      <c r="E64" s="79">
        <v>25441</v>
      </c>
      <c r="F64" s="79">
        <v>111620</v>
      </c>
      <c r="G64" s="79">
        <v>791475.21601872006</v>
      </c>
      <c r="H64" s="79">
        <v>33042.04</v>
      </c>
      <c r="I64" s="79">
        <v>961578.2560187201</v>
      </c>
      <c r="J64" s="80"/>
      <c r="K64" s="81"/>
      <c r="L64" s="82">
        <f>$K$64*E64/1000</f>
        <v>0</v>
      </c>
      <c r="M64" s="82">
        <f>$K$64*F64/1000</f>
        <v>0</v>
      </c>
      <c r="N64" s="82">
        <f>$K$64*G64/1000</f>
        <v>0</v>
      </c>
      <c r="O64" s="82">
        <f>$K$64*H64/1000</f>
        <v>0</v>
      </c>
      <c r="P64" s="82">
        <f>$K$64*I64/1000</f>
        <v>0</v>
      </c>
      <c r="Q64" s="83">
        <v>1.0510035646447999</v>
      </c>
      <c r="R64" s="84">
        <f>L64*$Q$64</f>
        <v>0</v>
      </c>
      <c r="S64" s="84">
        <f>M64*$Q$64</f>
        <v>0</v>
      </c>
      <c r="T64" s="84">
        <f>N64*$Q$64</f>
        <v>0</v>
      </c>
      <c r="U64" s="84">
        <f>O64*$Q$64</f>
        <v>0</v>
      </c>
      <c r="V64" s="84">
        <f>P64*$Q$64</f>
        <v>0</v>
      </c>
      <c r="W64" s="84">
        <f t="shared" si="72"/>
        <v>1.0245006381115089</v>
      </c>
      <c r="X64" s="84">
        <f>R64*$W$64</f>
        <v>0</v>
      </c>
      <c r="Y64" s="84">
        <f t="shared" ref="Y64:AA64" si="88">S64*$W$64</f>
        <v>0</v>
      </c>
      <c r="Z64" s="84">
        <f t="shared" si="88"/>
        <v>0</v>
      </c>
      <c r="AA64" s="84">
        <f t="shared" si="88"/>
        <v>0</v>
      </c>
      <c r="AB64" s="84">
        <f>V64*W64</f>
        <v>0</v>
      </c>
      <c r="AF64" s="87"/>
    </row>
    <row r="65" spans="1:32" s="93" customFormat="1" ht="34.5" hidden="1" x14ac:dyDescent="0.25">
      <c r="B65" s="105" t="s">
        <v>27</v>
      </c>
      <c r="C65" s="95" t="s">
        <v>64</v>
      </c>
      <c r="D65" s="96" t="s">
        <v>82</v>
      </c>
      <c r="E65" s="97">
        <v>98006.666666666657</v>
      </c>
      <c r="F65" s="97">
        <v>1475977.4006116206</v>
      </c>
      <c r="G65" s="97"/>
      <c r="H65" s="97">
        <v>33098.593272171252</v>
      </c>
      <c r="I65" s="97">
        <v>1607082.6605504586</v>
      </c>
      <c r="J65" s="98"/>
      <c r="K65" s="99"/>
      <c r="L65" s="100">
        <f>$K$65*E65/1000</f>
        <v>0</v>
      </c>
      <c r="M65" s="100">
        <f t="shared" ref="M65:O65" si="89">$K$65*F65/1000</f>
        <v>0</v>
      </c>
      <c r="N65" s="100">
        <f t="shared" si="89"/>
        <v>0</v>
      </c>
      <c r="O65" s="100">
        <f t="shared" si="89"/>
        <v>0</v>
      </c>
      <c r="P65" s="100">
        <f>$K$65*I65/1000</f>
        <v>0</v>
      </c>
      <c r="Q65" s="101">
        <v>1.0510035646447999</v>
      </c>
      <c r="R65" s="102">
        <f>L65*$Q$65</f>
        <v>0</v>
      </c>
      <c r="S65" s="102">
        <f t="shared" ref="S65:U65" si="90">M65*$Q$65</f>
        <v>0</v>
      </c>
      <c r="T65" s="102">
        <f t="shared" si="90"/>
        <v>0</v>
      </c>
      <c r="U65" s="102">
        <f t="shared" si="90"/>
        <v>0</v>
      </c>
      <c r="V65" s="102">
        <f>P65*$Q$65</f>
        <v>0</v>
      </c>
      <c r="W65" s="102">
        <f>1+0.049001276223018/2</f>
        <v>1.0245006381115089</v>
      </c>
      <c r="X65" s="102">
        <f>R65*$W$65</f>
        <v>0</v>
      </c>
      <c r="Y65" s="102">
        <f t="shared" ref="Y65:AA65" si="91">S65*$W$65</f>
        <v>0</v>
      </c>
      <c r="Z65" s="102">
        <f t="shared" si="91"/>
        <v>0</v>
      </c>
      <c r="AA65" s="102">
        <f t="shared" si="91"/>
        <v>0</v>
      </c>
      <c r="AB65" s="102">
        <f>V65*$W$65</f>
        <v>0</v>
      </c>
      <c r="AF65" s="103"/>
    </row>
    <row r="66" spans="1:32" s="93" customFormat="1" ht="34.5" hidden="1" x14ac:dyDescent="0.25">
      <c r="B66" s="94" t="s">
        <v>73</v>
      </c>
      <c r="C66" s="95" t="s">
        <v>59</v>
      </c>
      <c r="D66" s="96" t="s">
        <v>83</v>
      </c>
      <c r="E66" s="97"/>
      <c r="F66" s="97"/>
      <c r="G66" s="97"/>
      <c r="H66" s="97"/>
      <c r="I66" s="97"/>
      <c r="J66" s="98"/>
      <c r="K66" s="99"/>
      <c r="L66" s="100"/>
      <c r="M66" s="100"/>
      <c r="N66" s="100"/>
      <c r="O66" s="100"/>
      <c r="P66" s="100"/>
      <c r="Q66" s="101">
        <v>1.0510035646447999</v>
      </c>
      <c r="R66" s="102">
        <v>0</v>
      </c>
      <c r="S66" s="102">
        <v>0</v>
      </c>
      <c r="T66" s="102">
        <v>0</v>
      </c>
      <c r="U66" s="102">
        <v>0</v>
      </c>
      <c r="V66" s="102">
        <f t="shared" ref="V66" si="92">R66+S66+T66+U66</f>
        <v>0</v>
      </c>
      <c r="W66" s="102">
        <f t="shared" si="72"/>
        <v>1.0245006381115089</v>
      </c>
      <c r="X66" s="102">
        <f>R66*$W$66</f>
        <v>0</v>
      </c>
      <c r="Y66" s="102">
        <f>S66*$W$66</f>
        <v>0</v>
      </c>
      <c r="Z66" s="102">
        <f>T66*$W$66</f>
        <v>0</v>
      </c>
      <c r="AA66" s="102">
        <f>U66*$W$66</f>
        <v>0</v>
      </c>
      <c r="AB66" s="102">
        <f>V66*$W$66</f>
        <v>0</v>
      </c>
      <c r="AF66" s="103"/>
    </row>
    <row r="67" spans="1:32" s="93" customFormat="1" ht="19.5" hidden="1" customHeight="1" x14ac:dyDescent="0.25">
      <c r="A67" s="113"/>
      <c r="B67" s="136" t="s">
        <v>85</v>
      </c>
      <c r="C67" s="95" t="s">
        <v>59</v>
      </c>
      <c r="D67" s="96" t="s">
        <v>83</v>
      </c>
      <c r="E67" s="97"/>
      <c r="F67" s="97"/>
      <c r="G67" s="97"/>
      <c r="H67" s="97"/>
      <c r="I67" s="97"/>
      <c r="J67" s="98"/>
      <c r="K67" s="99"/>
      <c r="L67" s="100"/>
      <c r="M67" s="100"/>
      <c r="N67" s="100"/>
      <c r="O67" s="100"/>
      <c r="P67" s="100"/>
      <c r="Q67" s="101">
        <v>1.0510035646447999</v>
      </c>
      <c r="R67" s="102">
        <v>0</v>
      </c>
      <c r="S67" s="102">
        <v>0</v>
      </c>
      <c r="T67" s="102">
        <v>0</v>
      </c>
      <c r="U67" s="102">
        <v>0</v>
      </c>
      <c r="V67" s="102">
        <f>R67+S67+T67+U67</f>
        <v>0</v>
      </c>
      <c r="W67" s="102">
        <f>1+0.049001276223018/2</f>
        <v>1.0245006381115089</v>
      </c>
      <c r="X67" s="102">
        <f>R67*$W$67</f>
        <v>0</v>
      </c>
      <c r="Y67" s="102">
        <f>S67*$W$67</f>
        <v>0</v>
      </c>
      <c r="Z67" s="102">
        <f>T67*$W$67</f>
        <v>0</v>
      </c>
      <c r="AA67" s="102">
        <f>U67*$W$67</f>
        <v>0</v>
      </c>
      <c r="AB67" s="102">
        <f>V67*$W$67</f>
        <v>0</v>
      </c>
      <c r="AF67" s="103"/>
    </row>
    <row r="68" spans="1:32" s="93" customFormat="1" ht="21" hidden="1" customHeight="1" x14ac:dyDescent="0.25">
      <c r="A68" s="113"/>
      <c r="B68" s="94" t="s">
        <v>84</v>
      </c>
      <c r="C68" s="95" t="s">
        <v>59</v>
      </c>
      <c r="D68" s="96" t="s">
        <v>83</v>
      </c>
      <c r="E68" s="97"/>
      <c r="F68" s="97"/>
      <c r="G68" s="97"/>
      <c r="H68" s="97"/>
      <c r="I68" s="97"/>
      <c r="J68" s="98"/>
      <c r="K68" s="99"/>
      <c r="L68" s="100"/>
      <c r="M68" s="100"/>
      <c r="N68" s="100"/>
      <c r="O68" s="100"/>
      <c r="P68" s="100"/>
      <c r="Q68" s="101">
        <v>1.0510035646447999</v>
      </c>
      <c r="R68" s="102">
        <v>0</v>
      </c>
      <c r="S68" s="102">
        <v>0</v>
      </c>
      <c r="T68" s="102">
        <v>0</v>
      </c>
      <c r="U68" s="102">
        <v>0</v>
      </c>
      <c r="V68" s="102">
        <f>R68+S68+T68+U68</f>
        <v>0</v>
      </c>
      <c r="W68" s="102">
        <f>1+0.049001276223018/2</f>
        <v>1.0245006381115089</v>
      </c>
      <c r="X68" s="102">
        <f>R68*$W$68</f>
        <v>0</v>
      </c>
      <c r="Y68" s="102">
        <f>S68*$W$68</f>
        <v>0</v>
      </c>
      <c r="Z68" s="102">
        <f>T68*$W$68</f>
        <v>0</v>
      </c>
      <c r="AA68" s="102">
        <f>U68*$W$68</f>
        <v>0</v>
      </c>
      <c r="AB68" s="102">
        <f>V68*$W$68</f>
        <v>0</v>
      </c>
      <c r="AF68" s="103"/>
    </row>
    <row r="69" spans="1:32" ht="24" customHeight="1" x14ac:dyDescent="0.3">
      <c r="A69" s="92" t="s">
        <v>81</v>
      </c>
      <c r="B69" s="51" t="s">
        <v>67</v>
      </c>
      <c r="C69" s="45"/>
      <c r="D69" s="46"/>
      <c r="E69" s="45"/>
      <c r="F69" s="45"/>
      <c r="G69" s="45"/>
      <c r="H69" s="45"/>
      <c r="I69" s="45"/>
      <c r="J69" s="45"/>
      <c r="K69" s="46"/>
      <c r="L69" s="49">
        <f>SUM(L5:L68)</f>
        <v>32.072841165048544</v>
      </c>
      <c r="M69" s="49">
        <f>SUM(M5:M68)</f>
        <v>338.16482252427193</v>
      </c>
      <c r="N69" s="49">
        <f>SUM(N5:N68)</f>
        <v>51.566256079607918</v>
      </c>
      <c r="O69" s="49">
        <f>SUM(O5:O68)</f>
        <v>0</v>
      </c>
      <c r="P69" s="49">
        <f>SUM(P5:P68)</f>
        <v>421.80391976892838</v>
      </c>
      <c r="Q69" s="53"/>
      <c r="R69" s="143">
        <f>SUM(R5:R68)</f>
        <v>98.012670392752497</v>
      </c>
      <c r="S69" s="143">
        <f>SUM(S5:S68)</f>
        <v>543.66943391048596</v>
      </c>
      <c r="T69" s="143">
        <f>SUM(T5:T68)</f>
        <v>54.196318955054508</v>
      </c>
      <c r="U69" s="143">
        <f>SUM(U5:U68)</f>
        <v>1.954</v>
      </c>
      <c r="V69" s="143">
        <f>SUM(V5:V68)</f>
        <v>697.83242325829292</v>
      </c>
      <c r="W69" s="140"/>
      <c r="X69" s="143">
        <f>SUM(X5:X68)</f>
        <v>100.41404336038792</v>
      </c>
      <c r="Y69" s="143">
        <f>SUM(Y5:Y68)</f>
        <v>556.98968196301564</v>
      </c>
      <c r="Z69" s="143">
        <f>SUM(Z5:Z68)</f>
        <v>55.524163352748268</v>
      </c>
      <c r="AA69" s="143">
        <f>SUM(AA5:AA68)</f>
        <v>2.0018742468698885</v>
      </c>
      <c r="AB69" s="143">
        <f>X69+Y69+Z69+AA69</f>
        <v>714.92976292302171</v>
      </c>
      <c r="AC69" s="69"/>
      <c r="AD69" s="69"/>
    </row>
    <row r="70" spans="1:32" ht="33.75" customHeight="1" x14ac:dyDescent="0.25">
      <c r="A70" t="s">
        <v>81</v>
      </c>
      <c r="B70" s="50" t="s">
        <v>68</v>
      </c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70"/>
      <c r="R70" s="143">
        <f>R69*0.2</f>
        <v>19.602534078550502</v>
      </c>
      <c r="S70" s="143">
        <f t="shared" ref="S70:V70" si="93">S69*0.2</f>
        <v>108.7338867820972</v>
      </c>
      <c r="T70" s="143">
        <f t="shared" si="93"/>
        <v>10.839263791010902</v>
      </c>
      <c r="U70" s="143">
        <f t="shared" si="93"/>
        <v>0.39080000000000004</v>
      </c>
      <c r="V70" s="143">
        <f t="shared" si="93"/>
        <v>139.56648465165858</v>
      </c>
      <c r="W70" s="142"/>
      <c r="X70" s="143">
        <f>X69*0.2</f>
        <v>20.082808672077586</v>
      </c>
      <c r="Y70" s="143">
        <f t="shared" ref="Y70:AA70" si="94">Y69*0.2</f>
        <v>111.39793639260313</v>
      </c>
      <c r="Z70" s="143">
        <f t="shared" si="94"/>
        <v>11.104832670549655</v>
      </c>
      <c r="AA70" s="143">
        <f t="shared" si="94"/>
        <v>0.40037484937397771</v>
      </c>
      <c r="AB70" s="143">
        <f>X70+Y70+Z70+AA70</f>
        <v>142.98595258460435</v>
      </c>
    </row>
    <row r="71" spans="1:32" ht="26.25" customHeight="1" x14ac:dyDescent="0.25">
      <c r="A71" t="s">
        <v>81</v>
      </c>
      <c r="B71" s="50" t="s">
        <v>69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70"/>
      <c r="R71" s="143">
        <f>R70+R69</f>
        <v>117.615204471303</v>
      </c>
      <c r="S71" s="143">
        <f t="shared" ref="S71:V71" si="95">S70+S69</f>
        <v>652.40332069258318</v>
      </c>
      <c r="T71" s="143">
        <f t="shared" si="95"/>
        <v>65.035582746065415</v>
      </c>
      <c r="U71" s="143">
        <f t="shared" si="95"/>
        <v>2.3448000000000002</v>
      </c>
      <c r="V71" s="143">
        <f t="shared" si="95"/>
        <v>837.3989079099515</v>
      </c>
      <c r="W71" s="144"/>
      <c r="X71" s="143">
        <f>X70+X69</f>
        <v>120.49685203246551</v>
      </c>
      <c r="Y71" s="143">
        <f t="shared" ref="Y71:AA71" si="96">Y70+Y69</f>
        <v>668.38761835561877</v>
      </c>
      <c r="Z71" s="143">
        <f t="shared" si="96"/>
        <v>66.62899602329793</v>
      </c>
      <c r="AA71" s="143">
        <f t="shared" si="96"/>
        <v>2.4022490962438661</v>
      </c>
      <c r="AB71" s="143">
        <f>X71+Y71+Z71+AA71</f>
        <v>857.91571550762615</v>
      </c>
    </row>
    <row r="72" spans="1:32" ht="24.75" hidden="1" customHeight="1" x14ac:dyDescent="0.25">
      <c r="Q72" s="61"/>
      <c r="W72" s="61"/>
    </row>
    <row r="73" spans="1:32" ht="30" hidden="1" customHeight="1" x14ac:dyDescent="0.25">
      <c r="Q73" s="61"/>
      <c r="W73" s="61"/>
    </row>
    <row r="74" spans="1:32" x14ac:dyDescent="0.25">
      <c r="Q74" s="58"/>
      <c r="R74" s="58"/>
      <c r="S74" s="58"/>
      <c r="T74" s="58"/>
      <c r="U74" s="58"/>
      <c r="V74" s="58"/>
      <c r="W74" s="58"/>
      <c r="X74" s="58"/>
    </row>
    <row r="75" spans="1:32" x14ac:dyDescent="0.25">
      <c r="F75" s="57"/>
      <c r="G75" s="57"/>
      <c r="H75" s="57"/>
      <c r="I75" s="57"/>
      <c r="J75" s="57"/>
      <c r="K75" s="57"/>
      <c r="L75" s="57"/>
      <c r="Q75" s="58"/>
      <c r="R75" s="58"/>
      <c r="S75" s="58"/>
      <c r="T75" s="58"/>
      <c r="U75" s="58"/>
      <c r="V75" s="58"/>
      <c r="W75" s="58"/>
      <c r="X75" s="58"/>
    </row>
    <row r="76" spans="1:32" ht="18.75" x14ac:dyDescent="0.3">
      <c r="F76" s="59" t="s">
        <v>78</v>
      </c>
      <c r="G76" s="60"/>
      <c r="H76" s="60"/>
      <c r="I76" s="60"/>
      <c r="J76" s="60" t="s">
        <v>79</v>
      </c>
      <c r="K76" s="57"/>
      <c r="L76" s="57"/>
      <c r="Q76" s="58"/>
      <c r="R76" s="58"/>
      <c r="S76" s="58"/>
      <c r="T76" s="58"/>
      <c r="U76" s="58"/>
      <c r="V76" s="58"/>
      <c r="W76" s="58"/>
      <c r="X76" s="58"/>
    </row>
    <row r="77" spans="1:32" ht="20.25" x14ac:dyDescent="0.3">
      <c r="B77" s="52"/>
      <c r="F77" s="59"/>
      <c r="G77" s="60"/>
      <c r="H77" s="60"/>
      <c r="I77" s="60"/>
      <c r="J77" s="57"/>
      <c r="K77" s="57"/>
      <c r="L77" s="57"/>
      <c r="Q77" s="58"/>
      <c r="R77" s="58"/>
      <c r="S77" s="58"/>
      <c r="T77" s="58"/>
      <c r="U77" s="58"/>
      <c r="V77" s="58"/>
      <c r="W77" s="58"/>
      <c r="X77" s="58"/>
    </row>
    <row r="78" spans="1:32" ht="20.25" x14ac:dyDescent="0.3">
      <c r="B78" s="52"/>
      <c r="F78" s="59" t="s">
        <v>80</v>
      </c>
      <c r="G78" s="60"/>
      <c r="H78" s="60"/>
      <c r="I78" s="57"/>
      <c r="J78" s="60" t="s">
        <v>79</v>
      </c>
      <c r="K78" s="57"/>
      <c r="L78" s="57"/>
      <c r="Q78" s="58"/>
      <c r="R78" s="58"/>
      <c r="S78" s="58"/>
      <c r="T78" s="58"/>
      <c r="U78" s="58"/>
      <c r="V78" s="58"/>
      <c r="W78" s="58"/>
      <c r="X78" s="58"/>
    </row>
    <row r="79" spans="1:32" ht="20.25" x14ac:dyDescent="0.25">
      <c r="B79" s="52"/>
      <c r="F79" s="57"/>
      <c r="G79" s="57"/>
      <c r="H79" s="57"/>
      <c r="I79" s="57"/>
      <c r="J79" s="57"/>
      <c r="K79" s="57"/>
      <c r="L79" s="57"/>
      <c r="Q79" s="58"/>
      <c r="R79" s="58"/>
      <c r="S79" s="58"/>
      <c r="T79" s="58"/>
      <c r="U79" s="58"/>
      <c r="V79" s="58"/>
      <c r="W79" s="58"/>
      <c r="X79" s="58"/>
    </row>
    <row r="80" spans="1:32" ht="202.5" x14ac:dyDescent="0.25">
      <c r="B80" s="52" t="s">
        <v>70</v>
      </c>
    </row>
    <row r="81" spans="2:2" ht="81" x14ac:dyDescent="0.25">
      <c r="B81" s="52" t="s">
        <v>71</v>
      </c>
    </row>
    <row r="82" spans="2:2" ht="141.75" x14ac:dyDescent="0.25">
      <c r="B82" s="52" t="s">
        <v>72</v>
      </c>
    </row>
  </sheetData>
  <autoFilter ref="A4:AF73" xr:uid="{00000000-0009-0000-0000-000001000000}">
    <filterColumn colId="0">
      <customFilters>
        <customFilter operator="notEqual" val=" "/>
      </customFilters>
    </filterColumn>
  </autoFilter>
  <mergeCells count="13">
    <mergeCell ref="W2:W3"/>
    <mergeCell ref="X2:AB2"/>
    <mergeCell ref="R2:V2"/>
    <mergeCell ref="A1:V1"/>
    <mergeCell ref="A2:A3"/>
    <mergeCell ref="B2:B3"/>
    <mergeCell ref="C2:C3"/>
    <mergeCell ref="D2:D3"/>
    <mergeCell ref="E2:I2"/>
    <mergeCell ref="J2:J3"/>
    <mergeCell ref="K2:K3"/>
    <mergeCell ref="L2:P2"/>
    <mergeCell ref="Q2:Q3"/>
  </mergeCells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2023-04-26T05:35:35Z</dcterms:modified>
</cp:coreProperties>
</file>