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  <sheet name="Лист2" sheetId="6" r:id="rId4"/>
  </sheets>
  <definedNames>
    <definedName name="_xlnm._FilterDatabase" localSheetId="0" hidden="1">'87_лот_(Всего)'!$A$2:$BT$2</definedName>
    <definedName name="_xlnm._FilterDatabase" localSheetId="1" hidden="1">шаблон!$A$2:$BV$41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шаблон!$A$1:$BO$48</definedName>
  </definedNames>
  <calcPr calcId="145621"/>
</workbook>
</file>

<file path=xl/calcChain.xml><?xml version="1.0" encoding="utf-8"?>
<calcChain xmlns="http://schemas.openxmlformats.org/spreadsheetml/2006/main">
  <c r="O48" i="4" l="1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H48" i="4"/>
  <c r="AI48" i="4"/>
  <c r="AJ48" i="4"/>
  <c r="AL48" i="4"/>
  <c r="AN48" i="4"/>
  <c r="AO48" i="4"/>
  <c r="AP48" i="4"/>
  <c r="AQ48" i="4"/>
  <c r="AR48" i="4"/>
  <c r="AT48" i="4"/>
  <c r="AU48" i="4"/>
  <c r="AV48" i="4"/>
  <c r="AW48" i="4"/>
  <c r="AX48" i="4"/>
  <c r="AY48" i="4"/>
  <c r="AZ48" i="4"/>
  <c r="BB48" i="4"/>
  <c r="BD48" i="4"/>
  <c r="BE48" i="4"/>
  <c r="BF48" i="4"/>
  <c r="BH48" i="4"/>
  <c r="BI48" i="4"/>
  <c r="BJ48" i="4"/>
  <c r="BK48" i="4"/>
  <c r="BL48" i="4"/>
  <c r="BM48" i="4"/>
  <c r="N48" i="4"/>
  <c r="M47" i="4" l="1"/>
  <c r="N47" i="4" s="1"/>
  <c r="BR46" i="4"/>
  <c r="BS46" i="4" s="1"/>
  <c r="R46" i="4"/>
  <c r="O46" i="4"/>
  <c r="M45" i="4"/>
  <c r="N45" i="4" s="1"/>
  <c r="BR44" i="4"/>
  <c r="BS44" i="4" s="1"/>
  <c r="R44" i="4"/>
  <c r="O44" i="4"/>
  <c r="S45" i="4" l="1"/>
  <c r="S44" i="4" s="1"/>
  <c r="N44" i="4"/>
  <c r="Q47" i="4"/>
  <c r="Q46" i="4" s="1"/>
  <c r="N46" i="4"/>
  <c r="S47" i="4"/>
  <c r="S46" i="4" s="1"/>
  <c r="P47" i="4"/>
  <c r="Q45" i="4"/>
  <c r="Q44" i="4" s="1"/>
  <c r="P45" i="4"/>
  <c r="T45" i="4" l="1"/>
  <c r="P44" i="4"/>
  <c r="T47" i="4"/>
  <c r="P46" i="4"/>
  <c r="T46" i="4" l="1"/>
  <c r="BD46" i="4"/>
  <c r="BM46" i="4" s="1"/>
  <c r="BD44" i="4"/>
  <c r="BM44" i="4" s="1"/>
  <c r="T44" i="4"/>
  <c r="M43" i="4" l="1"/>
  <c r="N43" i="4" s="1"/>
  <c r="S43" i="4" s="1"/>
  <c r="S42" i="4" s="1"/>
  <c r="BR42" i="4"/>
  <c r="BS42" i="4" s="1"/>
  <c r="R42" i="4"/>
  <c r="O42" i="4"/>
  <c r="N42" i="4" l="1"/>
  <c r="Q43" i="4"/>
  <c r="Q42" i="4" s="1"/>
  <c r="P43" i="4"/>
  <c r="T43" i="4" l="1"/>
  <c r="P42" i="4"/>
  <c r="M41" i="4"/>
  <c r="N41" i="4" s="1"/>
  <c r="R40" i="4"/>
  <c r="O40" i="4"/>
  <c r="M39" i="4"/>
  <c r="N39" i="4" s="1"/>
  <c r="R38" i="4"/>
  <c r="O38" i="4"/>
  <c r="M37" i="4"/>
  <c r="N37" i="4" s="1"/>
  <c r="R36" i="4"/>
  <c r="O36" i="4"/>
  <c r="M35" i="4"/>
  <c r="N35" i="4" s="1"/>
  <c r="R34" i="4"/>
  <c r="O34" i="4"/>
  <c r="M33" i="4"/>
  <c r="N33" i="4" s="1"/>
  <c r="R32" i="4"/>
  <c r="O32" i="4"/>
  <c r="M31" i="4"/>
  <c r="N31" i="4" s="1"/>
  <c r="R30" i="4"/>
  <c r="O30" i="4"/>
  <c r="M29" i="4"/>
  <c r="N29" i="4" s="1"/>
  <c r="S29" i="4" s="1"/>
  <c r="S27" i="4" s="1"/>
  <c r="T28" i="4"/>
  <c r="N28" i="4" s="1"/>
  <c r="M28" i="4"/>
  <c r="R27" i="4"/>
  <c r="O27" i="4"/>
  <c r="BD42" i="4" l="1"/>
  <c r="BM42" i="4" s="1"/>
  <c r="T42" i="4"/>
  <c r="S41" i="4"/>
  <c r="S40" i="4" s="1"/>
  <c r="N40" i="4"/>
  <c r="N27" i="4"/>
  <c r="Q41" i="4"/>
  <c r="Q40" i="4" s="1"/>
  <c r="P41" i="4"/>
  <c r="S39" i="4"/>
  <c r="S38" i="4" s="1"/>
  <c r="P39" i="4"/>
  <c r="Q39" i="4"/>
  <c r="Q38" i="4" s="1"/>
  <c r="N38" i="4"/>
  <c r="S37" i="4"/>
  <c r="S36" i="4" s="1"/>
  <c r="P37" i="4"/>
  <c r="Q37" i="4"/>
  <c r="Q36" i="4" s="1"/>
  <c r="N36" i="4"/>
  <c r="S35" i="4"/>
  <c r="S34" i="4" s="1"/>
  <c r="P35" i="4"/>
  <c r="Q35" i="4"/>
  <c r="Q34" i="4" s="1"/>
  <c r="N34" i="4"/>
  <c r="S33" i="4"/>
  <c r="S32" i="4" s="1"/>
  <c r="P33" i="4"/>
  <c r="Q33" i="4"/>
  <c r="Q32" i="4" s="1"/>
  <c r="N32" i="4"/>
  <c r="S31" i="4"/>
  <c r="S30" i="4" s="1"/>
  <c r="P31" i="4"/>
  <c r="Q31" i="4"/>
  <c r="Q30" i="4" s="1"/>
  <c r="N30" i="4"/>
  <c r="Q29" i="4"/>
  <c r="Q27" i="4" s="1"/>
  <c r="BB27" i="4"/>
  <c r="P29" i="4"/>
  <c r="M26" i="4"/>
  <c r="N26" i="4" s="1"/>
  <c r="R25" i="4"/>
  <c r="O25" i="4"/>
  <c r="M24" i="4"/>
  <c r="N24" i="4" s="1"/>
  <c r="R23" i="4"/>
  <c r="O23" i="4"/>
  <c r="T41" i="4" l="1"/>
  <c r="P40" i="4"/>
  <c r="T39" i="4"/>
  <c r="P38" i="4"/>
  <c r="T37" i="4"/>
  <c r="P36" i="4"/>
  <c r="T35" i="4"/>
  <c r="P34" i="4"/>
  <c r="T33" i="4"/>
  <c r="P32" i="4"/>
  <c r="T31" i="4"/>
  <c r="P30" i="4"/>
  <c r="P27" i="4"/>
  <c r="T29" i="4"/>
  <c r="S26" i="4"/>
  <c r="S25" i="4" s="1"/>
  <c r="Q26" i="4"/>
  <c r="Q25" i="4" s="1"/>
  <c r="N25" i="4"/>
  <c r="P26" i="4"/>
  <c r="S24" i="4"/>
  <c r="S23" i="4" s="1"/>
  <c r="P24" i="4"/>
  <c r="Q24" i="4"/>
  <c r="Q23" i="4" s="1"/>
  <c r="N23" i="4"/>
  <c r="M22" i="4"/>
  <c r="N22" i="4" s="1"/>
  <c r="T21" i="4"/>
  <c r="N21" i="4" s="1"/>
  <c r="M21" i="4"/>
  <c r="R20" i="4"/>
  <c r="O20" i="4"/>
  <c r="M19" i="4"/>
  <c r="N19" i="4" s="1"/>
  <c r="S19" i="4" s="1"/>
  <c r="T18" i="4"/>
  <c r="N18" i="4" s="1"/>
  <c r="M18" i="4"/>
  <c r="T17" i="4"/>
  <c r="AL15" i="4" s="1"/>
  <c r="M17" i="4"/>
  <c r="M16" i="4"/>
  <c r="N16" i="4" s="1"/>
  <c r="S16" i="4" s="1"/>
  <c r="R15" i="4"/>
  <c r="O15" i="4"/>
  <c r="O9" i="4"/>
  <c r="N12" i="4"/>
  <c r="S12" i="4" s="1"/>
  <c r="S15" i="4" l="1"/>
  <c r="BB20" i="4"/>
  <c r="N17" i="4"/>
  <c r="N15" i="4" s="1"/>
  <c r="P12" i="4"/>
  <c r="Q12" i="4"/>
  <c r="AT15" i="4"/>
  <c r="BD40" i="4"/>
  <c r="T40" i="4"/>
  <c r="BD38" i="4"/>
  <c r="T38" i="4"/>
  <c r="BD36" i="4"/>
  <c r="T36" i="4"/>
  <c r="BD34" i="4"/>
  <c r="T34" i="4"/>
  <c r="T32" i="4"/>
  <c r="BD32" i="4"/>
  <c r="T30" i="4"/>
  <c r="BD30" i="4"/>
  <c r="BD27" i="4"/>
  <c r="T27" i="4"/>
  <c r="T26" i="4"/>
  <c r="P25" i="4"/>
  <c r="T24" i="4"/>
  <c r="P23" i="4"/>
  <c r="S22" i="4"/>
  <c r="S20" i="4" s="1"/>
  <c r="P22" i="4"/>
  <c r="Q22" i="4"/>
  <c r="Q20" i="4" s="1"/>
  <c r="N20" i="4"/>
  <c r="Q16" i="4"/>
  <c r="Q19" i="4"/>
  <c r="P16" i="4"/>
  <c r="P19" i="4"/>
  <c r="T19" i="4" s="1"/>
  <c r="BD15" i="4" s="1"/>
  <c r="M14" i="4"/>
  <c r="N14" i="4" s="1"/>
  <c r="M13" i="4"/>
  <c r="T13" i="4"/>
  <c r="N13" i="4" s="1"/>
  <c r="M12" i="4"/>
  <c r="S11" i="4"/>
  <c r="R11" i="4"/>
  <c r="R9" i="4" s="1"/>
  <c r="Q11" i="4"/>
  <c r="P11" i="4"/>
  <c r="M11" i="4"/>
  <c r="M10" i="4"/>
  <c r="N10" i="4" s="1"/>
  <c r="T12" i="4" l="1"/>
  <c r="AN9" i="4" s="1"/>
  <c r="AT9" i="4"/>
  <c r="Q15" i="4"/>
  <c r="T25" i="4"/>
  <c r="BD25" i="4"/>
  <c r="BD23" i="4"/>
  <c r="T23" i="4"/>
  <c r="P20" i="4"/>
  <c r="T22" i="4"/>
  <c r="T16" i="4"/>
  <c r="P15" i="4"/>
  <c r="S14" i="4"/>
  <c r="P14" i="4"/>
  <c r="Q14" i="4"/>
  <c r="T11" i="4"/>
  <c r="Q10" i="4"/>
  <c r="Q9" i="4" s="1"/>
  <c r="S10" i="4"/>
  <c r="P10" i="4"/>
  <c r="S9" i="4" l="1"/>
  <c r="T10" i="4"/>
  <c r="P9" i="4"/>
  <c r="N11" i="4"/>
  <c r="N9" i="4" s="1"/>
  <c r="AL9" i="4"/>
  <c r="T15" i="4"/>
  <c r="AH15" i="4"/>
  <c r="T20" i="4"/>
  <c r="BD20" i="4"/>
  <c r="T14" i="4"/>
  <c r="BD9" i="4" s="1"/>
  <c r="T9" i="4" l="1"/>
  <c r="AH9" i="4"/>
  <c r="T7" i="4"/>
  <c r="N7" i="4" s="1"/>
  <c r="M8" i="4"/>
  <c r="N8" i="4" s="1"/>
  <c r="M7" i="4"/>
  <c r="R6" i="4"/>
  <c r="O6" i="4"/>
  <c r="BB6" i="4" l="1"/>
  <c r="S8" i="4"/>
  <c r="S6" i="4" s="1"/>
  <c r="P8" i="4"/>
  <c r="N6" i="4"/>
  <c r="Q8" i="4"/>
  <c r="Q6" i="4" s="1"/>
  <c r="M5" i="4"/>
  <c r="N5" i="4" s="1"/>
  <c r="T4" i="4"/>
  <c r="N4" i="4" s="1"/>
  <c r="M4" i="4"/>
  <c r="O3" i="4"/>
  <c r="R3" i="4"/>
  <c r="BB3" i="4" l="1"/>
  <c r="P6" i="4"/>
  <c r="T8" i="4"/>
  <c r="S5" i="4"/>
  <c r="S3" i="4" s="1"/>
  <c r="P5" i="4"/>
  <c r="N3" i="4"/>
  <c r="Q5" i="4"/>
  <c r="Q3" i="4" s="1"/>
  <c r="T6" i="4" l="1"/>
  <c r="BD6" i="4"/>
  <c r="T5" i="4"/>
  <c r="P3" i="4"/>
  <c r="BD3" i="4" l="1"/>
  <c r="T3" i="4"/>
  <c r="BM3" i="4" l="1"/>
  <c r="BR3" i="4"/>
  <c r="BS3" i="4" s="1"/>
  <c r="BM6" i="4"/>
  <c r="BR6" i="4"/>
  <c r="BS6" i="4" s="1"/>
  <c r="BM9" i="4"/>
  <c r="BR9" i="4"/>
  <c r="BS9" i="4" s="1"/>
  <c r="BM15" i="4"/>
  <c r="BR15" i="4"/>
  <c r="BS15" i="4" s="1"/>
  <c r="BM20" i="4"/>
  <c r="BR20" i="4"/>
  <c r="BS20" i="4" s="1"/>
  <c r="BM23" i="4"/>
  <c r="BR23" i="4"/>
  <c r="BS23" i="4" s="1"/>
  <c r="BM25" i="4"/>
  <c r="BR25" i="4"/>
  <c r="BS25" i="4" s="1"/>
  <c r="BM27" i="4"/>
  <c r="BR27" i="4"/>
  <c r="BS27" i="4" s="1"/>
  <c r="BM30" i="4"/>
  <c r="BR30" i="4"/>
  <c r="BS30" i="4" s="1"/>
  <c r="BM32" i="4"/>
  <c r="BR32" i="4"/>
  <c r="BS32" i="4" s="1"/>
  <c r="BM34" i="4"/>
  <c r="BR34" i="4"/>
  <c r="BS34" i="4" s="1"/>
  <c r="BM36" i="4"/>
  <c r="BR36" i="4"/>
  <c r="BS36" i="4" s="1"/>
  <c r="BM38" i="4"/>
  <c r="BR38" i="4"/>
  <c r="BS38" i="4" s="1"/>
  <c r="BM40" i="4"/>
  <c r="BR40" i="4"/>
  <c r="BS40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<sst xmlns="http://schemas.openxmlformats.org/spreadsheetml/2006/main" count="637" uniqueCount="445">
  <si>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</si>
  <si>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</si>
  <si>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</si>
  <si>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</si>
  <si>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</si>
  <si>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</si>
  <si>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</si>
  <si>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</si>
  <si>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</si>
  <si>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</si>
  <si>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</si>
  <si>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</si>
  <si>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</si>
  <si>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</si>
  <si>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</si>
  <si>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</si>
  <si>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</si>
  <si>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</si>
  <si>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</si>
  <si>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</si>
  <si>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</si>
  <si>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</si>
  <si>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</si>
  <si>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</si>
  <si>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</si>
  <si>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</si>
  <si>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</si>
  <si>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</si>
  <si>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</si>
  <si>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</si>
  <si>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</si>
  <si>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</si>
  <si>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</si>
  <si>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</si>
  <si>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</si>
  <si>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</si>
  <si>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</si>
  <si>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</si>
  <si>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</si>
  <si>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</si>
  <si>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</si>
  <si>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</si>
  <si>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</si>
  <si>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</si>
  <si>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</si>
  <si>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</si>
  <si>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</si>
  <si>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</si>
  <si>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</si>
  <si>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</si>
  <si>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</si>
  <si>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</si>
  <si>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</si>
  <si>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</si>
  <si>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</si>
  <si>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</si>
  <si>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</si>
  <si>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</si>
  <si>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</si>
  <si>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</si>
  <si>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</si>
  <si>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</si>
  <si>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</si>
  <si>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</si>
  <si>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</si>
  <si>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</si>
  <si>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</si>
  <si>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</si>
  <si>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</si>
  <si>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</si>
  <si>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</si>
  <si>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</si>
  <si>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</si>
  <si>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</si>
  <si>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</si>
  <si>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</si>
  <si>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</si>
  <si>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</si>
  <si>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</si>
  <si>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</si>
  <si>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</si>
  <si>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</si>
  <si>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</si>
  <si>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</si>
  <si>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</si>
  <si>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</si>
  <si>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</si>
  <si>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</si>
  <si>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</si>
  <si>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</si>
  <si>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</si>
  <si>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</si>
  <si>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</si>
  <si>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</si>
  <si>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</si>
  <si>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</si>
  <si>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</si>
  <si>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</si>
  <si>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</si>
  <si>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</si>
  <si>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</si>
  <si>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</si>
  <si>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</si>
  <si>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</si>
  <si>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</si>
  <si>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</si>
  <si>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</si>
  <si>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</si>
  <si>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</si>
  <si>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</si>
  <si>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</si>
  <si>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</si>
  <si>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</si>
  <si>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</si>
  <si>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</si>
  <si>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</si>
  <si>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</si>
  <si>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</si>
  <si>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</si>
  <si>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</si>
  <si>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</si>
  <si>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</si>
  <si>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</si>
  <si>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</si>
  <si>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</si>
  <si>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</si>
  <si>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</si>
  <si>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</si>
  <si>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</si>
  <si>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</si>
  <si>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</si>
  <si>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</si>
  <si>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</si>
  <si>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</si>
  <si>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</si>
  <si>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</si>
  <si>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</si>
  <si>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</si>
  <si>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</si>
  <si>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</si>
  <si>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</si>
  <si>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</si>
  <si>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</si>
  <si>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</si>
  <si>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</si>
  <si>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</si>
  <si>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</si>
  <si>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</si>
  <si>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</si>
  <si>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</si>
  <si>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</si>
  <si>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</si>
  <si>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</si>
  <si>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</si>
  <si>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</si>
  <si>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</si>
  <si>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</si>
  <si>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</si>
  <si>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</si>
  <si>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</si>
  <si>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</si>
  <si>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</si>
  <si>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</si>
  <si>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</si>
  <si>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</si>
  <si>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</si>
  <si>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</si>
  <si>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</si>
  <si>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</si>
  <si>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</si>
  <si>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</si>
  <si>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</si>
  <si>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</si>
  <si>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</si>
  <si>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</si>
  <si>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</si>
  <si>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</si>
  <si>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</si>
  <si>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</si>
  <si>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</si>
  <si>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</si>
  <si>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</si>
  <si>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</si>
  <si>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</si>
  <si>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</si>
  <si>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</si>
  <si>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</si>
  <si>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</si>
  <si>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</si>
  <si>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</si>
  <si>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</si>
  <si>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</si>
  <si>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</si>
  <si>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</si>
  <si>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</si>
  <si>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</si>
  <si>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</si>
  <si>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</si>
  <si>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</si>
  <si>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</si>
  <si>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</si>
  <si>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</si>
  <si>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</si>
  <si>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</si>
  <si>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</si>
  <si>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</si>
  <si>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</si>
  <si>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</si>
  <si>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</si>
  <si>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</si>
  <si>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</si>
  <si>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</si>
  <si>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</si>
  <si>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</si>
  <si>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</si>
  <si>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</si>
  <si>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</si>
  <si>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</si>
  <si>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</si>
  <si>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</si>
  <si>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</si>
  <si>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</si>
  <si>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</si>
  <si>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</si>
  <si>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</si>
  <si>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</si>
  <si>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</si>
  <si>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</si>
  <si>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</si>
  <si>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</si>
  <si>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</si>
  <si>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</si>
  <si>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</si>
  <si>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</si>
  <si>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</si>
  <si>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</si>
  <si>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</si>
  <si>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</si>
  <si>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</si>
  <si>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</si>
  <si>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</si>
  <si>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</si>
  <si>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</si>
  <si>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</si>
  <si>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</si>
  <si>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</si>
  <si>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</si>
  <si>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</si>
  <si>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</si>
  <si>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</si>
  <si>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</si>
  <si>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</si>
  <si>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</si>
  <si>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</si>
  <si>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</si>
  <si>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</si>
  <si>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</si>
  <si>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</si>
  <si>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</si>
  <si>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</si>
  <si>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</si>
  <si>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</si>
  <si>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</si>
  <si>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</si>
  <si>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</si>
  <si>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</si>
  <si>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</si>
  <si>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</si>
  <si>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</si>
  <si>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</si>
  <si>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</si>
  <si>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</si>
  <si>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</si>
  <si>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</si>
  <si>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</si>
  <si>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</si>
  <si>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</si>
  <si>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</si>
  <si>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</si>
  <si>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</si>
  <si>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</si>
  <si>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</si>
  <si>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</si>
  <si>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</si>
  <si>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</si>
  <si>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</si>
  <si>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</si>
  <si>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</si>
  <si>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</si>
  <si>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</si>
  <si>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</si>
  <si>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</si>
  <si>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</si>
  <si>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</si>
  <si>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</si>
  <si>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</si>
  <si>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</si>
  <si>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</si>
  <si>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</si>
  <si>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</si>
  <si>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</si>
  <si>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</si>
  <si>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</si>
  <si>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</si>
  <si>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</si>
  <si>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</si>
  <si>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</si>
  <si>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</si>
  <si>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</si>
  <si>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</si>
  <si>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</si>
  <si>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</si>
  <si>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</si>
  <si>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</si>
  <si>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</si>
  <si>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</si>
  <si>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</si>
  <si>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</si>
  <si>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</si>
  <si>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</si>
  <si>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</si>
  <si>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</si>
  <si>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</si>
  <si>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</si>
  <si>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</si>
  <si>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</si>
  <si>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</si>
  <si>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</si>
  <si>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</si>
  <si>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</si>
  <si>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</si>
  <si>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41561282 (ЗЭС-3302/2017)</t>
  </si>
  <si>
    <t>41548987 (ЦЭС-15219/2017)</t>
  </si>
  <si>
    <t>41556194 (ЦЭС-15252/2017)</t>
  </si>
  <si>
    <t>41557237 (ЦЭС-15253/2017)</t>
  </si>
  <si>
    <t>41556130 (ЦЭС-15260/2017)</t>
  </si>
  <si>
    <t>41563842 (ЦЭС-15287/2017)</t>
  </si>
  <si>
    <t>41563904 (ЦЭС-15288/2017)</t>
  </si>
  <si>
    <t>41560615 (ЦЭС-15296/2017)</t>
  </si>
  <si>
    <t>41560607 (ЦЭС-15298/2017)</t>
  </si>
  <si>
    <t>41564501 (ЦЭС-15312/2017)</t>
  </si>
  <si>
    <t>41564667 (ЦЭС-15326/2017)</t>
  </si>
  <si>
    <t>41566589 (ЦЭС-15346/2017)</t>
  </si>
  <si>
    <t>41566563 (ЦЭС-15349/2017)</t>
  </si>
  <si>
    <t>41568486 (ЦЭС-15353/2017)</t>
  </si>
  <si>
    <t>41561282</t>
  </si>
  <si>
    <t>41548987</t>
  </si>
  <si>
    <t>41556194</t>
  </si>
  <si>
    <t>41557237</t>
  </si>
  <si>
    <t>41556130</t>
  </si>
  <si>
    <t>41563842</t>
  </si>
  <si>
    <t>41563904</t>
  </si>
  <si>
    <t>41560615</t>
  </si>
  <si>
    <t>41560607</t>
  </si>
  <si>
    <t>41564501</t>
  </si>
  <si>
    <t>41564667</t>
  </si>
  <si>
    <t>41566589</t>
  </si>
  <si>
    <t>41566563</t>
  </si>
  <si>
    <t>41568486</t>
  </si>
  <si>
    <t>Жарников Анатолий Юрьевич</t>
  </si>
  <si>
    <t>Саргсян Саргис Карленович</t>
  </si>
  <si>
    <t>Газаров Валерий Михайлович</t>
  </si>
  <si>
    <t>Тотладзе Ирина Викторовна</t>
  </si>
  <si>
    <t>Скриплев Виталий Васильевич</t>
  </si>
  <si>
    <t>Хлопонин Юрий Александрович</t>
  </si>
  <si>
    <t>Бочаров Роман Анатольевич</t>
  </si>
  <si>
    <t>Ильин Владимир Анатольевич</t>
  </si>
  <si>
    <t>Полянская Татьяна Владимировна</t>
  </si>
  <si>
    <t>Погорелова Людмила Александровна</t>
  </si>
  <si>
    <t>Хачикян Ваган Размикович</t>
  </si>
  <si>
    <t>Куликов Виталий Валерьевич</t>
  </si>
  <si>
    <t>Полухина Зинаида Ивановна</t>
  </si>
  <si>
    <t>КуРЭС</t>
  </si>
  <si>
    <t>Курская обл., Курчатовский р-он, д. Дружная, кад.: 46:12:040402:94</t>
  </si>
  <si>
    <t>Курская обл., Медвенский р-н, с.Чермошное</t>
  </si>
  <si>
    <t>Курский р-н, х. Кислино, уч. 46:11:170608:1490</t>
  </si>
  <si>
    <t>Курский р-н, д. 2-я Моква, уч. 46:11:090501:680</t>
  </si>
  <si>
    <t>Курский р-н, д. Кукуевка, уч. 46:11:120301:583</t>
  </si>
  <si>
    <t>Курский р-н, Шумаковский с/с, с.Введенское, уч.46:11:200611:11</t>
  </si>
  <si>
    <t>Курский р-н, Шумаковский с/с, с.Введенское, уч.46:11:200611:17</t>
  </si>
  <si>
    <t>Курский р-н, СНТ "Резинщик", уч.161"А,Б,В"</t>
  </si>
  <si>
    <t>Курский р-н, д.1-я Моква, уч.46:11:091205:53</t>
  </si>
  <si>
    <t>Курский р-н, д.Толмачево</t>
  </si>
  <si>
    <t>Курский р-н, д.Духовец, уч.46:11:090701:407</t>
  </si>
  <si>
    <t>Курский р-н, д.Духовец, уч.46:11:091207:992</t>
  </si>
  <si>
    <t>Курский р-н, д.Духовец</t>
  </si>
  <si>
    <t>Курский р-н, х. Кислино, уч. 46:11:170607:696</t>
  </si>
  <si>
    <t>строительство воздушной линии электропередачи 0,4 кВ самонесущим изолированным проводом (ВЛИ-0,4 кВ) протяженностью 0,35 км от ТП-10/0,4 кВ № 06/160 до границы земельного участка заявителя (марку и сечение провода, протяженность уточнить при проектировании</t>
  </si>
  <si>
    <t>строительство воздушной линии электропередачи 0,4 кВ самонесущим изолированным проводом (ВЛИ-0,4 кВ) протяженностью 0,25 км от ТП-10/04 кВ №032/250 кВА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</si>
  <si>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0,7 км от опоры существующей ВЛ-10 кВ № 412.16 (инв. № 4009) до проектируемой ТП-10/0,4 кВ с увеличением протяженности существующей ВЛ-10 кВ, в том числе:
- строительство воздушной линии электропередачи 10 кВ защищенным проводом (ВЛЗ-10 кВ) протяженностью 0,62 км (марку и сечение провода, протяженность уточнить при проектировании);
- строительство кабельной линии электропередачи 10 кВ методом горизонтально направленного бурения (ГНБ) протяженностью 0,08 км (марку и сечение кабеля, протяженность уточнить при проектировании).
10.1.2. Монтаж двух линейных разъединителей 10 кВ: в точке врезки на концевой опоре проектируемого ответвления от ВЛ-10 кВ № 412.16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(тип, мощность ТП,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</si>
  <si>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       0,03 км от опоры существующей ВЛ-10 кВ № 415.08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415.08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0,12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(тип, мощность, схемы соединений РУ-10 кВ и РУ-0,4 кВ, количество и параметры</t>
  </si>
  <si>
    <t>строительство воздушной линии электропередачи 0,4 кВ самонесущим изолированным проводом – ответвления протяженностью 0,09 км от ТП-10/04 кВ №615/250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</si>
  <si>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0,15 км от опоры №1-4 существующей ВЛ-0,4 кВ № 2 до границы 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</si>
  <si>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0,27 км от опоры №1-4 существующей ВЛ-0,4 кВ № 2 до границы   земельного участка заявителя, с увеличением протяженности существующей ВЛ-0,4 кВ (марку и сечение провода, протяженность уточнить при проектировании) -
       в том числе 0,15 км по ТУ Ц-15887.</t>
  </si>
  <si>
    <t>строительство воздушной линии электропередачи 0,4 кВ самонесущим изолированным проводом – ответвления протяженностью 0,3 км от ТП-10/04 кВ №753/63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</si>
  <si>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№2-9 существующей ВЛ-0,4кВ №2 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</si>
  <si>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№14 существующей ВЛ-0,4кВ №1 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</si>
  <si>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 км от опоры №6-12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</si>
  <si>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0,28 км от опоры № 18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</si>
  <si>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 км от опоры № 6-12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проектировании);
- в том числе 0,09 км по ТУ Ц-15326</t>
  </si>
  <si>
    <t>строительство воздушной линии электропередачи 0,4 кВ самонесущим изолированным проводом – ответвления протяженностью 0,27 км от опоры № 1-10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</si>
  <si>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реконструкция существующей ТП-10/0,4 кВ № 06/160 (инв. № 54.12683.А.) в части монтажа дополнительного линейного коммутационного аппарата 0,4 кВ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</si>
  <si>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</si>
  <si>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</si>
  <si>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 №032/250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</si>
  <si>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412.16 (инв. № 4009)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</si>
  <si>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415.08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</si>
  <si>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 №615/250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</si>
  <si>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том числе 0,15 км по ТУ Ц-15887).</t>
  </si>
  <si>
    <t>реконструкция существующей ТП №753/63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</si>
  <si>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</si>
  <si>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</si>
  <si>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в части замены ТП-10/0,4 кВ № 3/63 (инв. №  13012526-00) на ТП с силовым трансформатором мощностью 100 кВА (объем реконструкции уточнить при проектировании) – за счет средств тарифа на передачу электроэнергии (аналогично договору Ц-14599).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</si>
  <si>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 (в том числе 0,09 км по ТУ Ц-15326).</t>
  </si>
  <si>
    <t>СТП 63 кВА (по патенту МРСК)</t>
  </si>
  <si>
    <t>ТП-10/0,4 кВ № 06/160 (инв. № 54.12683.А.)</t>
  </si>
  <si>
    <t>ТП №032/250 кВА</t>
  </si>
  <si>
    <t>Реконструкция ВЛ-0,4 кВ, км</t>
  </si>
  <si>
    <t xml:space="preserve"> ВЛ-10 кВ № 412.16 (инв. № 4009)</t>
  </si>
  <si>
    <t>0,08 (Методом ГНБ)</t>
  </si>
  <si>
    <t>ТП №615/250 кВА</t>
  </si>
  <si>
    <t>ВЛ-10 кВ № 415.08</t>
  </si>
  <si>
    <t>Остальной объем строительства включен в Ц-15287 (Очередь 105)</t>
  </si>
  <si>
    <t>ТП-10/0,4 кВ № 3/63 (инв. №  13012526-00)</t>
  </si>
  <si>
    <t>Остальной объем строительства включен в Ц-14599 (Очередь 98 Юго-запад)</t>
  </si>
  <si>
    <t>Остальной объем строительства в Ц-15326 (Очередь 105)</t>
  </si>
  <si>
    <t>ИТОГО:</t>
  </si>
  <si>
    <t>41562765 (ЦЭС-15262/2017)</t>
  </si>
  <si>
    <t>41562765</t>
  </si>
  <si>
    <t>Дурдыева Мария Алексеевна</t>
  </si>
  <si>
    <t>Курск, уч.46:29:102062:28</t>
  </si>
  <si>
    <t>строительство воздушной линии электропередачи 10 кВ защищенным проводом – ответвления протяженностью 2,7 км опоры существующей ВЛ-10 кВ № 414.15 (инв. № 4060) до проектируемой ТП-10/0,4 кВ (планируемой к строительству в рамках инвестиционной программы филиала ПАО «МРСК Центра» - «Курскэнерго» на 2017-2021 г.г.),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(планируемого к строительству в рамках инвестиционной программы филиала ПАО «МРСК Центра» - «Курскэнерго» на 2017-2021 г.г.) на концевой опоре проектируемого ответвления от ВЛ-10 кВ № 414.15     (инв. №4060) (тип и технические характеристики уточнить при проектировании);
- строительство воздушной линии 0,4 кВ самонесущим изолированным проводом (ВЛИ-0,4 кВ) протяженностью  0,5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250 кВА (планируемой к строительству в рамках инвестиционной программы филиала ПАО «МРСК Центра» - «Курскэнерго» на 2017-2021 г.г.) (тип, мощность,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</si>
  <si>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414.15 (инв. № 4060) (планируемой к строительству в рамках инвестиционной программы филиала ПАО «МРСК Центра» - «Курскэнерго» на 2017-2021 г.г.) в части монтажа ответвительной арматуры в точке врезки (объем реконструкции уточнить при проектировании).</t>
  </si>
  <si>
    <t>ВЛ-10 кВ № 414.15 (инв. № 4060)</t>
  </si>
  <si>
    <t>41562751 (ЦЭС-15274/2017)</t>
  </si>
  <si>
    <t>41562751</t>
  </si>
  <si>
    <t>Волынкова Лилия Сергеевна</t>
  </si>
  <si>
    <t>г.Курск, уч.46:29:102059:224</t>
  </si>
  <si>
    <t>строительство ЛЭП 10 кВ – ответвления протяженностью 4 км от опоры существующей ВЛ-10 кВ № 414.15     (инв. № 4060) до проектируемой ТП-10/0,4 кВ (планируемой к строительству в рамках инвестиционной программы филиала ПАО «МРСК Центра» - «Курскэнерго» на 2017-2021 г.г.), с увеличением протяженности существующей ВЛ-10 кВ (марку и сечение провода, протяженность уточнить при проектировании), в том числе:
- строительство воздушной линии электропередачи 10 кВ защищенным проводом – ответвления протяженностью 3,5 км опоры существующей ВЛ-10 кВ № 414.15       (инв. № 4060)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строительство  кабельной линии электропередачи 10 кВ методом прокладки в траншее протяженностью 0,5 км; 
- монтаж линейного разъединителя 10 кВ (планируемого к строительству в рамках инвестиционной программы филиала ПАО «МРСК Центра» - «Курскэнерго» на 2017-2021 г.г.) на концевой опоре проектируемого ответвления от ВЛ-10 кВ № 414.15     (инв. №4060) (тип и технические характеристики уточнить при проектировании);
- строительство воздушной линии 0,4 кВ самонесущим изолированным проводом (ВЛИ-0,4 кВ)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250 кВА (планируемой к строительству в рамках инвестиционной программы филиала ПАО «МРСК Центра» - «Курскэнерго» на 2017-2021 г.г.) (тип, мощность, схемы соединений РУ-10 кВ и РУ-0,4 кВ, количество и параметры оборудования уточнить при проектировании)</t>
  </si>
  <si>
    <t>41563891 (ЦЭС-15286/2017)</t>
  </si>
  <si>
    <t>41563891</t>
  </si>
  <si>
    <t>Конорев Александр Сергеевич</t>
  </si>
  <si>
    <t>г.Курск, Центральный округ, уч.46:19:102059:232</t>
  </si>
  <si>
    <t>строительство воздушной линии электропередачи 10 кВ защищенным проводом – ответвления протяженностью 2,7 км опоры существующей ВЛ-10 кВ № 414.15 (инв. № 4060) до проектируемой ТП-10/0,4 кВ (планируемой к строительству в рамках инвестиционной программы филиала ПАО «МРСК Центра» - «Курскэнерго» на 2017-2021 г.г.),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(планируемого к строительству в рамках инвестиционной программы филиала ПАО «МРСК Центра» - «Курскэнерго» на 2017-2021 г.г.) на концевой опоре проектируемого ответвления от ВЛ-10 кВ № 414.15     (инв. №4060) (тип и технические характеристики уточнить при проектировании);
- строительство воздушной линии 0,4 кВ самонесущим изолированным проводом (ВЛИ-0,4 кВ) протяженностью  0,19 км от ТП-10/0,4 кВ № 084 до границы земельного участка заявителя (марку и сечение провода, протяженность уточнить при проектировании) – в том числе 0,11 км по техническим условиям Ц-15274.
строительство трансформаторной подстанции 10/0,4 кВ киоскового типа с одним силовым трансформатором мощностью до 250 кВА (планируемой к строительству в рамках инвестиционной программы филиала ПАО «МРСК Центра» - «Курскэнерго» на 2017-2021 г.г.) (тип, мощность, схемы соединений РУ-10 кВ и РУ-0,4 кВ, количество и параметры оборудования уточнить при проектировании)</t>
  </si>
  <si>
    <t>Остальной объем строительства включен в Ц-15274 (Очередь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</si>
</sst>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 applyProtection="1">
      <alignment vertical="center" wrapText="1"/>
    </xf>
    <xf numFmtId="0" fontId="8" fillId="3" borderId="0" xfId="0" applyFont="1" applyFill="1" applyAlignment="1">
      <alignment horizontal="center" vertical="center" wrapText="1"/>
    </xf>
    <xf numFmtId="168" fontId="8" fillId="3" borderId="0" xfId="0" applyNumberFormat="1" applyFont="1" applyFill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8" fontId="16" fillId="3" borderId="5" xfId="0" applyNumberFormat="1" applyFont="1" applyFill="1" applyBorder="1" applyAlignment="1" applyProtection="1">
      <alignment horizontal="right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68" fontId="16" fillId="5" borderId="5" xfId="0" applyNumberFormat="1" applyFont="1" applyFill="1" applyBorder="1" applyAlignment="1" applyProtection="1">
      <alignment horizontal="right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168" fontId="16" fillId="7" borderId="5" xfId="0" applyNumberFormat="1" applyFont="1" applyFill="1" applyBorder="1" applyAlignment="1" applyProtection="1">
      <alignment horizontal="right" vertical="center" wrapText="1"/>
    </xf>
    <xf numFmtId="0" fontId="16" fillId="7" borderId="5" xfId="0" applyFont="1" applyFill="1" applyBorder="1" applyAlignment="1" applyProtection="1">
      <alignment vertical="center" wrapText="1"/>
    </xf>
    <xf numFmtId="168" fontId="8" fillId="7" borderId="0" xfId="0" applyNumberFormat="1" applyFont="1" applyFill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05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D43" sqref="D43"/>
    </sheetView>
  </sheetViews>
  <sheetFormatPr defaultColWidth="9.140625" defaultRowHeight="34.5" x14ac:dyDescent="0.45"/>
  <cols>
    <col min="1" max="1" width="36" style="176" customWidth="1"/>
    <col min="2" max="2" width="28" style="176" customWidth="1"/>
    <col min="3" max="3" width="34" style="176" customWidth="1"/>
    <col min="4" max="4" width="31.140625" style="176" customWidth="1"/>
    <col min="5" max="5" width="28.140625" style="176" customWidth="1"/>
    <col min="6" max="6" width="32.7109375" style="176" customWidth="1"/>
    <col min="7" max="7" width="31.140625" style="176" customWidth="1"/>
    <col min="8" max="8" width="38.85546875" style="176" customWidth="1"/>
    <col min="9" max="9" width="119" style="176" customWidth="1"/>
    <col min="10" max="10" width="48.7109375" style="176" customWidth="1"/>
    <col min="11" max="11" width="23.5703125" style="176" customWidth="1"/>
    <col min="12" max="12" width="65.28515625" style="176" customWidth="1"/>
    <col min="13" max="13" width="6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46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2.5703125" style="176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customWidth="1"/>
    <col min="54" max="54" width="24.28515625" style="176" customWidth="1"/>
    <col min="55" max="55" width="42.140625" style="176" customWidth="1"/>
    <col min="56" max="56" width="32" style="176" customWidth="1"/>
    <col min="57" max="57" width="41.85546875" style="176" hidden="1" customWidth="1"/>
    <col min="58" max="58" width="29.570312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5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192.6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417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155" customFormat="1" ht="318.75" customHeight="1" x14ac:dyDescent="0.25">
      <c r="A3" s="145" t="s">
        <v>331</v>
      </c>
      <c r="B3" s="229" t="s">
        <v>345</v>
      </c>
      <c r="C3" s="237">
        <v>466.1</v>
      </c>
      <c r="D3" s="237"/>
      <c r="E3" s="145">
        <v>15</v>
      </c>
      <c r="F3" s="145" t="s">
        <v>359</v>
      </c>
      <c r="G3" s="145" t="s">
        <v>372</v>
      </c>
      <c r="H3" s="145" t="s">
        <v>373</v>
      </c>
      <c r="I3" s="230" t="s">
        <v>387</v>
      </c>
      <c r="J3" s="145" t="s">
        <v>401</v>
      </c>
      <c r="K3" s="145" t="s">
        <v>415</v>
      </c>
      <c r="L3" s="145"/>
      <c r="M3" s="145"/>
      <c r="N3" s="157">
        <f>SUM(N4:N5)</f>
        <v>397.58</v>
      </c>
      <c r="O3" s="157">
        <f t="shared" ref="O3:T3" si="0">SUM(O4:O5)</f>
        <v>0</v>
      </c>
      <c r="P3" s="157">
        <f t="shared" si="0"/>
        <v>31.771999999999998</v>
      </c>
      <c r="Q3" s="157">
        <f t="shared" si="0"/>
        <v>338.94399999999996</v>
      </c>
      <c r="R3" s="157">
        <f t="shared" si="0"/>
        <v>3.26</v>
      </c>
      <c r="S3" s="157">
        <f t="shared" si="0"/>
        <v>23.603999999999999</v>
      </c>
      <c r="T3" s="157">
        <f t="shared" si="0"/>
        <v>397.57999999999993</v>
      </c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231"/>
      <c r="AL3" s="145"/>
      <c r="AM3" s="145"/>
      <c r="AN3" s="145"/>
      <c r="AO3" s="145"/>
      <c r="AP3" s="145"/>
      <c r="AQ3" s="145"/>
      <c r="AR3" s="145"/>
      <c r="AS3" s="231"/>
      <c r="AT3" s="145"/>
      <c r="AU3" s="145"/>
      <c r="AV3" s="145"/>
      <c r="AW3" s="145"/>
      <c r="AX3" s="145"/>
      <c r="AY3" s="145"/>
      <c r="AZ3" s="145"/>
      <c r="BA3" s="145" t="s">
        <v>243</v>
      </c>
      <c r="BB3" s="157">
        <f>T4</f>
        <v>4.18</v>
      </c>
      <c r="BC3" s="231">
        <v>0.35</v>
      </c>
      <c r="BD3" s="157">
        <f>T5</f>
        <v>393.39999999999992</v>
      </c>
      <c r="BE3" s="145"/>
      <c r="BF3" s="157"/>
      <c r="BG3" s="145"/>
      <c r="BH3" s="237"/>
      <c r="BI3" s="237"/>
      <c r="BJ3" s="145"/>
      <c r="BK3" s="145"/>
      <c r="BL3" s="145"/>
      <c r="BM3" s="232">
        <f t="shared" ref="BM3:BM20" si="1">V3+X3+Z3+AB3+AD3+AF3+AH3+AL3+AN3+AP3+AR3+AT3+AV3+AX3+AZ3+BB3+BD3+BF3+BH3+BJ3+BL3</f>
        <v>397.57999999999993</v>
      </c>
      <c r="BN3" s="151">
        <v>43214</v>
      </c>
      <c r="BO3" s="233"/>
      <c r="BP3" s="151">
        <v>43034</v>
      </c>
      <c r="BQ3" s="235" t="s">
        <v>330</v>
      </c>
      <c r="BR3" s="155">
        <f t="shared" ref="BR3" si="2">BQ3*30</f>
        <v>180</v>
      </c>
      <c r="BS3" s="236">
        <f t="shared" ref="BS3" si="3">BP3+BR3</f>
        <v>43214</v>
      </c>
    </row>
    <row r="4" spans="1:71" s="207" customFormat="1" ht="114.6" customHeight="1" x14ac:dyDescent="0.25">
      <c r="A4" s="197"/>
      <c r="B4" s="198"/>
      <c r="C4" s="199"/>
      <c r="D4" s="199"/>
      <c r="E4" s="197"/>
      <c r="F4" s="197"/>
      <c r="G4" s="197"/>
      <c r="H4" s="197"/>
      <c r="I4" s="200"/>
      <c r="J4" s="197"/>
      <c r="K4" s="197"/>
      <c r="L4" s="20" t="s">
        <v>311</v>
      </c>
      <c r="M4" s="20" t="str">
        <f>BA3</f>
        <v>Монтаж АВ-0,4 кВ (до 63 А)</v>
      </c>
      <c r="N4" s="21">
        <f>T4</f>
        <v>4.18</v>
      </c>
      <c r="O4" s="21"/>
      <c r="P4" s="21">
        <v>0.3</v>
      </c>
      <c r="Q4" s="21">
        <v>0.62</v>
      </c>
      <c r="R4" s="21">
        <v>3.26</v>
      </c>
      <c r="S4" s="21">
        <v>0</v>
      </c>
      <c r="T4" s="21">
        <f>SUM(P4:S4)</f>
        <v>4.18</v>
      </c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202"/>
      <c r="AL4" s="197"/>
      <c r="AM4" s="197"/>
      <c r="AN4" s="197"/>
      <c r="AO4" s="197"/>
      <c r="AP4" s="197"/>
      <c r="AQ4" s="197"/>
      <c r="AR4" s="197"/>
      <c r="AS4" s="202"/>
      <c r="AT4" s="197"/>
      <c r="AU4" s="197"/>
      <c r="AV4" s="197"/>
      <c r="AW4" s="197"/>
      <c r="AX4" s="197"/>
      <c r="AY4" s="197"/>
      <c r="AZ4" s="197"/>
      <c r="BA4" s="197"/>
      <c r="BB4" s="197"/>
      <c r="BC4" s="202"/>
      <c r="BD4" s="201"/>
      <c r="BE4" s="197"/>
      <c r="BF4" s="201"/>
      <c r="BG4" s="197"/>
      <c r="BH4" s="199"/>
      <c r="BI4" s="199"/>
      <c r="BJ4" s="197"/>
      <c r="BK4" s="197"/>
      <c r="BL4" s="197"/>
      <c r="BM4" s="203"/>
      <c r="BN4" s="204"/>
      <c r="BO4" s="205"/>
      <c r="BP4" s="204"/>
      <c r="BQ4" s="206"/>
      <c r="BS4" s="208"/>
    </row>
    <row r="5" spans="1:71" s="207" customFormat="1" ht="114.6" customHeight="1" x14ac:dyDescent="0.25">
      <c r="A5" s="197"/>
      <c r="B5" s="198"/>
      <c r="C5" s="199"/>
      <c r="D5" s="199"/>
      <c r="E5" s="197"/>
      <c r="F5" s="197"/>
      <c r="G5" s="197"/>
      <c r="H5" s="197"/>
      <c r="I5" s="200"/>
      <c r="J5" s="197"/>
      <c r="K5" s="197"/>
      <c r="L5" s="20" t="s">
        <v>310</v>
      </c>
      <c r="M5" s="20">
        <f>BC3</f>
        <v>0.35</v>
      </c>
      <c r="N5" s="21">
        <f>M5*1124</f>
        <v>393.4</v>
      </c>
      <c r="O5" s="21"/>
      <c r="P5" s="21">
        <f>N5*0.08</f>
        <v>31.471999999999998</v>
      </c>
      <c r="Q5" s="21">
        <f>N5*0.86</f>
        <v>338.32399999999996</v>
      </c>
      <c r="R5" s="21">
        <v>0</v>
      </c>
      <c r="S5" s="21">
        <f>N5*0.06</f>
        <v>23.603999999999999</v>
      </c>
      <c r="T5" s="21">
        <f>SUM(P5:S5)</f>
        <v>393.39999999999992</v>
      </c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202"/>
      <c r="AL5" s="197"/>
      <c r="AM5" s="197"/>
      <c r="AN5" s="197"/>
      <c r="AO5" s="197"/>
      <c r="AP5" s="197"/>
      <c r="AQ5" s="197"/>
      <c r="AR5" s="197"/>
      <c r="AS5" s="202"/>
      <c r="AT5" s="197"/>
      <c r="AU5" s="197"/>
      <c r="AV5" s="197"/>
      <c r="AW5" s="197"/>
      <c r="AX5" s="197"/>
      <c r="AY5" s="197"/>
      <c r="AZ5" s="197"/>
      <c r="BA5" s="197"/>
      <c r="BB5" s="197"/>
      <c r="BC5" s="202"/>
      <c r="BD5" s="201"/>
      <c r="BE5" s="197"/>
      <c r="BF5" s="201"/>
      <c r="BG5" s="197"/>
      <c r="BH5" s="199"/>
      <c r="BI5" s="199"/>
      <c r="BJ5" s="197"/>
      <c r="BK5" s="197"/>
      <c r="BL5" s="197"/>
      <c r="BM5" s="203"/>
      <c r="BN5" s="204"/>
      <c r="BO5" s="205"/>
      <c r="BP5" s="204"/>
      <c r="BQ5" s="206"/>
      <c r="BS5" s="208"/>
    </row>
    <row r="6" spans="1:71" s="155" customFormat="1" ht="233.45" customHeight="1" x14ac:dyDescent="0.25">
      <c r="A6" s="145" t="s">
        <v>332</v>
      </c>
      <c r="B6" s="229" t="s">
        <v>346</v>
      </c>
      <c r="C6" s="237">
        <v>466.1</v>
      </c>
      <c r="D6" s="237"/>
      <c r="E6" s="145">
        <v>15</v>
      </c>
      <c r="F6" s="145" t="s">
        <v>360</v>
      </c>
      <c r="G6" s="145" t="s">
        <v>137</v>
      </c>
      <c r="H6" s="145" t="s">
        <v>374</v>
      </c>
      <c r="I6" s="230" t="s">
        <v>388</v>
      </c>
      <c r="J6" s="145" t="s">
        <v>404</v>
      </c>
      <c r="K6" s="145" t="s">
        <v>416</v>
      </c>
      <c r="L6" s="145"/>
      <c r="M6" s="145"/>
      <c r="N6" s="157">
        <f>SUM(N7:N8)</f>
        <v>285.18</v>
      </c>
      <c r="O6" s="157">
        <f t="shared" ref="O6" si="4">SUM(O7:O8)</f>
        <v>0</v>
      </c>
      <c r="P6" s="157">
        <f t="shared" ref="P6" si="5">SUM(P7:P8)</f>
        <v>22.78</v>
      </c>
      <c r="Q6" s="157">
        <f t="shared" ref="Q6" si="6">SUM(Q7:Q8)</f>
        <v>242.28</v>
      </c>
      <c r="R6" s="157">
        <f t="shared" ref="R6" si="7">SUM(R7:R8)</f>
        <v>3.26</v>
      </c>
      <c r="S6" s="157">
        <f t="shared" ref="S6" si="8">SUM(S7:S8)</f>
        <v>16.86</v>
      </c>
      <c r="T6" s="157">
        <f t="shared" ref="T6" si="9">SUM(T7:T8)</f>
        <v>285.18</v>
      </c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231"/>
      <c r="AL6" s="145"/>
      <c r="AM6" s="145"/>
      <c r="AN6" s="145"/>
      <c r="AO6" s="145"/>
      <c r="AP6" s="145"/>
      <c r="AQ6" s="145"/>
      <c r="AR6" s="145"/>
      <c r="AS6" s="231"/>
      <c r="AT6" s="145"/>
      <c r="AU6" s="145"/>
      <c r="AV6" s="145"/>
      <c r="AW6" s="145"/>
      <c r="AX6" s="145"/>
      <c r="AY6" s="145"/>
      <c r="AZ6" s="145"/>
      <c r="BA6" s="145" t="s">
        <v>243</v>
      </c>
      <c r="BB6" s="157">
        <f>T7</f>
        <v>4.18</v>
      </c>
      <c r="BC6" s="231">
        <v>0.25</v>
      </c>
      <c r="BD6" s="157">
        <f>T8</f>
        <v>281</v>
      </c>
      <c r="BE6" s="145"/>
      <c r="BF6" s="145"/>
      <c r="BG6" s="145"/>
      <c r="BH6" s="145"/>
      <c r="BI6" s="145"/>
      <c r="BJ6" s="145"/>
      <c r="BK6" s="145"/>
      <c r="BL6" s="145"/>
      <c r="BM6" s="232">
        <f t="shared" si="1"/>
        <v>285.18</v>
      </c>
      <c r="BN6" s="151">
        <v>43393</v>
      </c>
      <c r="BO6" s="233"/>
      <c r="BP6" s="151">
        <v>43033</v>
      </c>
      <c r="BQ6" s="235" t="s">
        <v>329</v>
      </c>
      <c r="BR6" s="155">
        <f t="shared" ref="BR6" si="10">BQ6*30</f>
        <v>360</v>
      </c>
      <c r="BS6" s="236">
        <f t="shared" ref="BS6" si="11">BP6+BR6</f>
        <v>43393</v>
      </c>
    </row>
    <row r="7" spans="1:71" s="207" customFormat="1" ht="115.15" customHeight="1" x14ac:dyDescent="0.25">
      <c r="A7" s="197"/>
      <c r="B7" s="198"/>
      <c r="C7" s="199"/>
      <c r="D7" s="199"/>
      <c r="E7" s="197"/>
      <c r="F7" s="197"/>
      <c r="G7" s="197"/>
      <c r="H7" s="197"/>
      <c r="I7" s="200"/>
      <c r="J7" s="197"/>
      <c r="K7" s="197"/>
      <c r="L7" s="107" t="s">
        <v>311</v>
      </c>
      <c r="M7" s="107" t="str">
        <f>BA6</f>
        <v>Монтаж АВ-0,4 кВ (до 63 А)</v>
      </c>
      <c r="N7" s="211">
        <f>T7</f>
        <v>4.18</v>
      </c>
      <c r="O7" s="211"/>
      <c r="P7" s="211">
        <v>0.3</v>
      </c>
      <c r="Q7" s="211">
        <v>0.62</v>
      </c>
      <c r="R7" s="211">
        <v>3.26</v>
      </c>
      <c r="S7" s="211">
        <v>0</v>
      </c>
      <c r="T7" s="211">
        <f>SUM(P7:S7)</f>
        <v>4.18</v>
      </c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202"/>
      <c r="AL7" s="197"/>
      <c r="AM7" s="197"/>
      <c r="AN7" s="197"/>
      <c r="AO7" s="197"/>
      <c r="AP7" s="197"/>
      <c r="AQ7" s="197"/>
      <c r="AR7" s="197"/>
      <c r="AS7" s="202"/>
      <c r="AT7" s="197"/>
      <c r="AU7" s="197"/>
      <c r="AV7" s="197"/>
      <c r="AW7" s="197"/>
      <c r="AX7" s="197"/>
      <c r="AY7" s="197"/>
      <c r="AZ7" s="197"/>
      <c r="BA7" s="197"/>
      <c r="BB7" s="197"/>
      <c r="BC7" s="202"/>
      <c r="BD7" s="197"/>
      <c r="BE7" s="197"/>
      <c r="BF7" s="197"/>
      <c r="BG7" s="197"/>
      <c r="BH7" s="197"/>
      <c r="BI7" s="197"/>
      <c r="BJ7" s="197"/>
      <c r="BK7" s="197"/>
      <c r="BL7" s="197"/>
      <c r="BM7" s="203"/>
      <c r="BN7" s="204"/>
      <c r="BO7" s="205"/>
      <c r="BP7" s="204"/>
      <c r="BQ7" s="206"/>
      <c r="BS7" s="208"/>
    </row>
    <row r="8" spans="1:71" s="207" customFormat="1" ht="115.15" customHeight="1" x14ac:dyDescent="0.25">
      <c r="A8" s="197"/>
      <c r="B8" s="198"/>
      <c r="C8" s="199"/>
      <c r="D8" s="199"/>
      <c r="E8" s="197"/>
      <c r="F8" s="197"/>
      <c r="G8" s="197"/>
      <c r="H8" s="197"/>
      <c r="I8" s="200"/>
      <c r="J8" s="197"/>
      <c r="K8" s="197"/>
      <c r="L8" s="107" t="s">
        <v>310</v>
      </c>
      <c r="M8" s="107">
        <f>BC6</f>
        <v>0.25</v>
      </c>
      <c r="N8" s="211">
        <f>M8*1124</f>
        <v>281</v>
      </c>
      <c r="O8" s="211"/>
      <c r="P8" s="211">
        <f>N8*0.08</f>
        <v>22.48</v>
      </c>
      <c r="Q8" s="211">
        <f>N8*0.86</f>
        <v>241.66</v>
      </c>
      <c r="R8" s="211">
        <v>0</v>
      </c>
      <c r="S8" s="211">
        <f>N8*0.06</f>
        <v>16.86</v>
      </c>
      <c r="T8" s="211">
        <f>SUM(P8:S8)</f>
        <v>281</v>
      </c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202"/>
      <c r="AL8" s="197"/>
      <c r="AM8" s="197"/>
      <c r="AN8" s="197"/>
      <c r="AO8" s="197"/>
      <c r="AP8" s="197"/>
      <c r="AQ8" s="197"/>
      <c r="AR8" s="197"/>
      <c r="AS8" s="202"/>
      <c r="AT8" s="197"/>
      <c r="AU8" s="197"/>
      <c r="AV8" s="197"/>
      <c r="AW8" s="197"/>
      <c r="AX8" s="197"/>
      <c r="AY8" s="197"/>
      <c r="AZ8" s="197"/>
      <c r="BA8" s="197"/>
      <c r="BB8" s="197"/>
      <c r="BC8" s="202"/>
      <c r="BD8" s="197"/>
      <c r="BE8" s="197"/>
      <c r="BF8" s="197"/>
      <c r="BG8" s="197"/>
      <c r="BH8" s="197"/>
      <c r="BI8" s="197"/>
      <c r="BJ8" s="197"/>
      <c r="BK8" s="197"/>
      <c r="BL8" s="197"/>
      <c r="BM8" s="203"/>
      <c r="BN8" s="204"/>
      <c r="BO8" s="205"/>
      <c r="BP8" s="204"/>
      <c r="BQ8" s="206"/>
      <c r="BS8" s="208"/>
    </row>
    <row r="9" spans="1:71" s="155" customFormat="1" ht="281.45" customHeight="1" x14ac:dyDescent="0.25">
      <c r="A9" s="145" t="s">
        <v>333</v>
      </c>
      <c r="B9" s="229" t="s">
        <v>347</v>
      </c>
      <c r="C9" s="145">
        <v>466.1</v>
      </c>
      <c r="D9" s="145"/>
      <c r="E9" s="145">
        <v>15</v>
      </c>
      <c r="F9" s="145" t="s">
        <v>361</v>
      </c>
      <c r="G9" s="145" t="s">
        <v>138</v>
      </c>
      <c r="H9" s="145" t="s">
        <v>375</v>
      </c>
      <c r="I9" s="230" t="s">
        <v>389</v>
      </c>
      <c r="J9" s="145" t="s">
        <v>405</v>
      </c>
      <c r="K9" s="145" t="s">
        <v>418</v>
      </c>
      <c r="L9" s="145"/>
      <c r="M9" s="145"/>
      <c r="N9" s="157">
        <f>SUM(N10:N14)</f>
        <v>1911.7224000000001</v>
      </c>
      <c r="O9" s="157">
        <f t="shared" ref="O9:T9" si="12">SUM(O10:O14)</f>
        <v>0</v>
      </c>
      <c r="P9" s="157">
        <f t="shared" si="12"/>
        <v>128.34499200000002</v>
      </c>
      <c r="Q9" s="157">
        <f t="shared" si="12"/>
        <v>1283.133536</v>
      </c>
      <c r="R9" s="157">
        <f t="shared" si="12"/>
        <v>416.15</v>
      </c>
      <c r="S9" s="157">
        <f t="shared" si="12"/>
        <v>84.093872000000005</v>
      </c>
      <c r="T9" s="157">
        <f t="shared" si="12"/>
        <v>1911.7224000000001</v>
      </c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>
        <v>0.62</v>
      </c>
      <c r="AH9" s="157">
        <f>T10</f>
        <v>793.60000000000014</v>
      </c>
      <c r="AI9" s="157"/>
      <c r="AJ9" s="145"/>
      <c r="AK9" s="231">
        <v>2</v>
      </c>
      <c r="AL9" s="157">
        <f>T11</f>
        <v>126.61999999999999</v>
      </c>
      <c r="AM9" s="157" t="s">
        <v>419</v>
      </c>
      <c r="AN9" s="153">
        <f>T12</f>
        <v>48.462400000000002</v>
      </c>
      <c r="AO9" s="145"/>
      <c r="AP9" s="145"/>
      <c r="AQ9" s="145"/>
      <c r="AR9" s="145"/>
      <c r="AS9" s="231" t="s">
        <v>414</v>
      </c>
      <c r="AT9" s="157">
        <f>T13</f>
        <v>381.03999999999996</v>
      </c>
      <c r="AU9" s="145"/>
      <c r="AV9" s="145"/>
      <c r="AW9" s="145"/>
      <c r="AX9" s="145"/>
      <c r="AY9" s="145"/>
      <c r="AZ9" s="145"/>
      <c r="BA9" s="145"/>
      <c r="BB9" s="153"/>
      <c r="BC9" s="231">
        <v>0.5</v>
      </c>
      <c r="BD9" s="157">
        <f>T14</f>
        <v>562</v>
      </c>
      <c r="BE9" s="145"/>
      <c r="BF9" s="145"/>
      <c r="BG9" s="145"/>
      <c r="BH9" s="145"/>
      <c r="BI9" s="145"/>
      <c r="BJ9" s="145"/>
      <c r="BK9" s="145"/>
      <c r="BL9" s="145"/>
      <c r="BM9" s="232">
        <f t="shared" si="1"/>
        <v>1911.7224000000001</v>
      </c>
      <c r="BN9" s="151">
        <v>43205</v>
      </c>
      <c r="BO9" s="233"/>
      <c r="BP9" s="234">
        <v>43025</v>
      </c>
      <c r="BQ9" s="235" t="s">
        <v>330</v>
      </c>
      <c r="BR9" s="155">
        <f t="shared" ref="BR9:BR40" si="13">BQ9*30</f>
        <v>180</v>
      </c>
      <c r="BS9" s="236">
        <f t="shared" ref="BS9:BS40" si="14">BP9+BR9</f>
        <v>43205</v>
      </c>
    </row>
    <row r="10" spans="1:71" s="207" customFormat="1" ht="129.6" customHeight="1" x14ac:dyDescent="0.25">
      <c r="A10" s="197"/>
      <c r="B10" s="198"/>
      <c r="C10" s="197"/>
      <c r="D10" s="197"/>
      <c r="E10" s="197"/>
      <c r="F10" s="197"/>
      <c r="G10" s="197"/>
      <c r="H10" s="197"/>
      <c r="I10" s="200"/>
      <c r="J10" s="197"/>
      <c r="K10" s="197"/>
      <c r="L10" s="20" t="s">
        <v>314</v>
      </c>
      <c r="M10" s="20">
        <f>AG9</f>
        <v>0.62</v>
      </c>
      <c r="N10" s="21">
        <f>M10*1280</f>
        <v>793.6</v>
      </c>
      <c r="O10" s="21"/>
      <c r="P10" s="21">
        <f>N10*0.08</f>
        <v>63.488000000000007</v>
      </c>
      <c r="Q10" s="21">
        <f>N10*0.87</f>
        <v>690.43200000000002</v>
      </c>
      <c r="R10" s="21">
        <v>0</v>
      </c>
      <c r="S10" s="21">
        <f>N10*0.05</f>
        <v>39.680000000000007</v>
      </c>
      <c r="T10" s="21">
        <f>SUM(P10:S10)</f>
        <v>793.60000000000014</v>
      </c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201"/>
      <c r="AI10" s="201"/>
      <c r="AJ10" s="197"/>
      <c r="AK10" s="202"/>
      <c r="AL10" s="201"/>
      <c r="AM10" s="201"/>
      <c r="AN10" s="197"/>
      <c r="AO10" s="197"/>
      <c r="AP10" s="197"/>
      <c r="AQ10" s="197"/>
      <c r="AR10" s="197"/>
      <c r="AS10" s="202"/>
      <c r="AT10" s="197"/>
      <c r="AU10" s="197"/>
      <c r="AV10" s="197"/>
      <c r="AW10" s="197"/>
      <c r="AX10" s="197"/>
      <c r="AY10" s="197"/>
      <c r="AZ10" s="197"/>
      <c r="BA10" s="197"/>
      <c r="BB10" s="209"/>
      <c r="BC10" s="202"/>
      <c r="BD10" s="197"/>
      <c r="BE10" s="197"/>
      <c r="BF10" s="197"/>
      <c r="BG10" s="197"/>
      <c r="BH10" s="197"/>
      <c r="BI10" s="197"/>
      <c r="BJ10" s="197"/>
      <c r="BK10" s="197"/>
      <c r="BL10" s="197"/>
      <c r="BM10" s="203"/>
      <c r="BN10" s="204"/>
      <c r="BO10" s="205"/>
      <c r="BP10" s="210"/>
      <c r="BQ10" s="206"/>
      <c r="BS10" s="208"/>
    </row>
    <row r="11" spans="1:71" s="207" customFormat="1" ht="129.6" customHeight="1" x14ac:dyDescent="0.25">
      <c r="A11" s="197"/>
      <c r="B11" s="198"/>
      <c r="C11" s="197"/>
      <c r="D11" s="197"/>
      <c r="E11" s="197"/>
      <c r="F11" s="197"/>
      <c r="G11" s="197"/>
      <c r="H11" s="197"/>
      <c r="I11" s="200"/>
      <c r="J11" s="197"/>
      <c r="K11" s="197"/>
      <c r="L11" s="20" t="s">
        <v>316</v>
      </c>
      <c r="M11" s="20">
        <f>AK9</f>
        <v>2</v>
      </c>
      <c r="N11" s="21">
        <f>T11</f>
        <v>126.61999999999999</v>
      </c>
      <c r="O11" s="21"/>
      <c r="P11" s="21">
        <f>2*2.03</f>
        <v>4.0599999999999996</v>
      </c>
      <c r="Q11" s="21">
        <f>2*7.75</f>
        <v>15.5</v>
      </c>
      <c r="R11" s="21">
        <f>2*51.3</f>
        <v>102.6</v>
      </c>
      <c r="S11" s="21">
        <f>2*2.23</f>
        <v>4.46</v>
      </c>
      <c r="T11" s="21">
        <f t="shared" ref="T11" si="15">SUM(P11:S11)</f>
        <v>126.61999999999999</v>
      </c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201"/>
      <c r="AI11" s="201"/>
      <c r="AJ11" s="197"/>
      <c r="AK11" s="202"/>
      <c r="AL11" s="201"/>
      <c r="AM11" s="201"/>
      <c r="AN11" s="197"/>
      <c r="AO11" s="197"/>
      <c r="AP11" s="197"/>
      <c r="AQ11" s="197"/>
      <c r="AR11" s="197"/>
      <c r="AS11" s="202"/>
      <c r="AT11" s="197"/>
      <c r="AU11" s="197"/>
      <c r="AV11" s="197"/>
      <c r="AW11" s="197"/>
      <c r="AX11" s="197"/>
      <c r="AY11" s="197"/>
      <c r="AZ11" s="197"/>
      <c r="BA11" s="197"/>
      <c r="BB11" s="209"/>
      <c r="BC11" s="202"/>
      <c r="BD11" s="197"/>
      <c r="BE11" s="197"/>
      <c r="BF11" s="197"/>
      <c r="BG11" s="197"/>
      <c r="BH11" s="197"/>
      <c r="BI11" s="197"/>
      <c r="BJ11" s="197"/>
      <c r="BK11" s="197"/>
      <c r="BL11" s="197"/>
      <c r="BM11" s="203"/>
      <c r="BN11" s="204"/>
      <c r="BO11" s="205"/>
      <c r="BP11" s="210"/>
      <c r="BQ11" s="206"/>
      <c r="BS11" s="208"/>
    </row>
    <row r="12" spans="1:71" s="207" customFormat="1" ht="129.6" customHeight="1" x14ac:dyDescent="0.25">
      <c r="A12" s="197"/>
      <c r="B12" s="198"/>
      <c r="C12" s="197"/>
      <c r="D12" s="197"/>
      <c r="E12" s="197"/>
      <c r="F12" s="197"/>
      <c r="G12" s="197"/>
      <c r="H12" s="197"/>
      <c r="I12" s="200"/>
      <c r="J12" s="197"/>
      <c r="K12" s="197"/>
      <c r="L12" s="20" t="s">
        <v>317</v>
      </c>
      <c r="M12" s="201" t="str">
        <f>AM9</f>
        <v>0,08 (Методом ГНБ)</v>
      </c>
      <c r="N12" s="201">
        <f>0.08*605.78</f>
        <v>48.462400000000002</v>
      </c>
      <c r="O12" s="209"/>
      <c r="P12" s="21">
        <f>N12*0.08</f>
        <v>3.8769920000000004</v>
      </c>
      <c r="Q12" s="21">
        <f>N12*0.89</f>
        <v>43.131536000000004</v>
      </c>
      <c r="R12" s="21">
        <v>0</v>
      </c>
      <c r="S12" s="21">
        <f>N12*0.03</f>
        <v>1.4538720000000001</v>
      </c>
      <c r="T12" s="21">
        <f>SUM(P12:S12)</f>
        <v>48.462400000000002</v>
      </c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201"/>
      <c r="AI12" s="201"/>
      <c r="AJ12" s="197"/>
      <c r="AK12" s="202"/>
      <c r="AL12" s="201"/>
      <c r="AM12" s="201"/>
      <c r="AN12" s="197"/>
      <c r="AO12" s="197"/>
      <c r="AP12" s="197"/>
      <c r="AQ12" s="197"/>
      <c r="AR12" s="197"/>
      <c r="AS12" s="202"/>
      <c r="AT12" s="197"/>
      <c r="AU12" s="197"/>
      <c r="AV12" s="197"/>
      <c r="AW12" s="197"/>
      <c r="AX12" s="197"/>
      <c r="AY12" s="197"/>
      <c r="AZ12" s="197"/>
      <c r="BA12" s="197"/>
      <c r="BB12" s="209"/>
      <c r="BC12" s="202"/>
      <c r="BD12" s="197"/>
      <c r="BE12" s="197"/>
      <c r="BF12" s="197"/>
      <c r="BG12" s="197"/>
      <c r="BH12" s="197"/>
      <c r="BI12" s="197"/>
      <c r="BJ12" s="197"/>
      <c r="BK12" s="197"/>
      <c r="BL12" s="197"/>
      <c r="BM12" s="203"/>
      <c r="BN12" s="204"/>
      <c r="BO12" s="205"/>
      <c r="BP12" s="210"/>
      <c r="BQ12" s="206"/>
      <c r="BS12" s="208"/>
    </row>
    <row r="13" spans="1:71" s="118" customFormat="1" ht="129.6" customHeight="1" x14ac:dyDescent="0.25">
      <c r="A13" s="107"/>
      <c r="B13" s="212"/>
      <c r="C13" s="107"/>
      <c r="D13" s="107"/>
      <c r="E13" s="107"/>
      <c r="F13" s="107"/>
      <c r="G13" s="107"/>
      <c r="H13" s="107"/>
      <c r="I13" s="213"/>
      <c r="J13" s="107"/>
      <c r="K13" s="107"/>
      <c r="L13" s="107" t="s">
        <v>318</v>
      </c>
      <c r="M13" s="107" t="str">
        <f>AS9</f>
        <v>СТП 63 кВА (по патенту МРСК)</v>
      </c>
      <c r="N13" s="211">
        <f>T13</f>
        <v>381.03999999999996</v>
      </c>
      <c r="O13" s="211"/>
      <c r="P13" s="211">
        <v>11.96</v>
      </c>
      <c r="Q13" s="211">
        <v>50.75</v>
      </c>
      <c r="R13" s="211">
        <v>313.55</v>
      </c>
      <c r="S13" s="211">
        <v>4.78</v>
      </c>
      <c r="T13" s="211">
        <f t="shared" ref="T13:T14" si="16">SUM(P13:S13)</f>
        <v>381.03999999999996</v>
      </c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211"/>
      <c r="AI13" s="211"/>
      <c r="AJ13" s="107"/>
      <c r="AK13" s="214"/>
      <c r="AL13" s="211"/>
      <c r="AM13" s="211"/>
      <c r="AN13" s="107"/>
      <c r="AO13" s="107"/>
      <c r="AP13" s="107"/>
      <c r="AQ13" s="107"/>
      <c r="AR13" s="107"/>
      <c r="AS13" s="214"/>
      <c r="AT13" s="107"/>
      <c r="AU13" s="107"/>
      <c r="AV13" s="107"/>
      <c r="AW13" s="107"/>
      <c r="AX13" s="107"/>
      <c r="AY13" s="107"/>
      <c r="AZ13" s="107"/>
      <c r="BA13" s="107"/>
      <c r="BB13" s="116"/>
      <c r="BC13" s="214"/>
      <c r="BD13" s="107"/>
      <c r="BE13" s="107"/>
      <c r="BF13" s="107"/>
      <c r="BG13" s="107"/>
      <c r="BH13" s="107"/>
      <c r="BI13" s="107"/>
      <c r="BJ13" s="107"/>
      <c r="BK13" s="107"/>
      <c r="BL13" s="107"/>
      <c r="BM13" s="215"/>
      <c r="BN13" s="114"/>
      <c r="BO13" s="216"/>
      <c r="BP13" s="219"/>
      <c r="BQ13" s="217"/>
      <c r="BS13" s="218"/>
    </row>
    <row r="14" spans="1:71" s="207" customFormat="1" ht="129.6" customHeight="1" x14ac:dyDescent="0.25">
      <c r="A14" s="197"/>
      <c r="B14" s="198"/>
      <c r="C14" s="197"/>
      <c r="D14" s="197"/>
      <c r="E14" s="197"/>
      <c r="F14" s="197"/>
      <c r="G14" s="197"/>
      <c r="H14" s="197"/>
      <c r="I14" s="200"/>
      <c r="J14" s="197"/>
      <c r="K14" s="197"/>
      <c r="L14" s="20" t="s">
        <v>310</v>
      </c>
      <c r="M14" s="21">
        <f>BC9</f>
        <v>0.5</v>
      </c>
      <c r="N14" s="23">
        <f>M14*1124</f>
        <v>562</v>
      </c>
      <c r="O14" s="23"/>
      <c r="P14" s="21">
        <f>N14*0.08</f>
        <v>44.96</v>
      </c>
      <c r="Q14" s="21">
        <f>N14*0.86</f>
        <v>483.32</v>
      </c>
      <c r="R14" s="21">
        <v>0</v>
      </c>
      <c r="S14" s="21">
        <f>N14*0.06</f>
        <v>33.72</v>
      </c>
      <c r="T14" s="21">
        <f t="shared" si="16"/>
        <v>562</v>
      </c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201"/>
      <c r="AI14" s="201"/>
      <c r="AJ14" s="197"/>
      <c r="AK14" s="202"/>
      <c r="AL14" s="201"/>
      <c r="AM14" s="201"/>
      <c r="AN14" s="197"/>
      <c r="AO14" s="197"/>
      <c r="AP14" s="197"/>
      <c r="AQ14" s="197"/>
      <c r="AR14" s="197"/>
      <c r="AS14" s="202"/>
      <c r="AT14" s="197"/>
      <c r="AU14" s="197"/>
      <c r="AV14" s="197"/>
      <c r="AW14" s="197"/>
      <c r="AX14" s="197"/>
      <c r="AY14" s="197"/>
      <c r="AZ14" s="197"/>
      <c r="BA14" s="197"/>
      <c r="BB14" s="209"/>
      <c r="BC14" s="202"/>
      <c r="BD14" s="197"/>
      <c r="BE14" s="197"/>
      <c r="BF14" s="197"/>
      <c r="BG14" s="197"/>
      <c r="BH14" s="197"/>
      <c r="BI14" s="197"/>
      <c r="BJ14" s="197"/>
      <c r="BK14" s="197"/>
      <c r="BL14" s="197"/>
      <c r="BM14" s="203"/>
      <c r="BN14" s="204"/>
      <c r="BO14" s="205"/>
      <c r="BP14" s="210"/>
      <c r="BQ14" s="206"/>
      <c r="BS14" s="208"/>
    </row>
    <row r="15" spans="1:71" s="155" customFormat="1" ht="409.5" customHeight="1" x14ac:dyDescent="0.25">
      <c r="A15" s="145" t="s">
        <v>334</v>
      </c>
      <c r="B15" s="229" t="s">
        <v>348</v>
      </c>
      <c r="C15" s="145">
        <v>466.1</v>
      </c>
      <c r="D15" s="145"/>
      <c r="E15" s="145">
        <v>15</v>
      </c>
      <c r="F15" s="145" t="s">
        <v>362</v>
      </c>
      <c r="G15" s="145" t="s">
        <v>138</v>
      </c>
      <c r="H15" s="145" t="s">
        <v>376</v>
      </c>
      <c r="I15" s="230" t="s">
        <v>390</v>
      </c>
      <c r="J15" s="145" t="s">
        <v>406</v>
      </c>
      <c r="K15" s="145" t="s">
        <v>421</v>
      </c>
      <c r="L15" s="145"/>
      <c r="M15" s="145"/>
      <c r="N15" s="157">
        <f>SUM(N16:N19)</f>
        <v>617.62999999999988</v>
      </c>
      <c r="O15" s="157">
        <f t="shared" ref="O15" si="17">SUM(O16:O19)</f>
        <v>0</v>
      </c>
      <c r="P15" s="157">
        <f t="shared" ref="P15" si="18">SUM(P16:P19)</f>
        <v>27.852400000000003</v>
      </c>
      <c r="Q15" s="157">
        <f t="shared" ref="Q15" si="19">SUM(Q16:Q19)</f>
        <v>207.90479999999999</v>
      </c>
      <c r="R15" s="157">
        <f t="shared" ref="R15" si="20">SUM(R16:R19)</f>
        <v>364.85</v>
      </c>
      <c r="S15" s="157">
        <f t="shared" ref="S15" si="21">SUM(S16:S19)</f>
        <v>17.022799999999997</v>
      </c>
      <c r="T15" s="157">
        <f t="shared" ref="T15" si="22">SUM(T16:T19)</f>
        <v>617.63</v>
      </c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>
        <v>0.03</v>
      </c>
      <c r="AH15" s="157">
        <f>T16</f>
        <v>38.400000000000006</v>
      </c>
      <c r="AI15" s="157"/>
      <c r="AJ15" s="145"/>
      <c r="AK15" s="231">
        <v>1</v>
      </c>
      <c r="AL15" s="157">
        <f>T17</f>
        <v>63.309999999999995</v>
      </c>
      <c r="AM15" s="157"/>
      <c r="AN15" s="145"/>
      <c r="AO15" s="145"/>
      <c r="AP15" s="145"/>
      <c r="AQ15" s="145"/>
      <c r="AR15" s="145"/>
      <c r="AS15" s="231" t="s">
        <v>414</v>
      </c>
      <c r="AT15" s="157">
        <f>T18</f>
        <v>381.03999999999996</v>
      </c>
      <c r="AU15" s="145"/>
      <c r="AV15" s="145"/>
      <c r="AW15" s="145"/>
      <c r="AX15" s="145"/>
      <c r="AY15" s="145"/>
      <c r="AZ15" s="145"/>
      <c r="BA15" s="145"/>
      <c r="BB15" s="145"/>
      <c r="BC15" s="231">
        <v>0.12</v>
      </c>
      <c r="BD15" s="157">
        <f>T19</f>
        <v>134.88</v>
      </c>
      <c r="BE15" s="145"/>
      <c r="BF15" s="145"/>
      <c r="BG15" s="145"/>
      <c r="BH15" s="145"/>
      <c r="BI15" s="145"/>
      <c r="BJ15" s="145"/>
      <c r="BK15" s="145"/>
      <c r="BL15" s="145"/>
      <c r="BM15" s="232">
        <f t="shared" si="1"/>
        <v>617.63</v>
      </c>
      <c r="BN15" s="151">
        <v>43205</v>
      </c>
      <c r="BO15" s="233"/>
      <c r="BP15" s="234">
        <v>43025</v>
      </c>
      <c r="BQ15" s="235" t="s">
        <v>330</v>
      </c>
      <c r="BR15" s="155">
        <f t="shared" si="13"/>
        <v>180</v>
      </c>
      <c r="BS15" s="236">
        <f t="shared" si="14"/>
        <v>43205</v>
      </c>
    </row>
    <row r="16" spans="1:71" s="207" customFormat="1" ht="147" customHeight="1" x14ac:dyDescent="0.25">
      <c r="A16" s="197"/>
      <c r="B16" s="198"/>
      <c r="C16" s="197"/>
      <c r="D16" s="197"/>
      <c r="E16" s="197"/>
      <c r="F16" s="197"/>
      <c r="G16" s="197"/>
      <c r="H16" s="197"/>
      <c r="I16" s="200"/>
      <c r="J16" s="197"/>
      <c r="K16" s="197"/>
      <c r="L16" s="20" t="s">
        <v>314</v>
      </c>
      <c r="M16" s="20">
        <f>AG15</f>
        <v>0.03</v>
      </c>
      <c r="N16" s="21">
        <f>M16*1280</f>
        <v>38.4</v>
      </c>
      <c r="O16" s="21"/>
      <c r="P16" s="21">
        <f>N16*0.08</f>
        <v>3.0720000000000001</v>
      </c>
      <c r="Q16" s="21">
        <f>N16*0.87</f>
        <v>33.408000000000001</v>
      </c>
      <c r="R16" s="21">
        <v>0</v>
      </c>
      <c r="S16" s="21">
        <f>N16*0.05</f>
        <v>1.92</v>
      </c>
      <c r="T16" s="21">
        <f>SUM(P16:S16)</f>
        <v>38.400000000000006</v>
      </c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201"/>
      <c r="AI16" s="201"/>
      <c r="AJ16" s="197"/>
      <c r="AK16" s="202"/>
      <c r="AL16" s="201"/>
      <c r="AM16" s="201"/>
      <c r="AN16" s="197"/>
      <c r="AO16" s="197"/>
      <c r="AP16" s="197"/>
      <c r="AQ16" s="197"/>
      <c r="AR16" s="197"/>
      <c r="AS16" s="202"/>
      <c r="AT16" s="197"/>
      <c r="AU16" s="197"/>
      <c r="AV16" s="197"/>
      <c r="AW16" s="197"/>
      <c r="AX16" s="197"/>
      <c r="AY16" s="197"/>
      <c r="AZ16" s="197"/>
      <c r="BA16" s="197"/>
      <c r="BB16" s="197"/>
      <c r="BC16" s="202"/>
      <c r="BD16" s="197"/>
      <c r="BE16" s="197"/>
      <c r="BF16" s="197"/>
      <c r="BG16" s="197"/>
      <c r="BH16" s="197"/>
      <c r="BI16" s="197"/>
      <c r="BJ16" s="197"/>
      <c r="BK16" s="197"/>
      <c r="BL16" s="197"/>
      <c r="BM16" s="203"/>
      <c r="BN16" s="204"/>
      <c r="BO16" s="205"/>
      <c r="BP16" s="210"/>
      <c r="BQ16" s="206"/>
      <c r="BS16" s="208"/>
    </row>
    <row r="17" spans="1:71" s="207" customFormat="1" ht="147" customHeight="1" x14ac:dyDescent="0.25">
      <c r="A17" s="197"/>
      <c r="B17" s="198"/>
      <c r="C17" s="197"/>
      <c r="D17" s="197"/>
      <c r="E17" s="197"/>
      <c r="F17" s="197"/>
      <c r="G17" s="197"/>
      <c r="H17" s="197"/>
      <c r="I17" s="200"/>
      <c r="J17" s="197"/>
      <c r="K17" s="197"/>
      <c r="L17" s="20" t="s">
        <v>316</v>
      </c>
      <c r="M17" s="20">
        <f>AK15</f>
        <v>1</v>
      </c>
      <c r="N17" s="21">
        <f>T17</f>
        <v>63.309999999999995</v>
      </c>
      <c r="O17" s="21"/>
      <c r="P17" s="21">
        <v>2.0299999999999998</v>
      </c>
      <c r="Q17" s="21">
        <v>7.75</v>
      </c>
      <c r="R17" s="21">
        <v>51.3</v>
      </c>
      <c r="S17" s="21">
        <v>2.23</v>
      </c>
      <c r="T17" s="21">
        <f t="shared" ref="T17:T19" si="23">SUM(P17:S17)</f>
        <v>63.309999999999995</v>
      </c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201"/>
      <c r="AI17" s="201"/>
      <c r="AJ17" s="197"/>
      <c r="AK17" s="202"/>
      <c r="AL17" s="201"/>
      <c r="AM17" s="201"/>
      <c r="AN17" s="197"/>
      <c r="AO17" s="197"/>
      <c r="AP17" s="197"/>
      <c r="AQ17" s="197"/>
      <c r="AR17" s="197"/>
      <c r="AS17" s="202"/>
      <c r="AT17" s="197"/>
      <c r="AU17" s="197"/>
      <c r="AV17" s="197"/>
      <c r="AW17" s="197"/>
      <c r="AX17" s="197"/>
      <c r="AY17" s="197"/>
      <c r="AZ17" s="197"/>
      <c r="BA17" s="197"/>
      <c r="BB17" s="197"/>
      <c r="BC17" s="202"/>
      <c r="BD17" s="197"/>
      <c r="BE17" s="197"/>
      <c r="BF17" s="197"/>
      <c r="BG17" s="197"/>
      <c r="BH17" s="197"/>
      <c r="BI17" s="197"/>
      <c r="BJ17" s="197"/>
      <c r="BK17" s="197"/>
      <c r="BL17" s="197"/>
      <c r="BM17" s="203"/>
      <c r="BN17" s="204"/>
      <c r="BO17" s="205"/>
      <c r="BP17" s="210"/>
      <c r="BQ17" s="206"/>
      <c r="BS17" s="208"/>
    </row>
    <row r="18" spans="1:71" s="118" customFormat="1" ht="147" customHeight="1" x14ac:dyDescent="0.25">
      <c r="A18" s="107"/>
      <c r="B18" s="212"/>
      <c r="C18" s="107"/>
      <c r="D18" s="107"/>
      <c r="E18" s="107"/>
      <c r="F18" s="107"/>
      <c r="G18" s="107"/>
      <c r="H18" s="107"/>
      <c r="I18" s="213"/>
      <c r="J18" s="107"/>
      <c r="K18" s="107"/>
      <c r="L18" s="107" t="s">
        <v>318</v>
      </c>
      <c r="M18" s="107" t="str">
        <f>AS15</f>
        <v>СТП 63 кВА (по патенту МРСК)</v>
      </c>
      <c r="N18" s="211">
        <f>T18</f>
        <v>381.03999999999996</v>
      </c>
      <c r="O18" s="211"/>
      <c r="P18" s="211">
        <v>11.96</v>
      </c>
      <c r="Q18" s="211">
        <v>50.75</v>
      </c>
      <c r="R18" s="211">
        <v>313.55</v>
      </c>
      <c r="S18" s="211">
        <v>4.78</v>
      </c>
      <c r="T18" s="211">
        <f t="shared" si="23"/>
        <v>381.03999999999996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211"/>
      <c r="AI18" s="211"/>
      <c r="AJ18" s="107"/>
      <c r="AK18" s="214"/>
      <c r="AL18" s="211"/>
      <c r="AM18" s="211"/>
      <c r="AN18" s="107"/>
      <c r="AO18" s="107"/>
      <c r="AP18" s="107"/>
      <c r="AQ18" s="107"/>
      <c r="AR18" s="107"/>
      <c r="AS18" s="214"/>
      <c r="AT18" s="107"/>
      <c r="AU18" s="107"/>
      <c r="AV18" s="107"/>
      <c r="AW18" s="107"/>
      <c r="AX18" s="107"/>
      <c r="AY18" s="107"/>
      <c r="AZ18" s="107"/>
      <c r="BA18" s="107"/>
      <c r="BB18" s="107"/>
      <c r="BC18" s="214"/>
      <c r="BD18" s="107"/>
      <c r="BE18" s="107"/>
      <c r="BF18" s="107"/>
      <c r="BG18" s="107"/>
      <c r="BH18" s="107"/>
      <c r="BI18" s="107"/>
      <c r="BJ18" s="107"/>
      <c r="BK18" s="107"/>
      <c r="BL18" s="107"/>
      <c r="BM18" s="215"/>
      <c r="BN18" s="114"/>
      <c r="BO18" s="216"/>
      <c r="BP18" s="219"/>
      <c r="BQ18" s="217"/>
      <c r="BS18" s="218"/>
    </row>
    <row r="19" spans="1:71" s="207" customFormat="1" ht="147" customHeight="1" x14ac:dyDescent="0.25">
      <c r="A19" s="197"/>
      <c r="B19" s="198"/>
      <c r="C19" s="197"/>
      <c r="D19" s="197"/>
      <c r="E19" s="197"/>
      <c r="F19" s="197"/>
      <c r="G19" s="197"/>
      <c r="H19" s="197"/>
      <c r="I19" s="200"/>
      <c r="J19" s="197"/>
      <c r="K19" s="197"/>
      <c r="L19" s="20" t="s">
        <v>310</v>
      </c>
      <c r="M19" s="21">
        <f>BC15</f>
        <v>0.12</v>
      </c>
      <c r="N19" s="23">
        <f>M19*1124</f>
        <v>134.88</v>
      </c>
      <c r="O19" s="23"/>
      <c r="P19" s="21">
        <f>N19*0.08</f>
        <v>10.7904</v>
      </c>
      <c r="Q19" s="21">
        <f>N19*0.86</f>
        <v>115.99679999999999</v>
      </c>
      <c r="R19" s="21">
        <v>0</v>
      </c>
      <c r="S19" s="21">
        <f>N19*0.06</f>
        <v>8.0927999999999987</v>
      </c>
      <c r="T19" s="21">
        <f t="shared" si="23"/>
        <v>134.88</v>
      </c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201"/>
      <c r="AI19" s="201"/>
      <c r="AJ19" s="197"/>
      <c r="AK19" s="202"/>
      <c r="AL19" s="201"/>
      <c r="AM19" s="201"/>
      <c r="AN19" s="197"/>
      <c r="AO19" s="197"/>
      <c r="AP19" s="197"/>
      <c r="AQ19" s="197"/>
      <c r="AR19" s="197"/>
      <c r="AS19" s="202"/>
      <c r="AT19" s="197"/>
      <c r="AU19" s="197"/>
      <c r="AV19" s="197"/>
      <c r="AW19" s="197"/>
      <c r="AX19" s="197"/>
      <c r="AY19" s="197"/>
      <c r="AZ19" s="197"/>
      <c r="BA19" s="197"/>
      <c r="BB19" s="197"/>
      <c r="BC19" s="202"/>
      <c r="BD19" s="197"/>
      <c r="BE19" s="197"/>
      <c r="BF19" s="197"/>
      <c r="BG19" s="197"/>
      <c r="BH19" s="197"/>
      <c r="BI19" s="197"/>
      <c r="BJ19" s="197"/>
      <c r="BK19" s="197"/>
      <c r="BL19" s="197"/>
      <c r="BM19" s="203"/>
      <c r="BN19" s="204"/>
      <c r="BO19" s="205"/>
      <c r="BP19" s="210"/>
      <c r="BQ19" s="206"/>
      <c r="BS19" s="208"/>
    </row>
    <row r="20" spans="1:71" s="155" customFormat="1" ht="204.75" customHeight="1" x14ac:dyDescent="0.25">
      <c r="A20" s="145" t="s">
        <v>335</v>
      </c>
      <c r="B20" s="229" t="s">
        <v>349</v>
      </c>
      <c r="C20" s="145">
        <v>466.1</v>
      </c>
      <c r="D20" s="145"/>
      <c r="E20" s="145">
        <v>14.5</v>
      </c>
      <c r="F20" s="145" t="s">
        <v>363</v>
      </c>
      <c r="G20" s="145" t="s">
        <v>138</v>
      </c>
      <c r="H20" s="145" t="s">
        <v>377</v>
      </c>
      <c r="I20" s="230" t="s">
        <v>391</v>
      </c>
      <c r="J20" s="145" t="s">
        <v>407</v>
      </c>
      <c r="K20" s="145" t="s">
        <v>420</v>
      </c>
      <c r="L20" s="145"/>
      <c r="M20" s="145"/>
      <c r="N20" s="157">
        <f>SUM(N21:N22)</f>
        <v>105.34</v>
      </c>
      <c r="O20" s="157">
        <f t="shared" ref="O20" si="24">SUM(O21:O22)</f>
        <v>0</v>
      </c>
      <c r="P20" s="157">
        <f t="shared" ref="P20" si="25">SUM(P21:P22)</f>
        <v>8.3928000000000011</v>
      </c>
      <c r="Q20" s="157">
        <f t="shared" ref="Q20" si="26">SUM(Q21:Q22)</f>
        <v>87.617599999999996</v>
      </c>
      <c r="R20" s="157">
        <f t="shared" ref="R20" si="27">SUM(R21:R22)</f>
        <v>3.26</v>
      </c>
      <c r="S20" s="157">
        <f t="shared" ref="S20" si="28">SUM(S21:S22)</f>
        <v>6.0695999999999994</v>
      </c>
      <c r="T20" s="157">
        <f t="shared" ref="T20" si="29">SUM(T21:T22)</f>
        <v>105.33999999999997</v>
      </c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57"/>
      <c r="AI20" s="157"/>
      <c r="AJ20" s="145"/>
      <c r="AK20" s="231"/>
      <c r="AL20" s="157"/>
      <c r="AM20" s="157"/>
      <c r="AN20" s="145"/>
      <c r="AO20" s="145"/>
      <c r="AP20" s="145"/>
      <c r="AQ20" s="145"/>
      <c r="AR20" s="145"/>
      <c r="AS20" s="231"/>
      <c r="AT20" s="145"/>
      <c r="AU20" s="145"/>
      <c r="AV20" s="145"/>
      <c r="AW20" s="145"/>
      <c r="AX20" s="145"/>
      <c r="AY20" s="145"/>
      <c r="AZ20" s="145"/>
      <c r="BA20" s="145" t="s">
        <v>243</v>
      </c>
      <c r="BB20" s="145">
        <f>T21</f>
        <v>4.18</v>
      </c>
      <c r="BC20" s="231">
        <v>0.09</v>
      </c>
      <c r="BD20" s="145">
        <f>T22</f>
        <v>101.15999999999998</v>
      </c>
      <c r="BE20" s="145"/>
      <c r="BF20" s="145"/>
      <c r="BG20" s="145"/>
      <c r="BH20" s="145"/>
      <c r="BI20" s="145"/>
      <c r="BJ20" s="145"/>
      <c r="BK20" s="145"/>
      <c r="BL20" s="145"/>
      <c r="BM20" s="232">
        <f t="shared" si="1"/>
        <v>105.33999999999997</v>
      </c>
      <c r="BN20" s="151">
        <v>43207</v>
      </c>
      <c r="BO20" s="233"/>
      <c r="BP20" s="234">
        <v>43027</v>
      </c>
      <c r="BQ20" s="235" t="s">
        <v>330</v>
      </c>
      <c r="BR20" s="155">
        <f t="shared" si="13"/>
        <v>180</v>
      </c>
      <c r="BS20" s="236">
        <f t="shared" si="14"/>
        <v>43207</v>
      </c>
    </row>
    <row r="21" spans="1:71" s="207" customFormat="1" ht="136.9" customHeight="1" x14ac:dyDescent="0.25">
      <c r="A21" s="197"/>
      <c r="B21" s="198"/>
      <c r="C21" s="197"/>
      <c r="D21" s="197"/>
      <c r="E21" s="197"/>
      <c r="F21" s="197"/>
      <c r="G21" s="197"/>
      <c r="H21" s="197"/>
      <c r="I21" s="200"/>
      <c r="J21" s="197"/>
      <c r="K21" s="197"/>
      <c r="L21" s="107" t="s">
        <v>311</v>
      </c>
      <c r="M21" s="107" t="str">
        <f>BA20</f>
        <v>Монтаж АВ-0,4 кВ (до 63 А)</v>
      </c>
      <c r="N21" s="211">
        <f>T21</f>
        <v>4.18</v>
      </c>
      <c r="O21" s="211"/>
      <c r="P21" s="211">
        <v>0.3</v>
      </c>
      <c r="Q21" s="211">
        <v>0.62</v>
      </c>
      <c r="R21" s="211">
        <v>3.26</v>
      </c>
      <c r="S21" s="211">
        <v>0</v>
      </c>
      <c r="T21" s="211">
        <f>SUM(P21:S21)</f>
        <v>4.18</v>
      </c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201"/>
      <c r="AI21" s="201"/>
      <c r="AJ21" s="197"/>
      <c r="AK21" s="202"/>
      <c r="AL21" s="201"/>
      <c r="AM21" s="201"/>
      <c r="AN21" s="197"/>
      <c r="AO21" s="197"/>
      <c r="AP21" s="197"/>
      <c r="AQ21" s="197"/>
      <c r="AR21" s="197"/>
      <c r="AS21" s="202"/>
      <c r="AT21" s="197"/>
      <c r="AU21" s="197"/>
      <c r="AV21" s="197"/>
      <c r="AW21" s="197"/>
      <c r="AX21" s="197"/>
      <c r="AY21" s="197"/>
      <c r="AZ21" s="197"/>
      <c r="BA21" s="197"/>
      <c r="BB21" s="197"/>
      <c r="BC21" s="202"/>
      <c r="BD21" s="197"/>
      <c r="BE21" s="197"/>
      <c r="BF21" s="197"/>
      <c r="BG21" s="197"/>
      <c r="BH21" s="197"/>
      <c r="BI21" s="197"/>
      <c r="BJ21" s="197"/>
      <c r="BK21" s="197"/>
      <c r="BL21" s="197"/>
      <c r="BM21" s="203"/>
      <c r="BN21" s="204"/>
      <c r="BO21" s="205"/>
      <c r="BP21" s="210"/>
      <c r="BQ21" s="206"/>
      <c r="BS21" s="208"/>
    </row>
    <row r="22" spans="1:71" s="207" customFormat="1" ht="136.9" customHeight="1" x14ac:dyDescent="0.25">
      <c r="A22" s="197"/>
      <c r="B22" s="198"/>
      <c r="C22" s="197"/>
      <c r="D22" s="197"/>
      <c r="E22" s="197"/>
      <c r="F22" s="197"/>
      <c r="G22" s="197"/>
      <c r="H22" s="197"/>
      <c r="I22" s="200"/>
      <c r="J22" s="197"/>
      <c r="K22" s="197"/>
      <c r="L22" s="107" t="s">
        <v>310</v>
      </c>
      <c r="M22" s="107">
        <f>BC20</f>
        <v>0.09</v>
      </c>
      <c r="N22" s="211">
        <f>M22*1124</f>
        <v>101.16</v>
      </c>
      <c r="O22" s="211"/>
      <c r="P22" s="211">
        <f>N22*0.08</f>
        <v>8.0928000000000004</v>
      </c>
      <c r="Q22" s="211">
        <f>N22*0.86</f>
        <v>86.997599999999991</v>
      </c>
      <c r="R22" s="211">
        <v>0</v>
      </c>
      <c r="S22" s="211">
        <f>N22*0.06</f>
        <v>6.0695999999999994</v>
      </c>
      <c r="T22" s="211">
        <f>SUM(P22:S22)</f>
        <v>101.15999999999998</v>
      </c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201"/>
      <c r="AI22" s="201"/>
      <c r="AJ22" s="197"/>
      <c r="AK22" s="202"/>
      <c r="AL22" s="201"/>
      <c r="AM22" s="201"/>
      <c r="AN22" s="197"/>
      <c r="AO22" s="197"/>
      <c r="AP22" s="197"/>
      <c r="AQ22" s="197"/>
      <c r="AR22" s="197"/>
      <c r="AS22" s="202"/>
      <c r="AT22" s="197"/>
      <c r="AU22" s="197"/>
      <c r="AV22" s="197"/>
      <c r="AW22" s="197"/>
      <c r="AX22" s="197"/>
      <c r="AY22" s="197"/>
      <c r="AZ22" s="197"/>
      <c r="BA22" s="197"/>
      <c r="BB22" s="197"/>
      <c r="BC22" s="202"/>
      <c r="BD22" s="197"/>
      <c r="BE22" s="197"/>
      <c r="BF22" s="197"/>
      <c r="BG22" s="197"/>
      <c r="BH22" s="197"/>
      <c r="BI22" s="197"/>
      <c r="BJ22" s="197"/>
      <c r="BK22" s="197"/>
      <c r="BL22" s="197"/>
      <c r="BM22" s="203"/>
      <c r="BN22" s="204"/>
      <c r="BO22" s="205"/>
      <c r="BP22" s="210"/>
      <c r="BQ22" s="206"/>
      <c r="BS22" s="208"/>
    </row>
    <row r="23" spans="1:71" s="155" customFormat="1" ht="201.75" customHeight="1" x14ac:dyDescent="0.25">
      <c r="A23" s="145" t="s">
        <v>336</v>
      </c>
      <c r="B23" s="229" t="s">
        <v>350</v>
      </c>
      <c r="C23" s="145">
        <v>466.1</v>
      </c>
      <c r="D23" s="145"/>
      <c r="E23" s="145">
        <v>15</v>
      </c>
      <c r="F23" s="145" t="s">
        <v>364</v>
      </c>
      <c r="G23" s="145" t="s">
        <v>138</v>
      </c>
      <c r="H23" s="145" t="s">
        <v>378</v>
      </c>
      <c r="I23" s="230" t="s">
        <v>392</v>
      </c>
      <c r="J23" s="145" t="s">
        <v>402</v>
      </c>
      <c r="K23" s="145"/>
      <c r="L23" s="145"/>
      <c r="M23" s="237"/>
      <c r="N23" s="157">
        <f>SUM(N24)</f>
        <v>168.6</v>
      </c>
      <c r="O23" s="157">
        <f t="shared" ref="O23" si="30">SUM(O24)</f>
        <v>0</v>
      </c>
      <c r="P23" s="157">
        <f t="shared" ref="P23" si="31">SUM(P24)</f>
        <v>13.488</v>
      </c>
      <c r="Q23" s="157">
        <f t="shared" ref="Q23" si="32">SUM(Q24)</f>
        <v>144.99599999999998</v>
      </c>
      <c r="R23" s="157">
        <f t="shared" ref="R23" si="33">SUM(R24)</f>
        <v>0</v>
      </c>
      <c r="S23" s="157">
        <f t="shared" ref="S23" si="34">SUM(S24)</f>
        <v>10.116</v>
      </c>
      <c r="T23" s="157">
        <f t="shared" ref="T23" si="35">SUM(T24)</f>
        <v>168.59999999999997</v>
      </c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231"/>
      <c r="AL23" s="145"/>
      <c r="AM23" s="145"/>
      <c r="AN23" s="145"/>
      <c r="AO23" s="145"/>
      <c r="AP23" s="237"/>
      <c r="AQ23" s="145"/>
      <c r="AR23" s="145"/>
      <c r="AS23" s="231"/>
      <c r="AT23" s="145"/>
      <c r="AU23" s="145"/>
      <c r="AV23" s="145"/>
      <c r="AW23" s="145"/>
      <c r="AX23" s="145"/>
      <c r="AY23" s="145"/>
      <c r="AZ23" s="145"/>
      <c r="BA23" s="145"/>
      <c r="BB23" s="145"/>
      <c r="BC23" s="231">
        <v>0.15</v>
      </c>
      <c r="BD23" s="145">
        <f>T24</f>
        <v>168.59999999999997</v>
      </c>
      <c r="BE23" s="145"/>
      <c r="BF23" s="145"/>
      <c r="BG23" s="145"/>
      <c r="BH23" s="145"/>
      <c r="BI23" s="145"/>
      <c r="BJ23" s="145"/>
      <c r="BK23" s="145"/>
      <c r="BL23" s="145"/>
      <c r="BM23" s="232">
        <f t="shared" ref="BM23:BM40" si="36">V23+X23+Z23+AB23+AD23+AF23+AH23+AL23+AN23+AP23+AR23+AT23+AV23+AX23+AZ23+BB23+BD23+BF23+BH23+BJ23+BL23</f>
        <v>168.59999999999997</v>
      </c>
      <c r="BN23" s="151">
        <v>43214</v>
      </c>
      <c r="BO23" s="233"/>
      <c r="BP23" s="234">
        <v>43034</v>
      </c>
      <c r="BQ23" s="235" t="s">
        <v>330</v>
      </c>
      <c r="BR23" s="155">
        <f t="shared" si="13"/>
        <v>180</v>
      </c>
      <c r="BS23" s="236">
        <f t="shared" si="14"/>
        <v>43214</v>
      </c>
    </row>
    <row r="24" spans="1:71" s="207" customFormat="1" ht="117.6" customHeight="1" x14ac:dyDescent="0.25">
      <c r="A24" s="197"/>
      <c r="B24" s="198"/>
      <c r="C24" s="197"/>
      <c r="D24" s="197"/>
      <c r="E24" s="197"/>
      <c r="F24" s="197"/>
      <c r="G24" s="197"/>
      <c r="H24" s="197"/>
      <c r="I24" s="200"/>
      <c r="J24" s="197"/>
      <c r="K24" s="197"/>
      <c r="L24" s="20" t="s">
        <v>310</v>
      </c>
      <c r="M24" s="21">
        <f>BC23</f>
        <v>0.15</v>
      </c>
      <c r="N24" s="23">
        <f>M24*1124</f>
        <v>168.6</v>
      </c>
      <c r="O24" s="23"/>
      <c r="P24" s="21">
        <f>N24*0.08</f>
        <v>13.488</v>
      </c>
      <c r="Q24" s="21">
        <f>N24*0.86</f>
        <v>144.99599999999998</v>
      </c>
      <c r="R24" s="21">
        <v>0</v>
      </c>
      <c r="S24" s="21">
        <f>N24*0.06</f>
        <v>10.116</v>
      </c>
      <c r="T24" s="21">
        <f t="shared" ref="T24" si="37">SUM(P24:S24)</f>
        <v>168.59999999999997</v>
      </c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202"/>
      <c r="AL24" s="197"/>
      <c r="AM24" s="197"/>
      <c r="AN24" s="197"/>
      <c r="AO24" s="197"/>
      <c r="AP24" s="199"/>
      <c r="AQ24" s="197"/>
      <c r="AR24" s="197"/>
      <c r="AS24" s="202"/>
      <c r="AT24" s="197"/>
      <c r="AU24" s="197"/>
      <c r="AV24" s="197"/>
      <c r="AW24" s="197"/>
      <c r="AX24" s="197"/>
      <c r="AY24" s="197"/>
      <c r="AZ24" s="197"/>
      <c r="BA24" s="197"/>
      <c r="BB24" s="197"/>
      <c r="BC24" s="202"/>
      <c r="BD24" s="197"/>
      <c r="BE24" s="197"/>
      <c r="BF24" s="197"/>
      <c r="BG24" s="197"/>
      <c r="BH24" s="197"/>
      <c r="BI24" s="197"/>
      <c r="BJ24" s="197"/>
      <c r="BK24" s="197"/>
      <c r="BL24" s="197"/>
      <c r="BM24" s="203"/>
      <c r="BN24" s="204"/>
      <c r="BO24" s="205"/>
      <c r="BP24" s="210"/>
      <c r="BQ24" s="206"/>
      <c r="BS24" s="208"/>
    </row>
    <row r="25" spans="1:71" s="155" customFormat="1" ht="237" customHeight="1" x14ac:dyDescent="0.25">
      <c r="A25" s="145" t="s">
        <v>337</v>
      </c>
      <c r="B25" s="229" t="s">
        <v>351</v>
      </c>
      <c r="C25" s="145">
        <v>10767.15</v>
      </c>
      <c r="D25" s="145"/>
      <c r="E25" s="145">
        <v>15</v>
      </c>
      <c r="F25" s="145" t="s">
        <v>364</v>
      </c>
      <c r="G25" s="145" t="s">
        <v>138</v>
      </c>
      <c r="H25" s="145" t="s">
        <v>379</v>
      </c>
      <c r="I25" s="230" t="s">
        <v>393</v>
      </c>
      <c r="J25" s="145" t="s">
        <v>408</v>
      </c>
      <c r="K25" s="145"/>
      <c r="L25" s="145"/>
      <c r="M25" s="237"/>
      <c r="N25" s="157">
        <f>SUM(N26)</f>
        <v>134.88</v>
      </c>
      <c r="O25" s="157">
        <f t="shared" ref="O25" si="38">SUM(O26)</f>
        <v>0</v>
      </c>
      <c r="P25" s="157">
        <f t="shared" ref="P25" si="39">SUM(P26)</f>
        <v>10.7904</v>
      </c>
      <c r="Q25" s="157">
        <f t="shared" ref="Q25" si="40">SUM(Q26)</f>
        <v>115.99679999999999</v>
      </c>
      <c r="R25" s="157">
        <f t="shared" ref="R25" si="41">SUM(R26)</f>
        <v>0</v>
      </c>
      <c r="S25" s="157">
        <f t="shared" ref="S25" si="42">SUM(S26)</f>
        <v>8.0927999999999987</v>
      </c>
      <c r="T25" s="157">
        <f t="shared" ref="T25" si="43">SUM(T26)</f>
        <v>134.88</v>
      </c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231"/>
      <c r="AL25" s="145"/>
      <c r="AM25" s="145"/>
      <c r="AN25" s="145"/>
      <c r="AO25" s="145"/>
      <c r="AP25" s="145"/>
      <c r="AQ25" s="145"/>
      <c r="AR25" s="145"/>
      <c r="AS25" s="231"/>
      <c r="AT25" s="145"/>
      <c r="AU25" s="145"/>
      <c r="AV25" s="145"/>
      <c r="AW25" s="145"/>
      <c r="AX25" s="145"/>
      <c r="AY25" s="145"/>
      <c r="AZ25" s="145"/>
      <c r="BA25" s="145"/>
      <c r="BB25" s="145"/>
      <c r="BC25" s="231">
        <v>0.12</v>
      </c>
      <c r="BD25" s="153">
        <f>T26</f>
        <v>134.88</v>
      </c>
      <c r="BE25" s="145"/>
      <c r="BF25" s="145"/>
      <c r="BG25" s="145"/>
      <c r="BH25" s="145"/>
      <c r="BI25" s="145"/>
      <c r="BJ25" s="145"/>
      <c r="BK25" s="145"/>
      <c r="BL25" s="145"/>
      <c r="BM25" s="232">
        <f t="shared" si="36"/>
        <v>134.88</v>
      </c>
      <c r="BN25" s="151">
        <v>43214</v>
      </c>
      <c r="BO25" s="233" t="s">
        <v>422</v>
      </c>
      <c r="BP25" s="234">
        <v>43034</v>
      </c>
      <c r="BQ25" s="235" t="s">
        <v>330</v>
      </c>
      <c r="BR25" s="155">
        <f t="shared" si="13"/>
        <v>180</v>
      </c>
      <c r="BS25" s="236">
        <f t="shared" si="14"/>
        <v>43214</v>
      </c>
    </row>
    <row r="26" spans="1:71" s="207" customFormat="1" ht="95.45" customHeight="1" x14ac:dyDescent="0.25">
      <c r="A26" s="197"/>
      <c r="B26" s="198"/>
      <c r="C26" s="197"/>
      <c r="D26" s="197"/>
      <c r="E26" s="197"/>
      <c r="F26" s="197"/>
      <c r="G26" s="197"/>
      <c r="H26" s="197"/>
      <c r="I26" s="200"/>
      <c r="J26" s="197"/>
      <c r="K26" s="197"/>
      <c r="L26" s="20" t="s">
        <v>310</v>
      </c>
      <c r="M26" s="21">
        <f>BC25</f>
        <v>0.12</v>
      </c>
      <c r="N26" s="23">
        <f>M26*1124</f>
        <v>134.88</v>
      </c>
      <c r="O26" s="23"/>
      <c r="P26" s="21">
        <f>N26*0.08</f>
        <v>10.7904</v>
      </c>
      <c r="Q26" s="21">
        <f>N26*0.86</f>
        <v>115.99679999999999</v>
      </c>
      <c r="R26" s="21">
        <v>0</v>
      </c>
      <c r="S26" s="21">
        <f>N26*0.06</f>
        <v>8.0927999999999987</v>
      </c>
      <c r="T26" s="21">
        <f t="shared" ref="T26" si="44">SUM(P26:S26)</f>
        <v>134.88</v>
      </c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202"/>
      <c r="AL26" s="197"/>
      <c r="AM26" s="197"/>
      <c r="AN26" s="197"/>
      <c r="AO26" s="197"/>
      <c r="AP26" s="197"/>
      <c r="AQ26" s="197"/>
      <c r="AR26" s="197"/>
      <c r="AS26" s="202"/>
      <c r="AT26" s="197"/>
      <c r="AU26" s="197"/>
      <c r="AV26" s="197"/>
      <c r="AW26" s="197"/>
      <c r="AX26" s="197"/>
      <c r="AY26" s="197"/>
      <c r="AZ26" s="197"/>
      <c r="BA26" s="197"/>
      <c r="BB26" s="197"/>
      <c r="BC26" s="202"/>
      <c r="BD26" s="197"/>
      <c r="BE26" s="197"/>
      <c r="BF26" s="197"/>
      <c r="BG26" s="197"/>
      <c r="BH26" s="197"/>
      <c r="BI26" s="197"/>
      <c r="BJ26" s="197"/>
      <c r="BK26" s="197"/>
      <c r="BL26" s="197"/>
      <c r="BM26" s="203"/>
      <c r="BN26" s="204"/>
      <c r="BO26" s="205"/>
      <c r="BP26" s="210"/>
      <c r="BQ26" s="206"/>
      <c r="BS26" s="208"/>
    </row>
    <row r="27" spans="1:71" s="155" customFormat="1" ht="227.25" customHeight="1" x14ac:dyDescent="0.25">
      <c r="A27" s="145" t="s">
        <v>338</v>
      </c>
      <c r="B27" s="229" t="s">
        <v>352</v>
      </c>
      <c r="C27" s="145">
        <v>466.1</v>
      </c>
      <c r="D27" s="145"/>
      <c r="E27" s="145">
        <v>14.5</v>
      </c>
      <c r="F27" s="145" t="s">
        <v>365</v>
      </c>
      <c r="G27" s="145" t="s">
        <v>138</v>
      </c>
      <c r="H27" s="145" t="s">
        <v>380</v>
      </c>
      <c r="I27" s="230" t="s">
        <v>394</v>
      </c>
      <c r="J27" s="145" t="s">
        <v>409</v>
      </c>
      <c r="K27" s="145"/>
      <c r="L27" s="145"/>
      <c r="M27" s="145"/>
      <c r="N27" s="157">
        <f>SUM(N28:N29)</f>
        <v>341.38</v>
      </c>
      <c r="O27" s="157">
        <f t="shared" ref="O27" si="45">SUM(O28:O29)</f>
        <v>0</v>
      </c>
      <c r="P27" s="157">
        <f t="shared" ref="P27" si="46">SUM(P28:P29)</f>
        <v>27.276</v>
      </c>
      <c r="Q27" s="157">
        <f t="shared" ref="Q27" si="47">SUM(Q28:Q29)</f>
        <v>290.61199999999997</v>
      </c>
      <c r="R27" s="157">
        <f t="shared" ref="R27" si="48">SUM(R28:R29)</f>
        <v>3.26</v>
      </c>
      <c r="S27" s="157">
        <f t="shared" ref="S27" si="49">SUM(S28:S29)</f>
        <v>20.231999999999999</v>
      </c>
      <c r="T27" s="157">
        <f t="shared" ref="T27" si="50">SUM(T28:T29)</f>
        <v>341.37999999999994</v>
      </c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231"/>
      <c r="AL27" s="145"/>
      <c r="AM27" s="145"/>
      <c r="AN27" s="145"/>
      <c r="AO27" s="145"/>
      <c r="AP27" s="145"/>
      <c r="AQ27" s="145"/>
      <c r="AR27" s="145"/>
      <c r="AS27" s="231"/>
      <c r="AT27" s="145"/>
      <c r="AU27" s="145"/>
      <c r="AV27" s="145"/>
      <c r="AW27" s="145"/>
      <c r="AX27" s="145"/>
      <c r="AY27" s="145"/>
      <c r="AZ27" s="145"/>
      <c r="BA27" s="145" t="s">
        <v>243</v>
      </c>
      <c r="BB27" s="145">
        <f>T28</f>
        <v>4.18</v>
      </c>
      <c r="BC27" s="231">
        <v>0.3</v>
      </c>
      <c r="BD27" s="145">
        <f>T29</f>
        <v>337.19999999999993</v>
      </c>
      <c r="BE27" s="145"/>
      <c r="BF27" s="145"/>
      <c r="BG27" s="145"/>
      <c r="BH27" s="145"/>
      <c r="BI27" s="145"/>
      <c r="BJ27" s="145"/>
      <c r="BK27" s="145"/>
      <c r="BL27" s="145"/>
      <c r="BM27" s="232">
        <f t="shared" si="36"/>
        <v>341.37999999999994</v>
      </c>
      <c r="BN27" s="151">
        <v>43211</v>
      </c>
      <c r="BO27" s="233"/>
      <c r="BP27" s="234">
        <v>43031</v>
      </c>
      <c r="BQ27" s="235" t="s">
        <v>330</v>
      </c>
      <c r="BR27" s="155">
        <f t="shared" si="13"/>
        <v>180</v>
      </c>
      <c r="BS27" s="236">
        <f t="shared" si="14"/>
        <v>43211</v>
      </c>
    </row>
    <row r="28" spans="1:71" s="207" customFormat="1" ht="99" customHeight="1" x14ac:dyDescent="0.25">
      <c r="A28" s="197"/>
      <c r="B28" s="198"/>
      <c r="C28" s="197"/>
      <c r="D28" s="197"/>
      <c r="E28" s="197"/>
      <c r="F28" s="197"/>
      <c r="G28" s="197"/>
      <c r="H28" s="197"/>
      <c r="I28" s="200"/>
      <c r="J28" s="197"/>
      <c r="K28" s="197"/>
      <c r="L28" s="107" t="s">
        <v>311</v>
      </c>
      <c r="M28" s="107" t="str">
        <f>BA27</f>
        <v>Монтаж АВ-0,4 кВ (до 63 А)</v>
      </c>
      <c r="N28" s="211">
        <f>T28</f>
        <v>4.18</v>
      </c>
      <c r="O28" s="211"/>
      <c r="P28" s="211">
        <v>0.3</v>
      </c>
      <c r="Q28" s="211">
        <v>0.62</v>
      </c>
      <c r="R28" s="211">
        <v>3.26</v>
      </c>
      <c r="S28" s="211">
        <v>0</v>
      </c>
      <c r="T28" s="211">
        <f>SUM(P28:S28)</f>
        <v>4.18</v>
      </c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202"/>
      <c r="AL28" s="197"/>
      <c r="AM28" s="197"/>
      <c r="AN28" s="197"/>
      <c r="AO28" s="197"/>
      <c r="AP28" s="197"/>
      <c r="AQ28" s="197"/>
      <c r="AR28" s="197"/>
      <c r="AS28" s="202"/>
      <c r="AT28" s="197"/>
      <c r="AU28" s="197"/>
      <c r="AV28" s="197"/>
      <c r="AW28" s="197"/>
      <c r="AX28" s="197"/>
      <c r="AY28" s="197"/>
      <c r="AZ28" s="197"/>
      <c r="BA28" s="197"/>
      <c r="BB28" s="197"/>
      <c r="BC28" s="202"/>
      <c r="BD28" s="197"/>
      <c r="BE28" s="197"/>
      <c r="BF28" s="197"/>
      <c r="BG28" s="197"/>
      <c r="BH28" s="197"/>
      <c r="BI28" s="197"/>
      <c r="BJ28" s="197"/>
      <c r="BK28" s="197"/>
      <c r="BL28" s="197"/>
      <c r="BM28" s="203"/>
      <c r="BN28" s="204"/>
      <c r="BO28" s="205"/>
      <c r="BP28" s="210"/>
      <c r="BQ28" s="206"/>
      <c r="BS28" s="208"/>
    </row>
    <row r="29" spans="1:71" s="207" customFormat="1" ht="99" customHeight="1" x14ac:dyDescent="0.25">
      <c r="A29" s="197"/>
      <c r="B29" s="198"/>
      <c r="C29" s="197"/>
      <c r="D29" s="197"/>
      <c r="E29" s="197"/>
      <c r="F29" s="197"/>
      <c r="G29" s="197"/>
      <c r="H29" s="197"/>
      <c r="I29" s="200"/>
      <c r="J29" s="197"/>
      <c r="K29" s="197"/>
      <c r="L29" s="107" t="s">
        <v>310</v>
      </c>
      <c r="M29" s="107">
        <f>BC27</f>
        <v>0.3</v>
      </c>
      <c r="N29" s="211">
        <f>M29*1124</f>
        <v>337.2</v>
      </c>
      <c r="O29" s="211"/>
      <c r="P29" s="211">
        <f>N29*0.08</f>
        <v>26.975999999999999</v>
      </c>
      <c r="Q29" s="211">
        <f>N29*0.86</f>
        <v>289.99199999999996</v>
      </c>
      <c r="R29" s="211">
        <v>0</v>
      </c>
      <c r="S29" s="211">
        <f>N29*0.06</f>
        <v>20.231999999999999</v>
      </c>
      <c r="T29" s="211">
        <f>SUM(P29:S29)</f>
        <v>337.19999999999993</v>
      </c>
      <c r="U29" s="197"/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202"/>
      <c r="AL29" s="197"/>
      <c r="AM29" s="197"/>
      <c r="AN29" s="197"/>
      <c r="AO29" s="197"/>
      <c r="AP29" s="197"/>
      <c r="AQ29" s="197"/>
      <c r="AR29" s="197"/>
      <c r="AS29" s="202"/>
      <c r="AT29" s="197"/>
      <c r="AU29" s="197"/>
      <c r="AV29" s="197"/>
      <c r="AW29" s="197"/>
      <c r="AX29" s="197"/>
      <c r="AY29" s="197"/>
      <c r="AZ29" s="197"/>
      <c r="BA29" s="197"/>
      <c r="BB29" s="197"/>
      <c r="BC29" s="202"/>
      <c r="BD29" s="197"/>
      <c r="BE29" s="197"/>
      <c r="BF29" s="197"/>
      <c r="BG29" s="197"/>
      <c r="BH29" s="197"/>
      <c r="BI29" s="197"/>
      <c r="BJ29" s="197"/>
      <c r="BK29" s="197"/>
      <c r="BL29" s="197"/>
      <c r="BM29" s="203"/>
      <c r="BN29" s="204"/>
      <c r="BO29" s="205"/>
      <c r="BP29" s="210"/>
      <c r="BQ29" s="206"/>
      <c r="BS29" s="208"/>
    </row>
    <row r="30" spans="1:71" s="155" customFormat="1" ht="153" customHeight="1" x14ac:dyDescent="0.25">
      <c r="A30" s="145" t="s">
        <v>339</v>
      </c>
      <c r="B30" s="229" t="s">
        <v>353</v>
      </c>
      <c r="C30" s="145">
        <v>466.1</v>
      </c>
      <c r="D30" s="145"/>
      <c r="E30" s="145">
        <v>15</v>
      </c>
      <c r="F30" s="145" t="s">
        <v>366</v>
      </c>
      <c r="G30" s="145" t="s">
        <v>138</v>
      </c>
      <c r="H30" s="145" t="s">
        <v>381</v>
      </c>
      <c r="I30" s="230" t="s">
        <v>395</v>
      </c>
      <c r="J30" s="145" t="s">
        <v>410</v>
      </c>
      <c r="K30" s="145"/>
      <c r="L30" s="145"/>
      <c r="M30" s="237"/>
      <c r="N30" s="157">
        <f>SUM(N31)</f>
        <v>101.16</v>
      </c>
      <c r="O30" s="157">
        <f t="shared" ref="O30" si="51">SUM(O31)</f>
        <v>0</v>
      </c>
      <c r="P30" s="157">
        <f t="shared" ref="P30" si="52">SUM(P31)</f>
        <v>8.0928000000000004</v>
      </c>
      <c r="Q30" s="157">
        <f t="shared" ref="Q30" si="53">SUM(Q31)</f>
        <v>86.997599999999991</v>
      </c>
      <c r="R30" s="157">
        <f t="shared" ref="R30" si="54">SUM(R31)</f>
        <v>0</v>
      </c>
      <c r="S30" s="157">
        <f t="shared" ref="S30" si="55">SUM(S31)</f>
        <v>6.0695999999999994</v>
      </c>
      <c r="T30" s="157">
        <f t="shared" ref="T30" si="56">SUM(T31)</f>
        <v>101.15999999999998</v>
      </c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231"/>
      <c r="AL30" s="145"/>
      <c r="AM30" s="145"/>
      <c r="AN30" s="145"/>
      <c r="AO30" s="145"/>
      <c r="AP30" s="145"/>
      <c r="AQ30" s="145"/>
      <c r="AR30" s="145"/>
      <c r="AS30" s="231"/>
      <c r="AT30" s="145"/>
      <c r="AU30" s="145"/>
      <c r="AV30" s="145"/>
      <c r="AW30" s="145"/>
      <c r="AX30" s="145"/>
      <c r="AY30" s="145"/>
      <c r="AZ30" s="145"/>
      <c r="BA30" s="145"/>
      <c r="BB30" s="145"/>
      <c r="BC30" s="231">
        <v>0.09</v>
      </c>
      <c r="BD30" s="145">
        <f>T31</f>
        <v>101.15999999999998</v>
      </c>
      <c r="BE30" s="145"/>
      <c r="BF30" s="145"/>
      <c r="BG30" s="145"/>
      <c r="BH30" s="145"/>
      <c r="BI30" s="145"/>
      <c r="BJ30" s="145"/>
      <c r="BK30" s="145"/>
      <c r="BL30" s="145"/>
      <c r="BM30" s="232">
        <f t="shared" si="36"/>
        <v>101.15999999999998</v>
      </c>
      <c r="BN30" s="151">
        <v>43215</v>
      </c>
      <c r="BO30" s="233"/>
      <c r="BP30" s="234">
        <v>43035</v>
      </c>
      <c r="BQ30" s="235" t="s">
        <v>330</v>
      </c>
      <c r="BR30" s="155">
        <f t="shared" si="13"/>
        <v>180</v>
      </c>
      <c r="BS30" s="236">
        <f t="shared" si="14"/>
        <v>43215</v>
      </c>
    </row>
    <row r="31" spans="1:71" s="207" customFormat="1" ht="97.15" customHeight="1" x14ac:dyDescent="0.25">
      <c r="A31" s="197"/>
      <c r="B31" s="198"/>
      <c r="C31" s="197"/>
      <c r="D31" s="197"/>
      <c r="E31" s="197"/>
      <c r="F31" s="197"/>
      <c r="G31" s="197"/>
      <c r="H31" s="197"/>
      <c r="I31" s="200"/>
      <c r="J31" s="197"/>
      <c r="K31" s="197"/>
      <c r="L31" s="20" t="s">
        <v>310</v>
      </c>
      <c r="M31" s="21">
        <f>BC30</f>
        <v>0.09</v>
      </c>
      <c r="N31" s="23">
        <f>M31*1124</f>
        <v>101.16</v>
      </c>
      <c r="O31" s="23"/>
      <c r="P31" s="21">
        <f>N31*0.08</f>
        <v>8.0928000000000004</v>
      </c>
      <c r="Q31" s="21">
        <f>N31*0.86</f>
        <v>86.997599999999991</v>
      </c>
      <c r="R31" s="21">
        <v>0</v>
      </c>
      <c r="S31" s="21">
        <f>N31*0.06</f>
        <v>6.0695999999999994</v>
      </c>
      <c r="T31" s="21">
        <f t="shared" ref="T31" si="57">SUM(P31:S31)</f>
        <v>101.15999999999998</v>
      </c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202"/>
      <c r="AL31" s="197"/>
      <c r="AM31" s="197"/>
      <c r="AN31" s="197"/>
      <c r="AO31" s="197"/>
      <c r="AP31" s="197"/>
      <c r="AQ31" s="197"/>
      <c r="AR31" s="197"/>
      <c r="AS31" s="202"/>
      <c r="AT31" s="197"/>
      <c r="AU31" s="197"/>
      <c r="AV31" s="197"/>
      <c r="AW31" s="197"/>
      <c r="AX31" s="197"/>
      <c r="AY31" s="197"/>
      <c r="AZ31" s="197"/>
      <c r="BA31" s="197"/>
      <c r="BB31" s="197"/>
      <c r="BC31" s="202"/>
      <c r="BD31" s="197"/>
      <c r="BE31" s="197"/>
      <c r="BF31" s="197"/>
      <c r="BG31" s="197"/>
      <c r="BH31" s="197"/>
      <c r="BI31" s="197"/>
      <c r="BJ31" s="197"/>
      <c r="BK31" s="197"/>
      <c r="BL31" s="197"/>
      <c r="BM31" s="203"/>
      <c r="BN31" s="204"/>
      <c r="BO31" s="205"/>
      <c r="BP31" s="210"/>
      <c r="BQ31" s="206"/>
      <c r="BS31" s="208"/>
    </row>
    <row r="32" spans="1:71" s="155" customFormat="1" ht="202.5" customHeight="1" x14ac:dyDescent="0.25">
      <c r="A32" s="145" t="s">
        <v>340</v>
      </c>
      <c r="B32" s="229" t="s">
        <v>354</v>
      </c>
      <c r="C32" s="145">
        <v>466.1</v>
      </c>
      <c r="D32" s="145"/>
      <c r="E32" s="145">
        <v>15</v>
      </c>
      <c r="F32" s="145" t="s">
        <v>367</v>
      </c>
      <c r="G32" s="145" t="s">
        <v>138</v>
      </c>
      <c r="H32" s="145" t="s">
        <v>382</v>
      </c>
      <c r="I32" s="230" t="s">
        <v>396</v>
      </c>
      <c r="J32" s="145" t="s">
        <v>411</v>
      </c>
      <c r="K32" s="145"/>
      <c r="L32" s="145"/>
      <c r="M32" s="237"/>
      <c r="N32" s="157">
        <f>SUM(N33)</f>
        <v>134.88</v>
      </c>
      <c r="O32" s="157">
        <f t="shared" ref="O32" si="58">SUM(O33)</f>
        <v>0</v>
      </c>
      <c r="P32" s="157">
        <f t="shared" ref="P32" si="59">SUM(P33)</f>
        <v>10.7904</v>
      </c>
      <c r="Q32" s="157">
        <f t="shared" ref="Q32" si="60">SUM(Q33)</f>
        <v>115.99679999999999</v>
      </c>
      <c r="R32" s="157">
        <f t="shared" ref="R32" si="61">SUM(R33)</f>
        <v>0</v>
      </c>
      <c r="S32" s="157">
        <f t="shared" ref="S32" si="62">SUM(S33)</f>
        <v>8.0927999999999987</v>
      </c>
      <c r="T32" s="157">
        <f t="shared" ref="T32" si="63">SUM(T33)</f>
        <v>134.88</v>
      </c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231"/>
      <c r="AL32" s="145"/>
      <c r="AM32" s="145"/>
      <c r="AN32" s="145"/>
      <c r="AO32" s="145"/>
      <c r="AP32" s="145"/>
      <c r="AQ32" s="145"/>
      <c r="AR32" s="145"/>
      <c r="AS32" s="231"/>
      <c r="AT32" s="145"/>
      <c r="AU32" s="145"/>
      <c r="AV32" s="145"/>
      <c r="AW32" s="145"/>
      <c r="AX32" s="145"/>
      <c r="AY32" s="145"/>
      <c r="AZ32" s="145"/>
      <c r="BA32" s="145"/>
      <c r="BB32" s="145"/>
      <c r="BC32" s="231">
        <v>0.12</v>
      </c>
      <c r="BD32" s="237">
        <f>T33</f>
        <v>134.88</v>
      </c>
      <c r="BE32" s="145"/>
      <c r="BF32" s="145"/>
      <c r="BG32" s="145"/>
      <c r="BH32" s="145"/>
      <c r="BI32" s="145"/>
      <c r="BJ32" s="145"/>
      <c r="BK32" s="145"/>
      <c r="BL32" s="145"/>
      <c r="BM32" s="232">
        <f t="shared" si="36"/>
        <v>134.88</v>
      </c>
      <c r="BN32" s="151">
        <v>43221</v>
      </c>
      <c r="BO32" s="233"/>
      <c r="BP32" s="234">
        <v>43041</v>
      </c>
      <c r="BQ32" s="235" t="s">
        <v>330</v>
      </c>
      <c r="BR32" s="155">
        <f t="shared" si="13"/>
        <v>180</v>
      </c>
      <c r="BS32" s="236">
        <f t="shared" si="14"/>
        <v>43221</v>
      </c>
    </row>
    <row r="33" spans="1:72" s="207" customFormat="1" ht="108" customHeight="1" x14ac:dyDescent="0.25">
      <c r="A33" s="197"/>
      <c r="B33" s="198"/>
      <c r="C33" s="197"/>
      <c r="D33" s="197"/>
      <c r="E33" s="197"/>
      <c r="F33" s="197"/>
      <c r="G33" s="197"/>
      <c r="H33" s="197"/>
      <c r="I33" s="200"/>
      <c r="J33" s="197"/>
      <c r="K33" s="202"/>
      <c r="L33" s="20" t="s">
        <v>310</v>
      </c>
      <c r="M33" s="21">
        <f>BC32</f>
        <v>0.12</v>
      </c>
      <c r="N33" s="23">
        <f>M33*1124</f>
        <v>134.88</v>
      </c>
      <c r="O33" s="23"/>
      <c r="P33" s="21">
        <f>N33*0.08</f>
        <v>10.7904</v>
      </c>
      <c r="Q33" s="21">
        <f>N33*0.86</f>
        <v>115.99679999999999</v>
      </c>
      <c r="R33" s="21">
        <v>0</v>
      </c>
      <c r="S33" s="21">
        <f>N33*0.06</f>
        <v>8.0927999999999987</v>
      </c>
      <c r="T33" s="21">
        <f t="shared" ref="T33" si="64">SUM(P33:S33)</f>
        <v>134.88</v>
      </c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202"/>
      <c r="AL33" s="197"/>
      <c r="AM33" s="197"/>
      <c r="AN33" s="197"/>
      <c r="AO33" s="197"/>
      <c r="AP33" s="197"/>
      <c r="AQ33" s="197"/>
      <c r="AR33" s="197"/>
      <c r="AS33" s="202"/>
      <c r="AT33" s="197"/>
      <c r="AU33" s="197"/>
      <c r="AV33" s="197"/>
      <c r="AW33" s="197"/>
      <c r="AX33" s="197"/>
      <c r="AY33" s="197"/>
      <c r="AZ33" s="197"/>
      <c r="BA33" s="197"/>
      <c r="BB33" s="197"/>
      <c r="BC33" s="202"/>
      <c r="BD33" s="199"/>
      <c r="BE33" s="197"/>
      <c r="BF33" s="197"/>
      <c r="BG33" s="197"/>
      <c r="BH33" s="197"/>
      <c r="BI33" s="197"/>
      <c r="BJ33" s="197"/>
      <c r="BK33" s="197"/>
      <c r="BL33" s="197"/>
      <c r="BM33" s="203"/>
      <c r="BN33" s="204"/>
      <c r="BO33" s="205"/>
      <c r="BP33" s="210"/>
      <c r="BQ33" s="206"/>
      <c r="BS33" s="208"/>
    </row>
    <row r="34" spans="1:72" s="155" customFormat="1" ht="176.25" customHeight="1" x14ac:dyDescent="0.25">
      <c r="A34" s="145" t="s">
        <v>341</v>
      </c>
      <c r="B34" s="229" t="s">
        <v>355</v>
      </c>
      <c r="C34" s="145">
        <v>466.1</v>
      </c>
      <c r="D34" s="145"/>
      <c r="E34" s="145">
        <v>9</v>
      </c>
      <c r="F34" s="145" t="s">
        <v>368</v>
      </c>
      <c r="G34" s="145" t="s">
        <v>138</v>
      </c>
      <c r="H34" s="145" t="s">
        <v>383</v>
      </c>
      <c r="I34" s="230" t="s">
        <v>397</v>
      </c>
      <c r="J34" s="145" t="s">
        <v>412</v>
      </c>
      <c r="K34" s="145" t="s">
        <v>423</v>
      </c>
      <c r="L34" s="145"/>
      <c r="M34" s="237"/>
      <c r="N34" s="157">
        <f>SUM(N35)</f>
        <v>101.16</v>
      </c>
      <c r="O34" s="157">
        <f t="shared" ref="O34" si="65">SUM(O35)</f>
        <v>0</v>
      </c>
      <c r="P34" s="157">
        <f t="shared" ref="P34" si="66">SUM(P35)</f>
        <v>8.0928000000000004</v>
      </c>
      <c r="Q34" s="157">
        <f t="shared" ref="Q34" si="67">SUM(Q35)</f>
        <v>86.997599999999991</v>
      </c>
      <c r="R34" s="157">
        <f t="shared" ref="R34" si="68">SUM(R35)</f>
        <v>0</v>
      </c>
      <c r="S34" s="157">
        <f t="shared" ref="S34" si="69">SUM(S35)</f>
        <v>6.0695999999999994</v>
      </c>
      <c r="T34" s="157">
        <f t="shared" ref="T34" si="70">SUM(T35)</f>
        <v>101.15999999999998</v>
      </c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231"/>
      <c r="AL34" s="145"/>
      <c r="AM34" s="145"/>
      <c r="AN34" s="145"/>
      <c r="AO34" s="145"/>
      <c r="AP34" s="145"/>
      <c r="AQ34" s="145"/>
      <c r="AR34" s="145"/>
      <c r="AS34" s="231"/>
      <c r="AT34" s="145"/>
      <c r="AU34" s="145"/>
      <c r="AV34" s="145"/>
      <c r="AW34" s="145"/>
      <c r="AX34" s="145"/>
      <c r="AY34" s="145"/>
      <c r="AZ34" s="145"/>
      <c r="BA34" s="145"/>
      <c r="BB34" s="145"/>
      <c r="BC34" s="231">
        <v>0.09</v>
      </c>
      <c r="BD34" s="237">
        <f>T35</f>
        <v>101.15999999999998</v>
      </c>
      <c r="BE34" s="145"/>
      <c r="BF34" s="145"/>
      <c r="BG34" s="145"/>
      <c r="BH34" s="145"/>
      <c r="BI34" s="145"/>
      <c r="BJ34" s="145"/>
      <c r="BK34" s="145"/>
      <c r="BL34" s="145"/>
      <c r="BM34" s="232">
        <f t="shared" si="36"/>
        <v>101.15999999999998</v>
      </c>
      <c r="BN34" s="151">
        <v>43215</v>
      </c>
      <c r="BO34" s="233" t="s">
        <v>424</v>
      </c>
      <c r="BP34" s="234">
        <v>43035</v>
      </c>
      <c r="BQ34" s="235" t="s">
        <v>330</v>
      </c>
      <c r="BR34" s="155">
        <f t="shared" si="13"/>
        <v>180</v>
      </c>
      <c r="BS34" s="236">
        <f t="shared" si="14"/>
        <v>43215</v>
      </c>
    </row>
    <row r="35" spans="1:72" s="207" customFormat="1" ht="109.9" customHeight="1" x14ac:dyDescent="0.25">
      <c r="A35" s="197"/>
      <c r="B35" s="198"/>
      <c r="C35" s="197"/>
      <c r="D35" s="197"/>
      <c r="E35" s="197"/>
      <c r="F35" s="197"/>
      <c r="G35" s="197"/>
      <c r="H35" s="197"/>
      <c r="I35" s="200"/>
      <c r="J35" s="197"/>
      <c r="K35" s="197"/>
      <c r="L35" s="20" t="s">
        <v>310</v>
      </c>
      <c r="M35" s="21">
        <f>BC34</f>
        <v>0.09</v>
      </c>
      <c r="N35" s="23">
        <f>M35*1124</f>
        <v>101.16</v>
      </c>
      <c r="O35" s="23"/>
      <c r="P35" s="21">
        <f>N35*0.08</f>
        <v>8.0928000000000004</v>
      </c>
      <c r="Q35" s="21">
        <f>N35*0.86</f>
        <v>86.997599999999991</v>
      </c>
      <c r="R35" s="21">
        <v>0</v>
      </c>
      <c r="S35" s="21">
        <f>N35*0.06</f>
        <v>6.0695999999999994</v>
      </c>
      <c r="T35" s="21">
        <f t="shared" ref="T35" si="71">SUM(P35:S35)</f>
        <v>101.15999999999998</v>
      </c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202"/>
      <c r="AL35" s="197"/>
      <c r="AM35" s="197"/>
      <c r="AN35" s="197"/>
      <c r="AO35" s="197"/>
      <c r="AP35" s="197"/>
      <c r="AQ35" s="197"/>
      <c r="AR35" s="197"/>
      <c r="AS35" s="202"/>
      <c r="AT35" s="197"/>
      <c r="AU35" s="197"/>
      <c r="AV35" s="197"/>
      <c r="AW35" s="197"/>
      <c r="AX35" s="197"/>
      <c r="AY35" s="197"/>
      <c r="AZ35" s="197"/>
      <c r="BA35" s="197"/>
      <c r="BB35" s="197"/>
      <c r="BC35" s="202"/>
      <c r="BD35" s="197"/>
      <c r="BE35" s="197"/>
      <c r="BF35" s="197"/>
      <c r="BG35" s="197"/>
      <c r="BH35" s="197"/>
      <c r="BI35" s="197"/>
      <c r="BJ35" s="197"/>
      <c r="BK35" s="197"/>
      <c r="BL35" s="197"/>
      <c r="BM35" s="203"/>
      <c r="BN35" s="204"/>
      <c r="BO35" s="205"/>
      <c r="BP35" s="210"/>
      <c r="BQ35" s="206"/>
      <c r="BS35" s="208"/>
    </row>
    <row r="36" spans="1:72" s="155" customFormat="1" ht="223.5" customHeight="1" x14ac:dyDescent="0.25">
      <c r="A36" s="145" t="s">
        <v>342</v>
      </c>
      <c r="B36" s="229" t="s">
        <v>356</v>
      </c>
      <c r="C36" s="145">
        <v>466.1</v>
      </c>
      <c r="D36" s="145"/>
      <c r="E36" s="145">
        <v>12</v>
      </c>
      <c r="F36" s="145" t="s">
        <v>369</v>
      </c>
      <c r="G36" s="145" t="s">
        <v>138</v>
      </c>
      <c r="H36" s="145" t="s">
        <v>384</v>
      </c>
      <c r="I36" s="230" t="s">
        <v>398</v>
      </c>
      <c r="J36" s="145" t="s">
        <v>402</v>
      </c>
      <c r="K36" s="145"/>
      <c r="L36" s="145"/>
      <c r="M36" s="237"/>
      <c r="N36" s="157">
        <f>SUM(N37)</f>
        <v>314.72000000000003</v>
      </c>
      <c r="O36" s="157">
        <f t="shared" ref="O36" si="72">SUM(O37)</f>
        <v>0</v>
      </c>
      <c r="P36" s="157">
        <f t="shared" ref="P36" si="73">SUM(P37)</f>
        <v>25.177600000000002</v>
      </c>
      <c r="Q36" s="157">
        <f t="shared" ref="Q36" si="74">SUM(Q37)</f>
        <v>270.6592</v>
      </c>
      <c r="R36" s="157">
        <f t="shared" ref="R36" si="75">SUM(R37)</f>
        <v>0</v>
      </c>
      <c r="S36" s="157">
        <f t="shared" ref="S36" si="76">SUM(S37)</f>
        <v>18.883200000000002</v>
      </c>
      <c r="T36" s="157">
        <f t="shared" ref="T36" si="77">SUM(T37)</f>
        <v>314.71999999999997</v>
      </c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237"/>
      <c r="AI36" s="145"/>
      <c r="AJ36" s="145"/>
      <c r="AK36" s="231"/>
      <c r="AL36" s="237"/>
      <c r="AM36" s="145"/>
      <c r="AN36" s="145"/>
      <c r="AO36" s="145"/>
      <c r="AP36" s="145"/>
      <c r="AQ36" s="145"/>
      <c r="AR36" s="145"/>
      <c r="AS36" s="231"/>
      <c r="AT36" s="145"/>
      <c r="AU36" s="145"/>
      <c r="AV36" s="145"/>
      <c r="AW36" s="145"/>
      <c r="AX36" s="145"/>
      <c r="AY36" s="145"/>
      <c r="AZ36" s="145"/>
      <c r="BA36" s="145"/>
      <c r="BB36" s="145"/>
      <c r="BC36" s="231">
        <v>0.28000000000000003</v>
      </c>
      <c r="BD36" s="237">
        <f>T37</f>
        <v>314.71999999999997</v>
      </c>
      <c r="BE36" s="145"/>
      <c r="BF36" s="145"/>
      <c r="BG36" s="145"/>
      <c r="BH36" s="145"/>
      <c r="BI36" s="145"/>
      <c r="BJ36" s="145"/>
      <c r="BK36" s="145"/>
      <c r="BL36" s="145"/>
      <c r="BM36" s="232">
        <f t="shared" si="36"/>
        <v>314.71999999999997</v>
      </c>
      <c r="BN36" s="151">
        <v>43226</v>
      </c>
      <c r="BO36" s="233"/>
      <c r="BP36" s="234">
        <v>43046</v>
      </c>
      <c r="BQ36" s="235" t="s">
        <v>330</v>
      </c>
      <c r="BR36" s="155">
        <f t="shared" si="13"/>
        <v>180</v>
      </c>
      <c r="BS36" s="236">
        <f t="shared" si="14"/>
        <v>43226</v>
      </c>
    </row>
    <row r="37" spans="1:72" s="207" customFormat="1" ht="111" customHeight="1" x14ac:dyDescent="0.25">
      <c r="A37" s="197"/>
      <c r="B37" s="198"/>
      <c r="C37" s="197"/>
      <c r="D37" s="197"/>
      <c r="E37" s="197"/>
      <c r="F37" s="197"/>
      <c r="G37" s="197"/>
      <c r="H37" s="197"/>
      <c r="I37" s="200"/>
      <c r="J37" s="197"/>
      <c r="K37" s="197"/>
      <c r="L37" s="20" t="s">
        <v>310</v>
      </c>
      <c r="M37" s="21">
        <f>BC36</f>
        <v>0.28000000000000003</v>
      </c>
      <c r="N37" s="23">
        <f>M37*1124</f>
        <v>314.72000000000003</v>
      </c>
      <c r="O37" s="23"/>
      <c r="P37" s="21">
        <f>N37*0.08</f>
        <v>25.177600000000002</v>
      </c>
      <c r="Q37" s="21">
        <f>N37*0.86</f>
        <v>270.6592</v>
      </c>
      <c r="R37" s="21">
        <v>0</v>
      </c>
      <c r="S37" s="21">
        <f>N37*0.06</f>
        <v>18.883200000000002</v>
      </c>
      <c r="T37" s="21">
        <f t="shared" ref="T37" si="78">SUM(P37:S37)</f>
        <v>314.71999999999997</v>
      </c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9"/>
      <c r="AI37" s="197"/>
      <c r="AJ37" s="197"/>
      <c r="AK37" s="202"/>
      <c r="AL37" s="199"/>
      <c r="AM37" s="197"/>
      <c r="AN37" s="197"/>
      <c r="AO37" s="197"/>
      <c r="AP37" s="197"/>
      <c r="AQ37" s="197"/>
      <c r="AR37" s="197"/>
      <c r="AS37" s="202"/>
      <c r="AT37" s="197"/>
      <c r="AU37" s="197"/>
      <c r="AV37" s="197"/>
      <c r="AW37" s="197"/>
      <c r="AX37" s="197"/>
      <c r="AY37" s="197"/>
      <c r="AZ37" s="197"/>
      <c r="BA37" s="197"/>
      <c r="BB37" s="197"/>
      <c r="BC37" s="202"/>
      <c r="BD37" s="197"/>
      <c r="BE37" s="197"/>
      <c r="BF37" s="197"/>
      <c r="BG37" s="197"/>
      <c r="BH37" s="197"/>
      <c r="BI37" s="197"/>
      <c r="BJ37" s="197"/>
      <c r="BK37" s="197"/>
      <c r="BL37" s="197"/>
      <c r="BM37" s="203"/>
      <c r="BN37" s="204"/>
      <c r="BO37" s="205"/>
      <c r="BP37" s="210"/>
      <c r="BQ37" s="206"/>
      <c r="BS37" s="208"/>
    </row>
    <row r="38" spans="1:72" s="155" customFormat="1" ht="223.5" customHeight="1" x14ac:dyDescent="0.25">
      <c r="A38" s="145" t="s">
        <v>343</v>
      </c>
      <c r="B38" s="229" t="s">
        <v>357</v>
      </c>
      <c r="C38" s="145">
        <v>466.1</v>
      </c>
      <c r="D38" s="145"/>
      <c r="E38" s="145">
        <v>15</v>
      </c>
      <c r="F38" s="145" t="s">
        <v>370</v>
      </c>
      <c r="G38" s="145" t="s">
        <v>138</v>
      </c>
      <c r="H38" s="145" t="s">
        <v>385</v>
      </c>
      <c r="I38" s="230" t="s">
        <v>399</v>
      </c>
      <c r="J38" s="145" t="s">
        <v>413</v>
      </c>
      <c r="K38" s="145"/>
      <c r="L38" s="145"/>
      <c r="M38" s="237"/>
      <c r="N38" s="157">
        <f>SUM(N39)</f>
        <v>44.96</v>
      </c>
      <c r="O38" s="157">
        <f t="shared" ref="O38" si="79">SUM(O39)</f>
        <v>0</v>
      </c>
      <c r="P38" s="157">
        <f t="shared" ref="P38" si="80">SUM(P39)</f>
        <v>3.5968</v>
      </c>
      <c r="Q38" s="157">
        <f t="shared" ref="Q38" si="81">SUM(Q39)</f>
        <v>38.665599999999998</v>
      </c>
      <c r="R38" s="157">
        <f t="shared" ref="R38" si="82">SUM(R39)</f>
        <v>0</v>
      </c>
      <c r="S38" s="157">
        <f t="shared" ref="S38" si="83">SUM(S39)</f>
        <v>2.6976</v>
      </c>
      <c r="T38" s="157">
        <f t="shared" ref="T38" si="84">SUM(T39)</f>
        <v>44.96</v>
      </c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237"/>
      <c r="AI38" s="145"/>
      <c r="AJ38" s="145"/>
      <c r="AK38" s="231"/>
      <c r="AL38" s="237"/>
      <c r="AM38" s="145"/>
      <c r="AN38" s="145"/>
      <c r="AO38" s="145"/>
      <c r="AP38" s="145"/>
      <c r="AQ38" s="145"/>
      <c r="AR38" s="145"/>
      <c r="AS38" s="231"/>
      <c r="AT38" s="145"/>
      <c r="AU38" s="145"/>
      <c r="AV38" s="145"/>
      <c r="AW38" s="145"/>
      <c r="AX38" s="145"/>
      <c r="AY38" s="145"/>
      <c r="AZ38" s="145"/>
      <c r="BA38" s="145"/>
      <c r="BB38" s="145"/>
      <c r="BC38" s="231">
        <v>0.04</v>
      </c>
      <c r="BD38" s="237">
        <f>T39</f>
        <v>44.96</v>
      </c>
      <c r="BE38" s="145"/>
      <c r="BF38" s="145"/>
      <c r="BG38" s="145"/>
      <c r="BH38" s="145"/>
      <c r="BI38" s="145"/>
      <c r="BJ38" s="145"/>
      <c r="BK38" s="145"/>
      <c r="BL38" s="145"/>
      <c r="BM38" s="232">
        <f t="shared" si="36"/>
        <v>44.96</v>
      </c>
      <c r="BN38" s="151">
        <v>43220</v>
      </c>
      <c r="BO38" s="233" t="s">
        <v>425</v>
      </c>
      <c r="BP38" s="234">
        <v>43040</v>
      </c>
      <c r="BQ38" s="235" t="s">
        <v>330</v>
      </c>
      <c r="BR38" s="155">
        <f t="shared" si="13"/>
        <v>180</v>
      </c>
      <c r="BS38" s="236">
        <f t="shared" si="14"/>
        <v>43220</v>
      </c>
    </row>
    <row r="39" spans="1:72" s="207" customFormat="1" ht="103.15" customHeight="1" x14ac:dyDescent="0.25">
      <c r="A39" s="197"/>
      <c r="B39" s="198"/>
      <c r="C39" s="197"/>
      <c r="D39" s="197"/>
      <c r="E39" s="197"/>
      <c r="F39" s="197"/>
      <c r="G39" s="197"/>
      <c r="H39" s="197"/>
      <c r="I39" s="200"/>
      <c r="J39" s="197"/>
      <c r="K39" s="197"/>
      <c r="L39" s="20" t="s">
        <v>310</v>
      </c>
      <c r="M39" s="21">
        <f>BC38</f>
        <v>0.04</v>
      </c>
      <c r="N39" s="23">
        <f>M39*1124</f>
        <v>44.96</v>
      </c>
      <c r="O39" s="23"/>
      <c r="P39" s="21">
        <f>N39*0.08</f>
        <v>3.5968</v>
      </c>
      <c r="Q39" s="21">
        <f>N39*0.86</f>
        <v>38.665599999999998</v>
      </c>
      <c r="R39" s="21">
        <v>0</v>
      </c>
      <c r="S39" s="21">
        <f>N39*0.06</f>
        <v>2.6976</v>
      </c>
      <c r="T39" s="21">
        <f t="shared" ref="T39" si="85">SUM(P39:S39)</f>
        <v>44.96</v>
      </c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9"/>
      <c r="AI39" s="197"/>
      <c r="AJ39" s="197"/>
      <c r="AK39" s="202"/>
      <c r="AL39" s="199"/>
      <c r="AM39" s="197"/>
      <c r="AN39" s="197"/>
      <c r="AO39" s="197"/>
      <c r="AP39" s="197"/>
      <c r="AQ39" s="197"/>
      <c r="AR39" s="197"/>
      <c r="AS39" s="202"/>
      <c r="AT39" s="197"/>
      <c r="AU39" s="197"/>
      <c r="AV39" s="197"/>
      <c r="AW39" s="197"/>
      <c r="AX39" s="197"/>
      <c r="AY39" s="197"/>
      <c r="AZ39" s="197"/>
      <c r="BA39" s="197"/>
      <c r="BB39" s="197"/>
      <c r="BC39" s="202"/>
      <c r="BD39" s="197"/>
      <c r="BE39" s="197"/>
      <c r="BF39" s="197"/>
      <c r="BG39" s="197"/>
      <c r="BH39" s="197"/>
      <c r="BI39" s="197"/>
      <c r="BJ39" s="197"/>
      <c r="BK39" s="197"/>
      <c r="BL39" s="197"/>
      <c r="BM39" s="203"/>
      <c r="BN39" s="204"/>
      <c r="BO39" s="205"/>
      <c r="BP39" s="210"/>
      <c r="BQ39" s="206"/>
      <c r="BS39" s="208"/>
    </row>
    <row r="40" spans="1:72" s="155" customFormat="1" ht="236.25" customHeight="1" x14ac:dyDescent="0.25">
      <c r="A40" s="145" t="s">
        <v>344</v>
      </c>
      <c r="B40" s="229" t="s">
        <v>358</v>
      </c>
      <c r="C40" s="145">
        <v>466.1</v>
      </c>
      <c r="D40" s="145"/>
      <c r="E40" s="145">
        <v>14.5</v>
      </c>
      <c r="F40" s="145" t="s">
        <v>371</v>
      </c>
      <c r="G40" s="145" t="s">
        <v>138</v>
      </c>
      <c r="H40" s="145" t="s">
        <v>386</v>
      </c>
      <c r="I40" s="230" t="s">
        <v>400</v>
      </c>
      <c r="J40" s="145" t="s">
        <v>403</v>
      </c>
      <c r="K40" s="145"/>
      <c r="L40" s="145"/>
      <c r="M40" s="237"/>
      <c r="N40" s="157">
        <f>SUM(N41)</f>
        <v>303.48</v>
      </c>
      <c r="O40" s="157">
        <f t="shared" ref="O40" si="86">SUM(O41)</f>
        <v>0</v>
      </c>
      <c r="P40" s="157">
        <f t="shared" ref="P40" si="87">SUM(P41)</f>
        <v>24.278400000000001</v>
      </c>
      <c r="Q40" s="157">
        <f t="shared" ref="Q40" si="88">SUM(Q41)</f>
        <v>260.99279999999999</v>
      </c>
      <c r="R40" s="157">
        <f t="shared" ref="R40" si="89">SUM(R41)</f>
        <v>0</v>
      </c>
      <c r="S40" s="157">
        <f t="shared" ref="S40" si="90">SUM(S41)</f>
        <v>18.2088</v>
      </c>
      <c r="T40" s="157">
        <f t="shared" ref="T40" si="91">SUM(T41)</f>
        <v>303.47999999999996</v>
      </c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231"/>
      <c r="AL40" s="145"/>
      <c r="AM40" s="145"/>
      <c r="AN40" s="145"/>
      <c r="AO40" s="145"/>
      <c r="AP40" s="145"/>
      <c r="AQ40" s="145"/>
      <c r="AR40" s="145"/>
      <c r="AS40" s="231"/>
      <c r="AT40" s="145"/>
      <c r="AU40" s="145"/>
      <c r="AV40" s="145"/>
      <c r="AW40" s="145"/>
      <c r="AX40" s="145"/>
      <c r="AY40" s="145"/>
      <c r="AZ40" s="145"/>
      <c r="BA40" s="145"/>
      <c r="BB40" s="145"/>
      <c r="BC40" s="231">
        <v>0.27</v>
      </c>
      <c r="BD40" s="237">
        <f>T41</f>
        <v>303.47999999999996</v>
      </c>
      <c r="BE40" s="145"/>
      <c r="BF40" s="145"/>
      <c r="BG40" s="145"/>
      <c r="BH40" s="145"/>
      <c r="BI40" s="145"/>
      <c r="BJ40" s="145"/>
      <c r="BK40" s="145"/>
      <c r="BL40" s="145"/>
      <c r="BM40" s="232">
        <f t="shared" si="36"/>
        <v>303.47999999999996</v>
      </c>
      <c r="BN40" s="151">
        <v>43226</v>
      </c>
      <c r="BO40" s="233"/>
      <c r="BP40" s="234">
        <v>43046</v>
      </c>
      <c r="BQ40" s="235" t="s">
        <v>330</v>
      </c>
      <c r="BR40" s="155">
        <f t="shared" si="13"/>
        <v>180</v>
      </c>
      <c r="BS40" s="236">
        <f t="shared" si="14"/>
        <v>43226</v>
      </c>
    </row>
    <row r="41" spans="1:72" s="207" customFormat="1" ht="99.6" customHeight="1" x14ac:dyDescent="0.25">
      <c r="A41" s="197"/>
      <c r="B41" s="198"/>
      <c r="C41" s="197"/>
      <c r="D41" s="197"/>
      <c r="E41" s="197"/>
      <c r="F41" s="197"/>
      <c r="G41" s="197"/>
      <c r="H41" s="197"/>
      <c r="I41" s="200"/>
      <c r="J41" s="197"/>
      <c r="K41" s="197"/>
      <c r="L41" s="20" t="s">
        <v>310</v>
      </c>
      <c r="M41" s="21">
        <f>BC40</f>
        <v>0.27</v>
      </c>
      <c r="N41" s="23">
        <f>M41*1124</f>
        <v>303.48</v>
      </c>
      <c r="O41" s="23"/>
      <c r="P41" s="21">
        <f>N41*0.08</f>
        <v>24.278400000000001</v>
      </c>
      <c r="Q41" s="21">
        <f>N41*0.86</f>
        <v>260.99279999999999</v>
      </c>
      <c r="R41" s="21">
        <v>0</v>
      </c>
      <c r="S41" s="21">
        <f>N41*0.06</f>
        <v>18.2088</v>
      </c>
      <c r="T41" s="21">
        <f t="shared" ref="T41" si="92">SUM(P41:S41)</f>
        <v>303.47999999999996</v>
      </c>
      <c r="U41" s="197"/>
      <c r="V41" s="197"/>
      <c r="W41" s="197"/>
      <c r="X41" s="197"/>
      <c r="Y41" s="197"/>
      <c r="Z41" s="197"/>
      <c r="AA41" s="197"/>
      <c r="AB41" s="197"/>
      <c r="AC41" s="197"/>
      <c r="AD41" s="197"/>
      <c r="AE41" s="197"/>
      <c r="AF41" s="197"/>
      <c r="AG41" s="197"/>
      <c r="AH41" s="197"/>
      <c r="AI41" s="197"/>
      <c r="AJ41" s="197"/>
      <c r="AK41" s="202"/>
      <c r="AL41" s="197"/>
      <c r="AM41" s="197"/>
      <c r="AN41" s="197"/>
      <c r="AO41" s="197"/>
      <c r="AP41" s="197"/>
      <c r="AQ41" s="197"/>
      <c r="AR41" s="197"/>
      <c r="AS41" s="202"/>
      <c r="AT41" s="197"/>
      <c r="AU41" s="197"/>
      <c r="AV41" s="197"/>
      <c r="AW41" s="197"/>
      <c r="AX41" s="197"/>
      <c r="AY41" s="197"/>
      <c r="AZ41" s="197"/>
      <c r="BA41" s="197"/>
      <c r="BB41" s="197"/>
      <c r="BC41" s="202"/>
      <c r="BD41" s="197"/>
      <c r="BE41" s="197"/>
      <c r="BF41" s="197"/>
      <c r="BG41" s="197"/>
      <c r="BH41" s="197"/>
      <c r="BI41" s="197"/>
      <c r="BJ41" s="197"/>
      <c r="BK41" s="197"/>
      <c r="BL41" s="197"/>
      <c r="BM41" s="203"/>
      <c r="BN41" s="204"/>
      <c r="BO41" s="205"/>
      <c r="BP41" s="210"/>
      <c r="BQ41" s="206"/>
      <c r="BS41" s="208"/>
    </row>
    <row r="42" spans="1:72" s="155" customFormat="1" ht="409.5" customHeight="1" x14ac:dyDescent="0.25">
      <c r="A42" s="145" t="s">
        <v>427</v>
      </c>
      <c r="B42" s="229" t="s">
        <v>428</v>
      </c>
      <c r="C42" s="145">
        <v>466.1</v>
      </c>
      <c r="D42" s="145"/>
      <c r="E42" s="145">
        <v>14.5</v>
      </c>
      <c r="F42" s="145" t="s">
        <v>429</v>
      </c>
      <c r="G42" s="145" t="s">
        <v>141</v>
      </c>
      <c r="H42" s="145" t="s">
        <v>430</v>
      </c>
      <c r="I42" s="230" t="s">
        <v>431</v>
      </c>
      <c r="J42" s="145" t="s">
        <v>432</v>
      </c>
      <c r="K42" s="145" t="s">
        <v>433</v>
      </c>
      <c r="L42" s="145"/>
      <c r="M42" s="145"/>
      <c r="N42" s="157">
        <f t="shared" ref="N42:T42" si="93">SUM(N43:N43)</f>
        <v>562</v>
      </c>
      <c r="O42" s="157">
        <f t="shared" si="93"/>
        <v>0</v>
      </c>
      <c r="P42" s="157">
        <f t="shared" si="93"/>
        <v>44.96</v>
      </c>
      <c r="Q42" s="157">
        <f t="shared" si="93"/>
        <v>483.32</v>
      </c>
      <c r="R42" s="157">
        <f t="shared" si="93"/>
        <v>0</v>
      </c>
      <c r="S42" s="157">
        <f t="shared" si="93"/>
        <v>33.72</v>
      </c>
      <c r="T42" s="157">
        <f t="shared" si="93"/>
        <v>562</v>
      </c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57"/>
      <c r="AI42" s="157"/>
      <c r="AJ42" s="145"/>
      <c r="AK42" s="231"/>
      <c r="AL42" s="157"/>
      <c r="AM42" s="157"/>
      <c r="AN42" s="145"/>
      <c r="AO42" s="145"/>
      <c r="AP42" s="145"/>
      <c r="AQ42" s="145"/>
      <c r="AR42" s="145"/>
      <c r="AS42" s="231"/>
      <c r="AT42" s="157"/>
      <c r="AU42" s="145"/>
      <c r="AV42" s="145"/>
      <c r="AW42" s="145"/>
      <c r="AX42" s="145"/>
      <c r="AY42" s="145"/>
      <c r="AZ42" s="145"/>
      <c r="BA42" s="145"/>
      <c r="BB42" s="145"/>
      <c r="BC42" s="231">
        <v>0.5</v>
      </c>
      <c r="BD42" s="157">
        <f>T43</f>
        <v>562</v>
      </c>
      <c r="BE42" s="145"/>
      <c r="BF42" s="145"/>
      <c r="BG42" s="145"/>
      <c r="BH42" s="145"/>
      <c r="BI42" s="145"/>
      <c r="BJ42" s="145"/>
      <c r="BK42" s="145"/>
      <c r="BL42" s="145"/>
      <c r="BM42" s="232">
        <f>V42+X42+Z42+AB42+AD42+AF42+AH42+AL42+AN42+AP42+AR42+AT42+AV42+AX42+AZ42+BB42+BD42+BF42+BH42+BJ42+BL42</f>
        <v>562</v>
      </c>
      <c r="BN42" s="151">
        <v>43221</v>
      </c>
      <c r="BO42" s="233"/>
      <c r="BP42" s="234">
        <v>43041</v>
      </c>
      <c r="BQ42" s="235" t="s">
        <v>330</v>
      </c>
      <c r="BR42" s="155">
        <f t="shared" ref="BR42" si="94">BQ42*30</f>
        <v>180</v>
      </c>
      <c r="BS42" s="236">
        <f t="shared" ref="BS42" si="95">BP42+BR42</f>
        <v>43221</v>
      </c>
    </row>
    <row r="43" spans="1:72" s="207" customFormat="1" ht="111" customHeight="1" x14ac:dyDescent="0.25">
      <c r="A43" s="197"/>
      <c r="B43" s="198"/>
      <c r="C43" s="197"/>
      <c r="D43" s="197"/>
      <c r="E43" s="197"/>
      <c r="F43" s="197"/>
      <c r="G43" s="197"/>
      <c r="H43" s="197"/>
      <c r="I43" s="200"/>
      <c r="J43" s="197"/>
      <c r="K43" s="197"/>
      <c r="L43" s="20" t="s">
        <v>310</v>
      </c>
      <c r="M43" s="21">
        <f>BC42</f>
        <v>0.5</v>
      </c>
      <c r="N43" s="23">
        <f>M43*1124</f>
        <v>562</v>
      </c>
      <c r="O43" s="23"/>
      <c r="P43" s="21">
        <f>N43*0.08</f>
        <v>44.96</v>
      </c>
      <c r="Q43" s="21">
        <f>N43*0.86</f>
        <v>483.32</v>
      </c>
      <c r="R43" s="21">
        <v>0</v>
      </c>
      <c r="S43" s="21">
        <f>N43*0.06</f>
        <v>33.72</v>
      </c>
      <c r="T43" s="21">
        <f t="shared" ref="T43" si="96">SUM(P43:S43)</f>
        <v>562</v>
      </c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201"/>
      <c r="AI43" s="201"/>
      <c r="AJ43" s="197"/>
      <c r="AK43" s="202"/>
      <c r="AL43" s="201"/>
      <c r="AM43" s="201"/>
      <c r="AN43" s="197"/>
      <c r="AO43" s="197"/>
      <c r="AP43" s="197"/>
      <c r="AQ43" s="197"/>
      <c r="AR43" s="197"/>
      <c r="AS43" s="202"/>
      <c r="AT43" s="197"/>
      <c r="AU43" s="197"/>
      <c r="AV43" s="197"/>
      <c r="AW43" s="197"/>
      <c r="AX43" s="197"/>
      <c r="AY43" s="197"/>
      <c r="AZ43" s="197"/>
      <c r="BA43" s="197"/>
      <c r="BB43" s="197"/>
      <c r="BC43" s="202"/>
      <c r="BD43" s="197"/>
      <c r="BE43" s="197"/>
      <c r="BF43" s="197"/>
      <c r="BG43" s="197"/>
      <c r="BH43" s="197"/>
      <c r="BI43" s="197"/>
      <c r="BJ43" s="197"/>
      <c r="BK43" s="197"/>
      <c r="BL43" s="197"/>
      <c r="BM43" s="203"/>
      <c r="BN43" s="204"/>
      <c r="BO43" s="205"/>
      <c r="BP43" s="210"/>
      <c r="BQ43" s="206"/>
      <c r="BS43" s="208"/>
    </row>
    <row r="44" spans="1:72" s="155" customFormat="1" ht="166.9" customHeight="1" x14ac:dyDescent="0.25">
      <c r="A44" s="145" t="s">
        <v>434</v>
      </c>
      <c r="B44" s="229" t="s">
        <v>435</v>
      </c>
      <c r="C44" s="145">
        <v>466.1</v>
      </c>
      <c r="D44" s="145"/>
      <c r="E44" s="145">
        <v>14.5</v>
      </c>
      <c r="F44" s="145" t="s">
        <v>436</v>
      </c>
      <c r="G44" s="145" t="s">
        <v>138</v>
      </c>
      <c r="H44" s="145" t="s">
        <v>437</v>
      </c>
      <c r="I44" s="230" t="s">
        <v>438</v>
      </c>
      <c r="J44" s="145" t="s">
        <v>432</v>
      </c>
      <c r="K44" s="145" t="s">
        <v>433</v>
      </c>
      <c r="L44" s="145"/>
      <c r="M44" s="145"/>
      <c r="N44" s="157">
        <f t="shared" ref="N44:T44" si="97">SUM(N45:N45)</f>
        <v>123.64</v>
      </c>
      <c r="O44" s="157">
        <f t="shared" si="97"/>
        <v>0</v>
      </c>
      <c r="P44" s="157">
        <f t="shared" si="97"/>
        <v>9.8911999999999995</v>
      </c>
      <c r="Q44" s="157">
        <f t="shared" si="97"/>
        <v>106.3304</v>
      </c>
      <c r="R44" s="157">
        <f t="shared" si="97"/>
        <v>0</v>
      </c>
      <c r="S44" s="157">
        <f t="shared" si="97"/>
        <v>7.4184000000000001</v>
      </c>
      <c r="T44" s="157">
        <f t="shared" si="97"/>
        <v>123.64</v>
      </c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57"/>
      <c r="AI44" s="145"/>
      <c r="AJ44" s="145"/>
      <c r="AK44" s="231"/>
      <c r="AL44" s="157"/>
      <c r="AM44" s="145"/>
      <c r="AN44" s="157"/>
      <c r="AO44" s="145"/>
      <c r="AP44" s="237"/>
      <c r="AQ44" s="145"/>
      <c r="AR44" s="145"/>
      <c r="AS44" s="231"/>
      <c r="AT44" s="157"/>
      <c r="AU44" s="145"/>
      <c r="AV44" s="145"/>
      <c r="AW44" s="145"/>
      <c r="AX44" s="145"/>
      <c r="AY44" s="145"/>
      <c r="AZ44" s="145"/>
      <c r="BA44" s="145"/>
      <c r="BB44" s="145"/>
      <c r="BC44" s="231">
        <v>0.11</v>
      </c>
      <c r="BD44" s="157">
        <f>T45</f>
        <v>123.64</v>
      </c>
      <c r="BE44" s="145"/>
      <c r="BF44" s="145"/>
      <c r="BG44" s="145"/>
      <c r="BH44" s="145"/>
      <c r="BI44" s="145"/>
      <c r="BJ44" s="145"/>
      <c r="BK44" s="145"/>
      <c r="BL44" s="145"/>
      <c r="BM44" s="232">
        <f t="shared" ref="BM44" si="98">V44+X44+Z44+AB44+AD44+AF44+AH44+AL44+AN44+AP44+AR44+AT44+AV44+AX44+AZ44+BB44+BD44+BF44+BH44+BJ44+BL44</f>
        <v>123.64</v>
      </c>
      <c r="BN44" s="151">
        <v>43211</v>
      </c>
      <c r="BO44" s="233"/>
      <c r="BP44" s="234">
        <v>43031</v>
      </c>
      <c r="BQ44" s="235" t="s">
        <v>330</v>
      </c>
      <c r="BR44" s="155">
        <f t="shared" ref="BR44:BR46" si="99">BQ44*30</f>
        <v>180</v>
      </c>
      <c r="BS44" s="236">
        <f t="shared" ref="BS44:BS46" si="100">BP44+BR44</f>
        <v>43211</v>
      </c>
    </row>
    <row r="45" spans="1:72" s="207" customFormat="1" ht="126.6" customHeight="1" x14ac:dyDescent="0.25">
      <c r="A45" s="197"/>
      <c r="B45" s="198"/>
      <c r="C45" s="197"/>
      <c r="D45" s="197"/>
      <c r="E45" s="197"/>
      <c r="F45" s="197"/>
      <c r="G45" s="197"/>
      <c r="H45" s="197"/>
      <c r="I45" s="200"/>
      <c r="J45" s="197"/>
      <c r="K45" s="197"/>
      <c r="L45" s="20" t="s">
        <v>310</v>
      </c>
      <c r="M45" s="21">
        <f>BC44</f>
        <v>0.11</v>
      </c>
      <c r="N45" s="23">
        <f>M45*1124</f>
        <v>123.64</v>
      </c>
      <c r="O45" s="23"/>
      <c r="P45" s="21">
        <f>N45*0.08</f>
        <v>9.8911999999999995</v>
      </c>
      <c r="Q45" s="21">
        <f>N45*0.86</f>
        <v>106.3304</v>
      </c>
      <c r="R45" s="21">
        <v>0</v>
      </c>
      <c r="S45" s="21">
        <f>N45*0.06</f>
        <v>7.4184000000000001</v>
      </c>
      <c r="T45" s="21">
        <f t="shared" ref="T45" si="101">SUM(P45:S45)</f>
        <v>123.64</v>
      </c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202"/>
      <c r="AL45" s="197"/>
      <c r="AM45" s="197"/>
      <c r="AN45" s="197"/>
      <c r="AO45" s="197"/>
      <c r="AP45" s="199"/>
      <c r="AQ45" s="197"/>
      <c r="AR45" s="197"/>
      <c r="AS45" s="202"/>
      <c r="AT45" s="197"/>
      <c r="AU45" s="197"/>
      <c r="AV45" s="197"/>
      <c r="AW45" s="197"/>
      <c r="AX45" s="197"/>
      <c r="AY45" s="197"/>
      <c r="AZ45" s="197"/>
      <c r="BA45" s="197"/>
      <c r="BB45" s="197"/>
      <c r="BC45" s="202"/>
      <c r="BD45" s="197"/>
      <c r="BE45" s="197"/>
      <c r="BF45" s="197"/>
      <c r="BG45" s="197"/>
      <c r="BH45" s="197"/>
      <c r="BI45" s="197"/>
      <c r="BJ45" s="197"/>
      <c r="BK45" s="197"/>
      <c r="BL45" s="197"/>
      <c r="BM45" s="203"/>
      <c r="BN45" s="204"/>
      <c r="BO45" s="205"/>
      <c r="BP45" s="210"/>
      <c r="BQ45" s="206"/>
      <c r="BS45" s="208"/>
    </row>
    <row r="46" spans="1:72" s="155" customFormat="1" ht="241.15" customHeight="1" x14ac:dyDescent="0.25">
      <c r="A46" s="145" t="s">
        <v>439</v>
      </c>
      <c r="B46" s="229" t="s">
        <v>440</v>
      </c>
      <c r="C46" s="145">
        <v>466.1</v>
      </c>
      <c r="D46" s="145"/>
      <c r="E46" s="145">
        <v>15</v>
      </c>
      <c r="F46" s="145" t="s">
        <v>441</v>
      </c>
      <c r="G46" s="145" t="s">
        <v>138</v>
      </c>
      <c r="H46" s="145" t="s">
        <v>442</v>
      </c>
      <c r="I46" s="230" t="s">
        <v>443</v>
      </c>
      <c r="J46" s="145" t="s">
        <v>432</v>
      </c>
      <c r="K46" s="145"/>
      <c r="L46" s="145"/>
      <c r="M46" s="237"/>
      <c r="N46" s="157">
        <f>SUM(N47)</f>
        <v>89.92</v>
      </c>
      <c r="O46" s="157">
        <f t="shared" ref="O46:T46" si="102">SUM(O47)</f>
        <v>0</v>
      </c>
      <c r="P46" s="157">
        <f t="shared" si="102"/>
        <v>7.1936</v>
      </c>
      <c r="Q46" s="157">
        <f t="shared" si="102"/>
        <v>77.331199999999995</v>
      </c>
      <c r="R46" s="157">
        <f t="shared" si="102"/>
        <v>0</v>
      </c>
      <c r="S46" s="157">
        <f t="shared" si="102"/>
        <v>5.3952</v>
      </c>
      <c r="T46" s="157">
        <f t="shared" si="102"/>
        <v>89.92</v>
      </c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231"/>
      <c r="AL46" s="145"/>
      <c r="AM46" s="145"/>
      <c r="AN46" s="145"/>
      <c r="AO46" s="145"/>
      <c r="AP46" s="237"/>
      <c r="AQ46" s="145"/>
      <c r="AR46" s="145"/>
      <c r="AS46" s="231"/>
      <c r="AT46" s="145"/>
      <c r="AU46" s="145"/>
      <c r="AV46" s="145"/>
      <c r="AW46" s="145"/>
      <c r="AX46" s="145"/>
      <c r="AY46" s="145"/>
      <c r="AZ46" s="145"/>
      <c r="BA46" s="145"/>
      <c r="BB46" s="145"/>
      <c r="BC46" s="231">
        <v>0.08</v>
      </c>
      <c r="BD46" s="145">
        <f>T47</f>
        <v>89.92</v>
      </c>
      <c r="BE46" s="145"/>
      <c r="BF46" s="145"/>
      <c r="BG46" s="145"/>
      <c r="BH46" s="145"/>
      <c r="BI46" s="145"/>
      <c r="BJ46" s="145"/>
      <c r="BK46" s="145"/>
      <c r="BL46" s="145"/>
      <c r="BM46" s="232">
        <f t="shared" ref="BM46" si="103">V46+X46+Z46+AB46+AD46+AF46+AH46+AL46+AN46+AP46+AR46+AT46+AV46+AX46+AZ46+BB46+BD46+BF46+BH46+BJ46+BL46</f>
        <v>89.92</v>
      </c>
      <c r="BN46" s="151">
        <v>43220</v>
      </c>
      <c r="BO46" s="233" t="s">
        <v>444</v>
      </c>
      <c r="BP46" s="234">
        <v>43040</v>
      </c>
      <c r="BQ46" s="235" t="s">
        <v>330</v>
      </c>
      <c r="BR46" s="155">
        <f t="shared" si="99"/>
        <v>180</v>
      </c>
      <c r="BS46" s="236">
        <f t="shared" si="100"/>
        <v>43220</v>
      </c>
    </row>
    <row r="47" spans="1:72" s="207" customFormat="1" ht="97.15" customHeight="1" x14ac:dyDescent="0.25">
      <c r="A47" s="197"/>
      <c r="B47" s="198"/>
      <c r="C47" s="197"/>
      <c r="D47" s="197"/>
      <c r="E47" s="197"/>
      <c r="F47" s="197"/>
      <c r="G47" s="197"/>
      <c r="H47" s="197"/>
      <c r="I47" s="200"/>
      <c r="J47" s="197"/>
      <c r="K47" s="197"/>
      <c r="L47" s="20" t="s">
        <v>310</v>
      </c>
      <c r="M47" s="21">
        <f>BC46</f>
        <v>0.08</v>
      </c>
      <c r="N47" s="23">
        <f>M47*1124</f>
        <v>89.92</v>
      </c>
      <c r="O47" s="23"/>
      <c r="P47" s="21">
        <f>N47*0.08</f>
        <v>7.1936</v>
      </c>
      <c r="Q47" s="21">
        <f>N47*0.86</f>
        <v>77.331199999999995</v>
      </c>
      <c r="R47" s="21">
        <v>0</v>
      </c>
      <c r="S47" s="21">
        <f>N47*0.06</f>
        <v>5.3952</v>
      </c>
      <c r="T47" s="21">
        <f t="shared" ref="T47" si="104">SUM(P47:S47)</f>
        <v>89.92</v>
      </c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202"/>
      <c r="AL47" s="197"/>
      <c r="AM47" s="197"/>
      <c r="AN47" s="197"/>
      <c r="AO47" s="197"/>
      <c r="AP47" s="199"/>
      <c r="AQ47" s="197"/>
      <c r="AR47" s="197"/>
      <c r="AS47" s="202"/>
      <c r="AT47" s="197"/>
      <c r="AU47" s="197"/>
      <c r="AV47" s="197"/>
      <c r="AW47" s="197"/>
      <c r="AX47" s="197"/>
      <c r="AY47" s="197"/>
      <c r="AZ47" s="197"/>
      <c r="BA47" s="197"/>
      <c r="BB47" s="197"/>
      <c r="BC47" s="202"/>
      <c r="BD47" s="197"/>
      <c r="BE47" s="197"/>
      <c r="BF47" s="197"/>
      <c r="BG47" s="197"/>
      <c r="BH47" s="197"/>
      <c r="BI47" s="197"/>
      <c r="BJ47" s="197"/>
      <c r="BK47" s="197"/>
      <c r="BL47" s="197"/>
      <c r="BM47" s="203"/>
      <c r="BN47" s="204"/>
      <c r="BO47" s="205"/>
      <c r="BP47" s="210"/>
      <c r="BQ47" s="206"/>
      <c r="BS47" s="208"/>
    </row>
    <row r="48" spans="1:72" s="228" customFormat="1" ht="97.15" customHeight="1" x14ac:dyDescent="0.25">
      <c r="A48" s="220"/>
      <c r="B48" s="221"/>
      <c r="C48" s="222"/>
      <c r="D48" s="222"/>
      <c r="E48" s="223"/>
      <c r="F48" s="221"/>
      <c r="G48" s="221"/>
      <c r="H48" s="221"/>
      <c r="I48" s="221"/>
      <c r="J48" s="221"/>
      <c r="K48" s="223"/>
      <c r="L48" s="223"/>
      <c r="M48" s="223" t="s">
        <v>426</v>
      </c>
      <c r="N48" s="224">
        <f>N3+N6+N9+N15+N20+N23+N25+N27+N30+N32+N34+N36+N38+N40+N42+N44+N46</f>
        <v>5738.2323999999999</v>
      </c>
      <c r="O48" s="224">
        <f t="shared" ref="O48:BM48" si="105">O3+O6+O9+O15+O20+O23+O25+O27+O30+O32+O34+O36+O38+O40+O42+O44+O46</f>
        <v>0</v>
      </c>
      <c r="P48" s="224">
        <f t="shared" si="105"/>
        <v>412.77019199999995</v>
      </c>
      <c r="Q48" s="224">
        <f t="shared" si="105"/>
        <v>4238.775936</v>
      </c>
      <c r="R48" s="224">
        <f t="shared" si="105"/>
        <v>794.04</v>
      </c>
      <c r="S48" s="224">
        <f t="shared" si="105"/>
        <v>292.64627200000007</v>
      </c>
      <c r="T48" s="224">
        <f t="shared" si="105"/>
        <v>5738.2323999999999</v>
      </c>
      <c r="U48" s="224">
        <f t="shared" si="105"/>
        <v>0</v>
      </c>
      <c r="V48" s="224">
        <f t="shared" si="105"/>
        <v>0</v>
      </c>
      <c r="W48" s="224">
        <f t="shared" si="105"/>
        <v>0</v>
      </c>
      <c r="X48" s="224">
        <f t="shared" si="105"/>
        <v>0</v>
      </c>
      <c r="Y48" s="224">
        <f t="shared" si="105"/>
        <v>0</v>
      </c>
      <c r="Z48" s="224">
        <f t="shared" si="105"/>
        <v>0</v>
      </c>
      <c r="AA48" s="224">
        <f t="shared" si="105"/>
        <v>0</v>
      </c>
      <c r="AB48" s="224">
        <f t="shared" si="105"/>
        <v>0</v>
      </c>
      <c r="AC48" s="224">
        <f t="shared" si="105"/>
        <v>0</v>
      </c>
      <c r="AD48" s="224">
        <f t="shared" si="105"/>
        <v>0</v>
      </c>
      <c r="AE48" s="224">
        <f t="shared" si="105"/>
        <v>0</v>
      </c>
      <c r="AF48" s="224">
        <f t="shared" si="105"/>
        <v>0</v>
      </c>
      <c r="AG48" s="224"/>
      <c r="AH48" s="224">
        <f t="shared" si="105"/>
        <v>832.00000000000011</v>
      </c>
      <c r="AI48" s="224">
        <f t="shared" si="105"/>
        <v>0</v>
      </c>
      <c r="AJ48" s="224">
        <f t="shared" si="105"/>
        <v>0</v>
      </c>
      <c r="AK48" s="224"/>
      <c r="AL48" s="224">
        <f t="shared" si="105"/>
        <v>189.92999999999998</v>
      </c>
      <c r="AM48" s="224"/>
      <c r="AN48" s="224">
        <f t="shared" si="105"/>
        <v>48.462400000000002</v>
      </c>
      <c r="AO48" s="224">
        <f t="shared" si="105"/>
        <v>0</v>
      </c>
      <c r="AP48" s="224">
        <f t="shared" si="105"/>
        <v>0</v>
      </c>
      <c r="AQ48" s="224">
        <f t="shared" si="105"/>
        <v>0</v>
      </c>
      <c r="AR48" s="224">
        <f t="shared" si="105"/>
        <v>0</v>
      </c>
      <c r="AS48" s="224"/>
      <c r="AT48" s="224">
        <f t="shared" si="105"/>
        <v>762.07999999999993</v>
      </c>
      <c r="AU48" s="224">
        <f t="shared" si="105"/>
        <v>0</v>
      </c>
      <c r="AV48" s="224">
        <f t="shared" si="105"/>
        <v>0</v>
      </c>
      <c r="AW48" s="224">
        <f t="shared" si="105"/>
        <v>0</v>
      </c>
      <c r="AX48" s="224">
        <f t="shared" si="105"/>
        <v>0</v>
      </c>
      <c r="AY48" s="224">
        <f t="shared" si="105"/>
        <v>0</v>
      </c>
      <c r="AZ48" s="224">
        <f t="shared" si="105"/>
        <v>0</v>
      </c>
      <c r="BA48" s="224"/>
      <c r="BB48" s="224">
        <f t="shared" si="105"/>
        <v>16.72</v>
      </c>
      <c r="BC48" s="224"/>
      <c r="BD48" s="224">
        <f t="shared" si="105"/>
        <v>3889.0399999999991</v>
      </c>
      <c r="BE48" s="224">
        <f t="shared" si="105"/>
        <v>0</v>
      </c>
      <c r="BF48" s="224">
        <f t="shared" si="105"/>
        <v>0</v>
      </c>
      <c r="BG48" s="224"/>
      <c r="BH48" s="224">
        <f t="shared" si="105"/>
        <v>0</v>
      </c>
      <c r="BI48" s="224">
        <f t="shared" si="105"/>
        <v>0</v>
      </c>
      <c r="BJ48" s="224">
        <f t="shared" si="105"/>
        <v>0</v>
      </c>
      <c r="BK48" s="224">
        <f t="shared" si="105"/>
        <v>0</v>
      </c>
      <c r="BL48" s="224">
        <f t="shared" si="105"/>
        <v>0</v>
      </c>
      <c r="BM48" s="224">
        <f t="shared" si="105"/>
        <v>5738.2323999999999</v>
      </c>
      <c r="BN48" s="225"/>
      <c r="BO48" s="224"/>
      <c r="BP48" s="224"/>
      <c r="BQ48" s="226"/>
      <c r="BR48" s="226"/>
      <c r="BS48" s="225"/>
      <c r="BT48" s="227"/>
    </row>
    <row r="49" spans="1:72" s="22" customFormat="1" ht="152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0"/>
      <c r="O49" s="20"/>
      <c r="P49" s="29"/>
      <c r="Q49" s="29"/>
      <c r="R49" s="29"/>
      <c r="S49" s="29"/>
      <c r="T49" s="29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182"/>
      <c r="AL49" s="21"/>
      <c r="AM49" s="21"/>
      <c r="AN49" s="21"/>
      <c r="AO49" s="21"/>
      <c r="AP49" s="21"/>
      <c r="AQ49" s="21"/>
      <c r="AR49" s="21"/>
      <c r="AS49" s="182"/>
      <c r="AT49" s="21"/>
      <c r="AU49" s="21"/>
      <c r="AV49" s="21"/>
      <c r="AW49" s="21"/>
      <c r="AX49" s="21"/>
      <c r="AY49" s="21"/>
      <c r="AZ49" s="21"/>
      <c r="BA49" s="21"/>
      <c r="BB49" s="21"/>
      <c r="BC49" s="194"/>
      <c r="BD49" s="21"/>
      <c r="BE49" s="20"/>
      <c r="BF49" s="21"/>
      <c r="BG49" s="20"/>
      <c r="BH49" s="23"/>
      <c r="BI49" s="23"/>
      <c r="BJ49" s="21"/>
      <c r="BK49" s="21"/>
      <c r="BL49" s="21"/>
      <c r="BM49" s="182"/>
      <c r="BN49" s="24"/>
      <c r="BO49" s="21"/>
      <c r="BP49" s="21"/>
      <c r="BQ49" s="23"/>
      <c r="BR49" s="23"/>
      <c r="BS49" s="24"/>
      <c r="BT49" s="25"/>
    </row>
    <row r="50" spans="1:72" s="22" customFormat="1" ht="232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194"/>
      <c r="L50" s="194"/>
      <c r="M50" s="194"/>
      <c r="N50" s="182"/>
      <c r="O50" s="182"/>
      <c r="P50" s="182"/>
      <c r="Q50" s="182"/>
      <c r="R50" s="182"/>
      <c r="S50" s="182"/>
      <c r="T50" s="182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182"/>
      <c r="AL50" s="21"/>
      <c r="AM50" s="21"/>
      <c r="AN50" s="21"/>
      <c r="AO50" s="21"/>
      <c r="AP50" s="21"/>
      <c r="AQ50" s="21"/>
      <c r="AR50" s="21"/>
      <c r="AS50" s="182"/>
      <c r="AT50" s="21"/>
      <c r="AU50" s="21"/>
      <c r="AV50" s="21"/>
      <c r="AW50" s="21"/>
      <c r="AX50" s="21"/>
      <c r="AY50" s="21"/>
      <c r="AZ50" s="21"/>
      <c r="BA50" s="20"/>
      <c r="BB50" s="29"/>
      <c r="BC50" s="194"/>
      <c r="BD50" s="182"/>
      <c r="BE50" s="29"/>
      <c r="BF50" s="21"/>
      <c r="BG50" s="20"/>
      <c r="BH50" s="23"/>
      <c r="BI50" s="23"/>
      <c r="BJ50" s="21"/>
      <c r="BK50" s="21"/>
      <c r="BL50" s="21"/>
      <c r="BM50" s="182"/>
      <c r="BN50" s="24"/>
      <c r="BO50" s="21"/>
      <c r="BP50" s="21"/>
      <c r="BQ50" s="23"/>
      <c r="BR50" s="23"/>
      <c r="BS50" s="24"/>
      <c r="BT50" s="25"/>
    </row>
    <row r="51" spans="1:72" s="22" customFormat="1" ht="132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194"/>
      <c r="L51" s="194"/>
      <c r="M51" s="194"/>
      <c r="N51" s="182"/>
      <c r="O51" s="182"/>
      <c r="P51" s="182"/>
      <c r="Q51" s="182"/>
      <c r="R51" s="182"/>
      <c r="S51" s="182"/>
      <c r="T51" s="182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182"/>
      <c r="AL51" s="21"/>
      <c r="AM51" s="21"/>
      <c r="AN51" s="21"/>
      <c r="AO51" s="21"/>
      <c r="AP51" s="21"/>
      <c r="AQ51" s="21"/>
      <c r="AR51" s="21"/>
      <c r="AS51" s="182"/>
      <c r="AT51" s="21"/>
      <c r="AU51" s="21"/>
      <c r="AV51" s="21"/>
      <c r="AW51" s="21"/>
      <c r="AX51" s="21"/>
      <c r="AY51" s="21"/>
      <c r="AZ51" s="21"/>
      <c r="BA51" s="20"/>
      <c r="BB51" s="29"/>
      <c r="BC51" s="194"/>
      <c r="BD51" s="29"/>
      <c r="BE51" s="29"/>
      <c r="BF51" s="21"/>
      <c r="BG51" s="20"/>
      <c r="BH51" s="23"/>
      <c r="BI51" s="23"/>
      <c r="BJ51" s="21"/>
      <c r="BK51" s="21"/>
      <c r="BL51" s="21"/>
      <c r="BM51" s="182"/>
      <c r="BN51" s="24"/>
      <c r="BO51" s="21"/>
      <c r="BP51" s="21"/>
      <c r="BQ51" s="23"/>
      <c r="BR51" s="23"/>
      <c r="BS51" s="24"/>
      <c r="BT51" s="25"/>
    </row>
    <row r="52" spans="1:72" s="22" customFormat="1" ht="232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182"/>
      <c r="AL52" s="21"/>
      <c r="AM52" s="21"/>
      <c r="AN52" s="21"/>
      <c r="AO52" s="21"/>
      <c r="AP52" s="21"/>
      <c r="AQ52" s="21"/>
      <c r="AR52" s="21"/>
      <c r="AS52" s="182"/>
      <c r="AT52" s="21"/>
      <c r="AU52" s="21"/>
      <c r="AV52" s="21"/>
      <c r="AW52" s="21"/>
      <c r="AX52" s="21"/>
      <c r="AY52" s="21"/>
      <c r="AZ52" s="21"/>
      <c r="BA52" s="20"/>
      <c r="BB52" s="29"/>
      <c r="BC52" s="194"/>
      <c r="BD52" s="29"/>
      <c r="BE52" s="29"/>
      <c r="BF52" s="21"/>
      <c r="BG52" s="20"/>
      <c r="BH52" s="23"/>
      <c r="BI52" s="23"/>
      <c r="BJ52" s="21"/>
      <c r="BK52" s="21"/>
      <c r="BL52" s="21"/>
      <c r="BM52" s="182"/>
      <c r="BN52" s="24"/>
      <c r="BO52" s="21"/>
      <c r="BP52" s="21"/>
      <c r="BQ52" s="23"/>
      <c r="BR52" s="23"/>
      <c r="BS52" s="24"/>
      <c r="BT52" s="25"/>
    </row>
    <row r="53" spans="1:72" s="22" customFormat="1" ht="140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2"/>
      <c r="AL53" s="21"/>
      <c r="AM53" s="21"/>
      <c r="AN53" s="21"/>
      <c r="AO53" s="21"/>
      <c r="AP53" s="21"/>
      <c r="AQ53" s="21"/>
      <c r="AR53" s="21"/>
      <c r="AS53" s="182"/>
      <c r="AT53" s="21"/>
      <c r="AU53" s="21"/>
      <c r="AV53" s="21"/>
      <c r="AW53" s="21"/>
      <c r="AX53" s="21"/>
      <c r="AY53" s="21"/>
      <c r="AZ53" s="21"/>
      <c r="BA53" s="20"/>
      <c r="BB53" s="29"/>
      <c r="BC53" s="194"/>
      <c r="BD53" s="29"/>
      <c r="BE53" s="29"/>
      <c r="BF53" s="21"/>
      <c r="BG53" s="20"/>
      <c r="BH53" s="23"/>
      <c r="BI53" s="23"/>
      <c r="BJ53" s="21"/>
      <c r="BK53" s="21"/>
      <c r="BL53" s="21"/>
      <c r="BM53" s="182"/>
      <c r="BN53" s="24"/>
      <c r="BO53" s="21"/>
      <c r="BP53" s="21"/>
      <c r="BQ53" s="23"/>
      <c r="BR53" s="23"/>
      <c r="BS53" s="24"/>
      <c r="BT53" s="25"/>
    </row>
    <row r="54" spans="1:72" s="22" customFormat="1" ht="232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9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2"/>
      <c r="AL54" s="21"/>
      <c r="AM54" s="21"/>
      <c r="AN54" s="21"/>
      <c r="AO54" s="21"/>
      <c r="AP54" s="21"/>
      <c r="AQ54" s="21"/>
      <c r="AR54" s="21"/>
      <c r="AS54" s="182"/>
      <c r="AT54" s="21"/>
      <c r="AU54" s="21"/>
      <c r="AV54" s="21"/>
      <c r="AW54" s="21"/>
      <c r="AX54" s="21"/>
      <c r="AY54" s="21"/>
      <c r="AZ54" s="21"/>
      <c r="BA54" s="20"/>
      <c r="BB54" s="29"/>
      <c r="BC54" s="194"/>
      <c r="BD54" s="29"/>
      <c r="BE54" s="29"/>
      <c r="BF54" s="21"/>
      <c r="BG54" s="20"/>
      <c r="BH54" s="23"/>
      <c r="BI54" s="23"/>
      <c r="BJ54" s="21"/>
      <c r="BK54" s="21"/>
      <c r="BL54" s="21"/>
      <c r="BM54" s="182"/>
      <c r="BN54" s="24"/>
      <c r="BO54" s="21"/>
      <c r="BP54" s="21"/>
      <c r="BQ54" s="23"/>
      <c r="BR54" s="23"/>
      <c r="BS54" s="24"/>
      <c r="BT54" s="25"/>
    </row>
    <row r="55" spans="1:72" s="22" customFormat="1" ht="142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9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2"/>
      <c r="AL55" s="21"/>
      <c r="AM55" s="21"/>
      <c r="AN55" s="21"/>
      <c r="AO55" s="21"/>
      <c r="AP55" s="21"/>
      <c r="AQ55" s="21"/>
      <c r="AR55" s="21"/>
      <c r="AS55" s="182"/>
      <c r="AT55" s="21"/>
      <c r="AU55" s="21"/>
      <c r="AV55" s="21"/>
      <c r="AW55" s="21"/>
      <c r="AX55" s="21"/>
      <c r="AY55" s="21"/>
      <c r="AZ55" s="21"/>
      <c r="BA55" s="20"/>
      <c r="BB55" s="29"/>
      <c r="BC55" s="194"/>
      <c r="BD55" s="29"/>
      <c r="BE55" s="29"/>
      <c r="BF55" s="21"/>
      <c r="BG55" s="20"/>
      <c r="BH55" s="23"/>
      <c r="BI55" s="23"/>
      <c r="BJ55" s="21"/>
      <c r="BK55" s="21"/>
      <c r="BL55" s="21"/>
      <c r="BM55" s="182"/>
      <c r="BN55" s="24"/>
      <c r="BO55" s="21"/>
      <c r="BP55" s="21"/>
      <c r="BQ55" s="23"/>
      <c r="BR55" s="23"/>
      <c r="BS55" s="24"/>
      <c r="BT55" s="25"/>
    </row>
    <row r="56" spans="1:72" s="22" customFormat="1" ht="232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2"/>
      <c r="AL56" s="21"/>
      <c r="AM56" s="21"/>
      <c r="AN56" s="21"/>
      <c r="AO56" s="21"/>
      <c r="AP56" s="21"/>
      <c r="AQ56" s="21"/>
      <c r="AR56" s="21"/>
      <c r="AS56" s="182"/>
      <c r="AT56" s="21"/>
      <c r="AU56" s="21"/>
      <c r="AV56" s="21"/>
      <c r="AW56" s="21"/>
      <c r="AX56" s="21"/>
      <c r="AY56" s="21"/>
      <c r="AZ56" s="21"/>
      <c r="BA56" s="21"/>
      <c r="BB56" s="21"/>
      <c r="BC56" s="194"/>
      <c r="BD56" s="21"/>
      <c r="BE56" s="20"/>
      <c r="BF56" s="21"/>
      <c r="BG56" s="20"/>
      <c r="BH56" s="23"/>
      <c r="BI56" s="23"/>
      <c r="BJ56" s="21"/>
      <c r="BK56" s="21"/>
      <c r="BL56" s="21"/>
      <c r="BM56" s="182"/>
      <c r="BN56" s="24"/>
      <c r="BO56" s="21"/>
      <c r="BP56" s="21"/>
      <c r="BQ56" s="23"/>
      <c r="BR56" s="23"/>
      <c r="BS56" s="24"/>
      <c r="BT56" s="25"/>
    </row>
    <row r="57" spans="1:72" s="22" customFormat="1" ht="289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194"/>
      <c r="L57" s="194"/>
      <c r="M57" s="194"/>
      <c r="N57" s="183"/>
      <c r="O57" s="183"/>
      <c r="P57" s="183"/>
      <c r="Q57" s="183"/>
      <c r="R57" s="183"/>
      <c r="S57" s="183"/>
      <c r="T57" s="183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182"/>
      <c r="AF57" s="182"/>
      <c r="AG57" s="182"/>
      <c r="AH57" s="20"/>
      <c r="AI57" s="21"/>
      <c r="AJ57" s="21"/>
      <c r="AK57" s="182"/>
      <c r="AL57" s="20"/>
      <c r="AM57" s="21"/>
      <c r="AN57" s="21"/>
      <c r="AO57" s="21"/>
      <c r="AP57" s="21"/>
      <c r="AQ57" s="21"/>
      <c r="AR57" s="21"/>
      <c r="AS57" s="182"/>
      <c r="AT57" s="21"/>
      <c r="AU57" s="21"/>
      <c r="AV57" s="21"/>
      <c r="AW57" s="21"/>
      <c r="AX57" s="21"/>
      <c r="AY57" s="21"/>
      <c r="AZ57" s="21"/>
      <c r="BA57" s="21"/>
      <c r="BB57" s="21"/>
      <c r="BC57" s="194"/>
      <c r="BD57" s="21"/>
      <c r="BE57" s="20"/>
      <c r="BF57" s="21"/>
      <c r="BG57" s="20"/>
      <c r="BH57" s="23"/>
      <c r="BI57" s="23"/>
      <c r="BJ57" s="21"/>
      <c r="BK57" s="21"/>
      <c r="BL57" s="21"/>
      <c r="BM57" s="182"/>
      <c r="BN57" s="24"/>
      <c r="BO57" s="21"/>
      <c r="BP57" s="21"/>
      <c r="BQ57" s="23"/>
      <c r="BR57" s="23"/>
      <c r="BS57" s="24"/>
      <c r="BT57" s="25"/>
    </row>
    <row r="58" spans="1:72" s="22" customFormat="1" ht="156.7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3"/>
      <c r="O58" s="20"/>
      <c r="P58" s="23"/>
      <c r="Q58" s="23"/>
      <c r="R58" s="23"/>
      <c r="S58" s="23"/>
      <c r="T58" s="23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2"/>
      <c r="AL58" s="21"/>
      <c r="AM58" s="21"/>
      <c r="AN58" s="21"/>
      <c r="AO58" s="21"/>
      <c r="AP58" s="21"/>
      <c r="AQ58" s="21"/>
      <c r="AR58" s="21"/>
      <c r="AS58" s="182"/>
      <c r="AT58" s="21"/>
      <c r="AU58" s="21"/>
      <c r="AV58" s="21"/>
      <c r="AW58" s="21"/>
      <c r="AX58" s="21"/>
      <c r="AY58" s="21"/>
      <c r="AZ58" s="21"/>
      <c r="BA58" s="21"/>
      <c r="BB58" s="21"/>
      <c r="BC58" s="194"/>
      <c r="BD58" s="21"/>
      <c r="BE58" s="20"/>
      <c r="BF58" s="21"/>
      <c r="BG58" s="20"/>
      <c r="BH58" s="23"/>
      <c r="BI58" s="23"/>
      <c r="BJ58" s="21"/>
      <c r="BK58" s="21"/>
      <c r="BL58" s="21"/>
      <c r="BM58" s="182"/>
      <c r="BN58" s="24"/>
      <c r="BO58" s="21"/>
      <c r="BP58" s="21"/>
      <c r="BQ58" s="23"/>
      <c r="BR58" s="23"/>
      <c r="BS58" s="24"/>
      <c r="BT58" s="25"/>
    </row>
    <row r="59" spans="1:72" s="22" customFormat="1" ht="156.7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3"/>
      <c r="O59" s="20"/>
      <c r="P59" s="23"/>
      <c r="Q59" s="23"/>
      <c r="R59" s="23"/>
      <c r="S59" s="23"/>
      <c r="T59" s="23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2"/>
      <c r="AL59" s="21"/>
      <c r="AM59" s="21"/>
      <c r="AN59" s="21"/>
      <c r="AO59" s="21"/>
      <c r="AP59" s="21"/>
      <c r="AQ59" s="21"/>
      <c r="AR59" s="21"/>
      <c r="AS59" s="182"/>
      <c r="AT59" s="21"/>
      <c r="AU59" s="21"/>
      <c r="AV59" s="21"/>
      <c r="AW59" s="21"/>
      <c r="AX59" s="21"/>
      <c r="AY59" s="21"/>
      <c r="AZ59" s="21"/>
      <c r="BA59" s="21"/>
      <c r="BB59" s="21"/>
      <c r="BC59" s="194"/>
      <c r="BD59" s="21"/>
      <c r="BE59" s="20"/>
      <c r="BF59" s="21"/>
      <c r="BG59" s="20"/>
      <c r="BH59" s="23"/>
      <c r="BI59" s="23"/>
      <c r="BJ59" s="21"/>
      <c r="BK59" s="21"/>
      <c r="BL59" s="21"/>
      <c r="BM59" s="182"/>
      <c r="BN59" s="24"/>
      <c r="BO59" s="21"/>
      <c r="BP59" s="21"/>
      <c r="BQ59" s="23"/>
      <c r="BR59" s="23"/>
      <c r="BS59" s="24"/>
      <c r="BT59" s="25"/>
    </row>
    <row r="60" spans="1:72" s="22" customFormat="1" ht="34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3"/>
      <c r="O60" s="23"/>
      <c r="P60" s="23"/>
      <c r="Q60" s="23"/>
      <c r="R60" s="23"/>
      <c r="S60" s="23"/>
      <c r="T60" s="23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1"/>
      <c r="AK60" s="182"/>
      <c r="AL60" s="20"/>
      <c r="AM60" s="20"/>
      <c r="AN60" s="21"/>
      <c r="AO60" s="21"/>
      <c r="AP60" s="21"/>
      <c r="AQ60" s="21"/>
      <c r="AR60" s="21"/>
      <c r="AS60" s="194"/>
      <c r="AT60" s="21"/>
      <c r="AU60" s="21"/>
      <c r="AV60" s="21"/>
      <c r="AW60" s="21"/>
      <c r="AX60" s="21"/>
      <c r="AY60" s="21"/>
      <c r="AZ60" s="21"/>
      <c r="BA60" s="21"/>
      <c r="BB60" s="21"/>
      <c r="BC60" s="194"/>
      <c r="BD60" s="21"/>
      <c r="BE60" s="20"/>
      <c r="BF60" s="21"/>
      <c r="BG60" s="20"/>
      <c r="BH60" s="23"/>
      <c r="BI60" s="23"/>
      <c r="BJ60" s="21"/>
      <c r="BK60" s="21"/>
      <c r="BL60" s="21"/>
      <c r="BM60" s="182"/>
      <c r="BN60" s="24"/>
      <c r="BO60" s="21"/>
      <c r="BP60" s="21"/>
      <c r="BQ60" s="23"/>
      <c r="BR60" s="23"/>
      <c r="BS60" s="24"/>
      <c r="BT60" s="25"/>
    </row>
    <row r="61" spans="1:72" s="22" customFormat="1" ht="129.7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3"/>
      <c r="O61" s="20"/>
      <c r="P61" s="23"/>
      <c r="Q61" s="23"/>
      <c r="R61" s="23"/>
      <c r="S61" s="23"/>
      <c r="T61" s="23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0"/>
      <c r="AH61" s="21"/>
      <c r="AI61" s="20"/>
      <c r="AJ61" s="21"/>
      <c r="AK61" s="194"/>
      <c r="AL61" s="21"/>
      <c r="AM61" s="20"/>
      <c r="AN61" s="21"/>
      <c r="AO61" s="21"/>
      <c r="AP61" s="21"/>
      <c r="AQ61" s="21"/>
      <c r="AR61" s="21"/>
      <c r="AS61" s="194"/>
      <c r="AT61" s="21"/>
      <c r="AU61" s="21"/>
      <c r="AV61" s="21"/>
      <c r="AW61" s="21"/>
      <c r="AX61" s="21"/>
      <c r="AY61" s="21"/>
      <c r="AZ61" s="21"/>
      <c r="BA61" s="21"/>
      <c r="BB61" s="21"/>
      <c r="BC61" s="194"/>
      <c r="BD61" s="182"/>
      <c r="BE61" s="20"/>
      <c r="BF61" s="21"/>
      <c r="BG61" s="20"/>
      <c r="BH61" s="23"/>
      <c r="BI61" s="23"/>
      <c r="BJ61" s="21"/>
      <c r="BK61" s="21"/>
      <c r="BL61" s="21"/>
      <c r="BM61" s="182"/>
      <c r="BN61" s="24"/>
      <c r="BO61" s="21"/>
      <c r="BP61" s="21"/>
      <c r="BQ61" s="23"/>
      <c r="BR61" s="23"/>
      <c r="BS61" s="24"/>
      <c r="BT61" s="25"/>
    </row>
    <row r="62" spans="1:72" s="22" customFormat="1" ht="129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3"/>
      <c r="O62" s="20"/>
      <c r="P62" s="23"/>
      <c r="Q62" s="23"/>
      <c r="R62" s="23"/>
      <c r="S62" s="23"/>
      <c r="T62" s="23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0"/>
      <c r="AH62" s="21"/>
      <c r="AI62" s="20"/>
      <c r="AJ62" s="21"/>
      <c r="AK62" s="194"/>
      <c r="AL62" s="21"/>
      <c r="AM62" s="20"/>
      <c r="AN62" s="21"/>
      <c r="AO62" s="21"/>
      <c r="AP62" s="21"/>
      <c r="AQ62" s="21"/>
      <c r="AR62" s="21"/>
      <c r="AS62" s="194"/>
      <c r="AT62" s="21"/>
      <c r="AU62" s="21"/>
      <c r="AV62" s="21"/>
      <c r="AW62" s="21"/>
      <c r="AX62" s="21"/>
      <c r="AY62" s="21"/>
      <c r="AZ62" s="21"/>
      <c r="BA62" s="21"/>
      <c r="BB62" s="21"/>
      <c r="BC62" s="194"/>
      <c r="BD62" s="182"/>
      <c r="BE62" s="20"/>
      <c r="BF62" s="21"/>
      <c r="BG62" s="20"/>
      <c r="BH62" s="23"/>
      <c r="BI62" s="23"/>
      <c r="BJ62" s="21"/>
      <c r="BK62" s="21"/>
      <c r="BL62" s="21"/>
      <c r="BM62" s="182"/>
      <c r="BN62" s="24"/>
      <c r="BO62" s="21"/>
      <c r="BP62" s="21"/>
      <c r="BQ62" s="23"/>
      <c r="BR62" s="23"/>
      <c r="BS62" s="24"/>
      <c r="BT62" s="25"/>
    </row>
    <row r="63" spans="1:72" s="22" customFormat="1" ht="409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0"/>
      <c r="AH63" s="20"/>
      <c r="AI63" s="20"/>
      <c r="AJ63" s="21"/>
      <c r="AK63" s="194"/>
      <c r="AL63" s="20"/>
      <c r="AM63" s="20"/>
      <c r="AN63" s="21"/>
      <c r="AO63" s="21"/>
      <c r="AP63" s="21"/>
      <c r="AQ63" s="21"/>
      <c r="AR63" s="21"/>
      <c r="AS63" s="194"/>
      <c r="AT63" s="20"/>
      <c r="AU63" s="21"/>
      <c r="AV63" s="21"/>
      <c r="AW63" s="21"/>
      <c r="AX63" s="21"/>
      <c r="AY63" s="21"/>
      <c r="AZ63" s="21"/>
      <c r="BA63" s="21"/>
      <c r="BB63" s="21"/>
      <c r="BC63" s="194"/>
      <c r="BD63" s="20"/>
      <c r="BE63" s="20"/>
      <c r="BF63" s="21"/>
      <c r="BG63" s="20"/>
      <c r="BH63" s="23"/>
      <c r="BI63" s="23"/>
      <c r="BJ63" s="21"/>
      <c r="BK63" s="21"/>
      <c r="BL63" s="21"/>
      <c r="BM63" s="182"/>
      <c r="BN63" s="24"/>
      <c r="BO63" s="21"/>
      <c r="BP63" s="21"/>
      <c r="BQ63" s="23"/>
      <c r="BR63" s="23"/>
      <c r="BS63" s="24"/>
      <c r="BT63" s="25"/>
    </row>
    <row r="64" spans="1:72" s="22" customFormat="1" ht="134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1"/>
      <c r="N64" s="20"/>
      <c r="O64" s="20"/>
      <c r="P64" s="20"/>
      <c r="Q64" s="20"/>
      <c r="R64" s="20"/>
      <c r="S64" s="20"/>
      <c r="T64" s="20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2"/>
      <c r="AL64" s="21"/>
      <c r="AM64" s="21"/>
      <c r="AN64" s="21"/>
      <c r="AO64" s="21"/>
      <c r="AP64" s="21"/>
      <c r="AQ64" s="21"/>
      <c r="AR64" s="21"/>
      <c r="AS64" s="194"/>
      <c r="AT64" s="23"/>
      <c r="AU64" s="21"/>
      <c r="AV64" s="21"/>
      <c r="AW64" s="21"/>
      <c r="AX64" s="21"/>
      <c r="AY64" s="21"/>
      <c r="AZ64" s="21"/>
      <c r="BA64" s="21"/>
      <c r="BB64" s="21"/>
      <c r="BC64" s="194"/>
      <c r="BD64" s="182"/>
      <c r="BE64" s="20"/>
      <c r="BF64" s="21"/>
      <c r="BG64" s="20"/>
      <c r="BH64" s="23"/>
      <c r="BI64" s="23"/>
      <c r="BJ64" s="21"/>
      <c r="BK64" s="21"/>
      <c r="BL64" s="21"/>
      <c r="BM64" s="182"/>
      <c r="BN64" s="24"/>
      <c r="BO64" s="21"/>
      <c r="BP64" s="21"/>
      <c r="BQ64" s="23"/>
      <c r="BR64" s="23"/>
      <c r="BS64" s="24"/>
      <c r="BT64" s="25"/>
    </row>
    <row r="65" spans="1:72" s="22" customFormat="1" ht="134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2"/>
      <c r="AL65" s="21"/>
      <c r="AM65" s="21"/>
      <c r="AN65" s="21"/>
      <c r="AO65" s="21"/>
      <c r="AP65" s="21"/>
      <c r="AQ65" s="21"/>
      <c r="AR65" s="21"/>
      <c r="AS65" s="194"/>
      <c r="AT65" s="23"/>
      <c r="AU65" s="21"/>
      <c r="AV65" s="21"/>
      <c r="AW65" s="21"/>
      <c r="AX65" s="21"/>
      <c r="AY65" s="21"/>
      <c r="AZ65" s="21"/>
      <c r="BA65" s="21"/>
      <c r="BB65" s="21"/>
      <c r="BC65" s="194"/>
      <c r="BD65" s="182"/>
      <c r="BE65" s="20"/>
      <c r="BF65" s="21"/>
      <c r="BG65" s="20"/>
      <c r="BH65" s="23"/>
      <c r="BI65" s="23"/>
      <c r="BJ65" s="21"/>
      <c r="BK65" s="21"/>
      <c r="BL65" s="21"/>
      <c r="BM65" s="182"/>
      <c r="BN65" s="24"/>
      <c r="BO65" s="21"/>
      <c r="BP65" s="21"/>
      <c r="BQ65" s="23"/>
      <c r="BR65" s="23"/>
      <c r="BS65" s="24"/>
      <c r="BT65" s="25"/>
    </row>
    <row r="66" spans="1:72" s="22" customFormat="1" ht="134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2"/>
      <c r="AL66" s="21"/>
      <c r="AM66" s="21"/>
      <c r="AN66" s="21"/>
      <c r="AO66" s="21"/>
      <c r="AP66" s="21"/>
      <c r="AQ66" s="21"/>
      <c r="AR66" s="21"/>
      <c r="AS66" s="194"/>
      <c r="AT66" s="23"/>
      <c r="AU66" s="21"/>
      <c r="AV66" s="21"/>
      <c r="AW66" s="21"/>
      <c r="AX66" s="21"/>
      <c r="AY66" s="21"/>
      <c r="AZ66" s="21"/>
      <c r="BA66" s="21"/>
      <c r="BB66" s="21"/>
      <c r="BC66" s="194"/>
      <c r="BD66" s="182"/>
      <c r="BE66" s="20"/>
      <c r="BF66" s="21"/>
      <c r="BG66" s="20"/>
      <c r="BH66" s="23"/>
      <c r="BI66" s="23"/>
      <c r="BJ66" s="21"/>
      <c r="BK66" s="21"/>
      <c r="BL66" s="21"/>
      <c r="BM66" s="182"/>
      <c r="BN66" s="24"/>
      <c r="BO66" s="21"/>
      <c r="BP66" s="21"/>
      <c r="BQ66" s="23"/>
      <c r="BR66" s="23"/>
      <c r="BS66" s="24"/>
      <c r="BT66" s="25"/>
    </row>
    <row r="67" spans="1:72" s="22" customFormat="1" ht="134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2"/>
      <c r="AL67" s="21"/>
      <c r="AM67" s="21"/>
      <c r="AN67" s="21"/>
      <c r="AO67" s="21"/>
      <c r="AP67" s="21"/>
      <c r="AQ67" s="21"/>
      <c r="AR67" s="21"/>
      <c r="AS67" s="194"/>
      <c r="AT67" s="23"/>
      <c r="AU67" s="21"/>
      <c r="AV67" s="21"/>
      <c r="AW67" s="21"/>
      <c r="AX67" s="21"/>
      <c r="AY67" s="21"/>
      <c r="AZ67" s="21"/>
      <c r="BA67" s="21"/>
      <c r="BB67" s="21"/>
      <c r="BC67" s="194"/>
      <c r="BD67" s="182"/>
      <c r="BE67" s="20"/>
      <c r="BF67" s="21"/>
      <c r="BG67" s="20"/>
      <c r="BH67" s="23"/>
      <c r="BI67" s="23"/>
      <c r="BJ67" s="21"/>
      <c r="BK67" s="21"/>
      <c r="BL67" s="21"/>
      <c r="BM67" s="182"/>
      <c r="BN67" s="24"/>
      <c r="BO67" s="21"/>
      <c r="BP67" s="21"/>
      <c r="BQ67" s="23"/>
      <c r="BR67" s="23"/>
      <c r="BS67" s="24"/>
      <c r="BT67" s="25"/>
    </row>
    <row r="68" spans="1:72" s="22" customFormat="1" ht="216.7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3"/>
      <c r="O68" s="23"/>
      <c r="P68" s="23"/>
      <c r="Q68" s="23"/>
      <c r="R68" s="23"/>
      <c r="S68" s="23"/>
      <c r="T68" s="23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2"/>
      <c r="AL68" s="21"/>
      <c r="AM68" s="21"/>
      <c r="AN68" s="21"/>
      <c r="AO68" s="21"/>
      <c r="AP68" s="21"/>
      <c r="AQ68" s="21"/>
      <c r="AR68" s="21"/>
      <c r="AS68" s="194"/>
      <c r="AT68" s="23"/>
      <c r="AU68" s="21"/>
      <c r="AV68" s="21"/>
      <c r="AW68" s="21"/>
      <c r="AX68" s="21"/>
      <c r="AY68" s="21"/>
      <c r="AZ68" s="21"/>
      <c r="BA68" s="21"/>
      <c r="BB68" s="21"/>
      <c r="BC68" s="194"/>
      <c r="BD68" s="182"/>
      <c r="BE68" s="20"/>
      <c r="BF68" s="21"/>
      <c r="BG68" s="20"/>
      <c r="BH68" s="29"/>
      <c r="BI68" s="23"/>
      <c r="BJ68" s="21"/>
      <c r="BK68" s="21"/>
      <c r="BL68" s="21"/>
      <c r="BM68" s="182"/>
      <c r="BN68" s="24"/>
      <c r="BO68" s="21"/>
      <c r="BP68" s="21"/>
      <c r="BQ68" s="23"/>
      <c r="BR68" s="23"/>
      <c r="BS68" s="24"/>
      <c r="BT68" s="25"/>
    </row>
    <row r="69" spans="1:72" s="22" customFormat="1" ht="149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2"/>
      <c r="AL69" s="21"/>
      <c r="AM69" s="21"/>
      <c r="AN69" s="21"/>
      <c r="AO69" s="21"/>
      <c r="AP69" s="21"/>
      <c r="AQ69" s="21"/>
      <c r="AR69" s="21"/>
      <c r="AS69" s="194"/>
      <c r="AT69" s="23"/>
      <c r="AU69" s="21"/>
      <c r="AV69" s="21"/>
      <c r="AW69" s="21"/>
      <c r="AX69" s="21"/>
      <c r="AY69" s="21"/>
      <c r="AZ69" s="21"/>
      <c r="BA69" s="21"/>
      <c r="BB69" s="21"/>
      <c r="BC69" s="194"/>
      <c r="BD69" s="182"/>
      <c r="BE69" s="20"/>
      <c r="BF69" s="21"/>
      <c r="BG69" s="20"/>
      <c r="BH69" s="23"/>
      <c r="BI69" s="23"/>
      <c r="BJ69" s="21"/>
      <c r="BK69" s="21"/>
      <c r="BL69" s="21"/>
      <c r="BM69" s="182"/>
      <c r="BN69" s="24"/>
      <c r="BO69" s="21"/>
      <c r="BP69" s="21"/>
      <c r="BQ69" s="23"/>
      <c r="BR69" s="23"/>
      <c r="BS69" s="24"/>
      <c r="BT69" s="25"/>
    </row>
    <row r="70" spans="1:72" s="22" customFormat="1" ht="149.2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2"/>
      <c r="AL70" s="21"/>
      <c r="AM70" s="21"/>
      <c r="AN70" s="21"/>
      <c r="AO70" s="21"/>
      <c r="AP70" s="21"/>
      <c r="AQ70" s="21"/>
      <c r="AR70" s="21"/>
      <c r="AS70" s="194"/>
      <c r="AT70" s="23"/>
      <c r="AU70" s="21"/>
      <c r="AV70" s="21"/>
      <c r="AW70" s="21"/>
      <c r="AX70" s="21"/>
      <c r="AY70" s="21"/>
      <c r="AZ70" s="21"/>
      <c r="BA70" s="21"/>
      <c r="BB70" s="21"/>
      <c r="BC70" s="194"/>
      <c r="BD70" s="182"/>
      <c r="BE70" s="20"/>
      <c r="BF70" s="21"/>
      <c r="BG70" s="20"/>
      <c r="BH70" s="23"/>
      <c r="BI70" s="23"/>
      <c r="BJ70" s="21"/>
      <c r="BK70" s="21"/>
      <c r="BL70" s="21"/>
      <c r="BM70" s="182"/>
      <c r="BN70" s="24"/>
      <c r="BO70" s="21"/>
      <c r="BP70" s="21"/>
      <c r="BQ70" s="23"/>
      <c r="BR70" s="23"/>
      <c r="BS70" s="24"/>
      <c r="BT70" s="25"/>
    </row>
    <row r="71" spans="1:72" s="22" customFormat="1" ht="216.7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2"/>
      <c r="AL71" s="21"/>
      <c r="AM71" s="21"/>
      <c r="AN71" s="21"/>
      <c r="AO71" s="21"/>
      <c r="AP71" s="21"/>
      <c r="AQ71" s="21"/>
      <c r="AR71" s="21"/>
      <c r="AS71" s="194"/>
      <c r="AT71" s="23"/>
      <c r="AU71" s="21"/>
      <c r="AV71" s="21"/>
      <c r="AW71" s="21"/>
      <c r="AX71" s="21"/>
      <c r="AY71" s="21"/>
      <c r="AZ71" s="21"/>
      <c r="BA71" s="21"/>
      <c r="BB71" s="21"/>
      <c r="BC71" s="194"/>
      <c r="BD71" s="183"/>
      <c r="BE71" s="23"/>
      <c r="BF71" s="21"/>
      <c r="BG71" s="20"/>
      <c r="BH71" s="23"/>
      <c r="BI71" s="23"/>
      <c r="BJ71" s="21"/>
      <c r="BK71" s="21"/>
      <c r="BL71" s="21"/>
      <c r="BM71" s="182"/>
      <c r="BN71" s="24"/>
      <c r="BO71" s="21"/>
      <c r="BP71" s="21"/>
      <c r="BQ71" s="23"/>
      <c r="BR71" s="23"/>
      <c r="BS71" s="24"/>
      <c r="BT71" s="25"/>
    </row>
    <row r="72" spans="1:72" s="22" customFormat="1" ht="204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42"/>
      <c r="M72" s="20"/>
      <c r="N72" s="23"/>
      <c r="O72" s="23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182"/>
      <c r="AT72" s="21"/>
      <c r="AU72" s="21"/>
      <c r="AV72" s="21"/>
      <c r="AW72" s="21"/>
      <c r="AX72" s="21"/>
      <c r="AY72" s="21"/>
      <c r="AZ72" s="21"/>
      <c r="BA72" s="21"/>
      <c r="BB72" s="21"/>
      <c r="BC72" s="182"/>
      <c r="BD72" s="182"/>
      <c r="BE72" s="21"/>
      <c r="BF72" s="21"/>
      <c r="BG72" s="20"/>
      <c r="BH72" s="23"/>
      <c r="BI72" s="23"/>
      <c r="BJ72" s="21"/>
      <c r="BK72" s="21"/>
      <c r="BL72" s="21"/>
      <c r="BM72" s="182"/>
      <c r="BN72" s="24"/>
      <c r="BO72" s="21"/>
      <c r="BP72" s="21"/>
      <c r="BQ72" s="23"/>
      <c r="BR72" s="23"/>
      <c r="BS72" s="24"/>
      <c r="BT72" s="25"/>
    </row>
    <row r="73" spans="1:72" s="22" customFormat="1" ht="319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43"/>
      <c r="M73" s="20"/>
      <c r="N73" s="23"/>
      <c r="O73" s="23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182"/>
      <c r="AT73" s="21"/>
      <c r="AU73" s="21"/>
      <c r="AV73" s="21"/>
      <c r="AW73" s="21"/>
      <c r="AX73" s="21"/>
      <c r="AY73" s="21"/>
      <c r="AZ73" s="21"/>
      <c r="BA73" s="21"/>
      <c r="BB73" s="21"/>
      <c r="BC73" s="182"/>
      <c r="BD73" s="182"/>
      <c r="BE73" s="21"/>
      <c r="BF73" s="21"/>
      <c r="BG73" s="20"/>
      <c r="BH73" s="23"/>
      <c r="BI73" s="23"/>
      <c r="BJ73" s="21"/>
      <c r="BK73" s="21"/>
      <c r="BL73" s="21"/>
      <c r="BM73" s="182"/>
      <c r="BN73" s="24"/>
      <c r="BO73" s="21"/>
      <c r="BP73" s="21"/>
      <c r="BQ73" s="23"/>
      <c r="BR73" s="23"/>
      <c r="BS73" s="24"/>
      <c r="BT73" s="25"/>
    </row>
    <row r="74" spans="1:72" s="22" customFormat="1" ht="247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182"/>
      <c r="AT74" s="21"/>
      <c r="AU74" s="21"/>
      <c r="AV74" s="21"/>
      <c r="AW74" s="21"/>
      <c r="AX74" s="21"/>
      <c r="AY74" s="21"/>
      <c r="AZ74" s="21"/>
      <c r="BA74" s="21"/>
      <c r="BB74" s="21"/>
      <c r="BC74" s="194"/>
      <c r="BD74" s="29"/>
      <c r="BE74" s="29"/>
      <c r="BF74" s="21"/>
      <c r="BG74" s="20"/>
      <c r="BH74" s="23"/>
      <c r="BI74" s="23"/>
      <c r="BJ74" s="21"/>
      <c r="BK74" s="21"/>
      <c r="BL74" s="21"/>
      <c r="BM74" s="182"/>
      <c r="BN74" s="24"/>
      <c r="BO74" s="21"/>
      <c r="BP74" s="21"/>
      <c r="BQ74" s="23"/>
      <c r="BR74" s="23"/>
      <c r="BS74" s="24"/>
      <c r="BT74" s="25"/>
    </row>
    <row r="75" spans="1:72" s="22" customFormat="1" ht="140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82"/>
      <c r="AT75" s="21"/>
      <c r="AU75" s="21"/>
      <c r="AV75" s="21"/>
      <c r="AW75" s="21"/>
      <c r="AX75" s="21"/>
      <c r="AY75" s="21"/>
      <c r="AZ75" s="21"/>
      <c r="BA75" s="21"/>
      <c r="BB75" s="21"/>
      <c r="BC75" s="182"/>
      <c r="BD75" s="182"/>
      <c r="BE75" s="21"/>
      <c r="BF75" s="21"/>
      <c r="BG75" s="20"/>
      <c r="BH75" s="23"/>
      <c r="BI75" s="23"/>
      <c r="BJ75" s="21"/>
      <c r="BK75" s="21"/>
      <c r="BL75" s="21"/>
      <c r="BM75" s="182"/>
      <c r="BN75" s="24"/>
      <c r="BO75" s="21"/>
      <c r="BP75" s="21"/>
      <c r="BQ75" s="23"/>
      <c r="BR75" s="23"/>
      <c r="BS75" s="24"/>
      <c r="BT75" s="25"/>
    </row>
    <row r="76" spans="1:72" s="22" customFormat="1" ht="246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3"/>
      <c r="AI76" s="23"/>
      <c r="AJ76" s="21"/>
      <c r="AK76" s="194"/>
      <c r="AL76" s="23"/>
      <c r="AM76" s="23"/>
      <c r="AN76" s="21"/>
      <c r="AO76" s="21"/>
      <c r="AP76" s="21"/>
      <c r="AQ76" s="21"/>
      <c r="AR76" s="21"/>
      <c r="AS76" s="194"/>
      <c r="AT76" s="23"/>
      <c r="AU76" s="21"/>
      <c r="AV76" s="21"/>
      <c r="AW76" s="21"/>
      <c r="AX76" s="21"/>
      <c r="AY76" s="21"/>
      <c r="AZ76" s="21"/>
      <c r="BA76" s="21"/>
      <c r="BB76" s="21"/>
      <c r="BC76" s="194"/>
      <c r="BD76" s="21"/>
      <c r="BE76" s="20"/>
      <c r="BF76" s="21"/>
      <c r="BG76" s="20"/>
      <c r="BH76" s="23"/>
      <c r="BI76" s="23"/>
      <c r="BJ76" s="21"/>
      <c r="BK76" s="21"/>
      <c r="BL76" s="21"/>
      <c r="BM76" s="182"/>
      <c r="BN76" s="24"/>
      <c r="BO76" s="21"/>
      <c r="BP76" s="21"/>
      <c r="BQ76" s="23"/>
      <c r="BR76" s="23"/>
      <c r="BS76" s="24"/>
      <c r="BT76" s="25"/>
    </row>
    <row r="77" spans="1:72" s="22" customFormat="1" ht="197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3"/>
      <c r="AI77" s="23"/>
      <c r="AJ77" s="21"/>
      <c r="AK77" s="194"/>
      <c r="AL77" s="23"/>
      <c r="AM77" s="23"/>
      <c r="AN77" s="21"/>
      <c r="AO77" s="21"/>
      <c r="AP77" s="21"/>
      <c r="AQ77" s="21"/>
      <c r="AR77" s="21"/>
      <c r="AS77" s="194"/>
      <c r="AT77" s="23"/>
      <c r="AU77" s="21"/>
      <c r="AV77" s="21"/>
      <c r="AW77" s="21"/>
      <c r="AX77" s="21"/>
      <c r="AY77" s="21"/>
      <c r="AZ77" s="21"/>
      <c r="BA77" s="21"/>
      <c r="BB77" s="21"/>
      <c r="BC77" s="194"/>
      <c r="BD77" s="182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  <c r="BP77" s="21"/>
      <c r="BQ77" s="23"/>
      <c r="BR77" s="23"/>
      <c r="BS77" s="24"/>
      <c r="BT77" s="25"/>
    </row>
    <row r="78" spans="1:72" s="22" customFormat="1" ht="409.6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0"/>
      <c r="P78" s="20"/>
      <c r="Q78" s="20"/>
      <c r="R78" s="20"/>
      <c r="S78" s="20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0"/>
      <c r="AH78" s="23"/>
      <c r="AI78" s="23"/>
      <c r="AJ78" s="21"/>
      <c r="AK78" s="194"/>
      <c r="AL78" s="23"/>
      <c r="AM78" s="23"/>
      <c r="AN78" s="21"/>
      <c r="AO78" s="21"/>
      <c r="AP78" s="21"/>
      <c r="AQ78" s="21"/>
      <c r="AR78" s="21"/>
      <c r="AS78" s="194"/>
      <c r="AT78" s="23"/>
      <c r="AU78" s="21"/>
      <c r="AV78" s="21"/>
      <c r="AW78" s="21"/>
      <c r="AX78" s="21"/>
      <c r="AY78" s="21"/>
      <c r="AZ78" s="21"/>
      <c r="BA78" s="21"/>
      <c r="BB78" s="21"/>
      <c r="BC78" s="194"/>
      <c r="BD78" s="182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  <c r="BP78" s="21"/>
      <c r="BQ78" s="23"/>
      <c r="BR78" s="23"/>
      <c r="BS78" s="24"/>
      <c r="BT78" s="25"/>
    </row>
    <row r="79" spans="1:72" s="22" customFormat="1" ht="273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0"/>
      <c r="AH79" s="23"/>
      <c r="AI79" s="23"/>
      <c r="AJ79" s="21"/>
      <c r="AK79" s="194"/>
      <c r="AL79" s="23"/>
      <c r="AM79" s="23"/>
      <c r="AN79" s="21"/>
      <c r="AO79" s="21"/>
      <c r="AP79" s="21"/>
      <c r="AQ79" s="21"/>
      <c r="AR79" s="21"/>
      <c r="AS79" s="194"/>
      <c r="AT79" s="23"/>
      <c r="AU79" s="21"/>
      <c r="AV79" s="21"/>
      <c r="AW79" s="21"/>
      <c r="AX79" s="21"/>
      <c r="AY79" s="21"/>
      <c r="AZ79" s="21"/>
      <c r="BA79" s="21"/>
      <c r="BB79" s="21"/>
      <c r="BC79" s="194"/>
      <c r="BD79" s="182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21"/>
      <c r="BQ79" s="23"/>
      <c r="BR79" s="23"/>
      <c r="BS79" s="24"/>
      <c r="BT79" s="25"/>
    </row>
    <row r="80" spans="1:72" s="22" customFormat="1" ht="211.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0"/>
      <c r="AH80" s="23"/>
      <c r="AI80" s="23"/>
      <c r="AJ80" s="21"/>
      <c r="AK80" s="194"/>
      <c r="AL80" s="23"/>
      <c r="AM80" s="23"/>
      <c r="AN80" s="21"/>
      <c r="AO80" s="21"/>
      <c r="AP80" s="21"/>
      <c r="AQ80" s="21"/>
      <c r="AR80" s="21"/>
      <c r="AS80" s="194"/>
      <c r="AT80" s="23"/>
      <c r="AU80" s="21"/>
      <c r="AV80" s="21"/>
      <c r="AW80" s="21"/>
      <c r="AX80" s="21"/>
      <c r="AY80" s="21"/>
      <c r="AZ80" s="21"/>
      <c r="BA80" s="21"/>
      <c r="BB80" s="21"/>
      <c r="BC80" s="194"/>
      <c r="BD80" s="183"/>
      <c r="BE80" s="23"/>
      <c r="BF80" s="21"/>
      <c r="BG80" s="20"/>
      <c r="BH80" s="23"/>
      <c r="BI80" s="20"/>
      <c r="BJ80" s="21"/>
      <c r="BK80" s="21"/>
      <c r="BL80" s="21"/>
      <c r="BM80" s="182"/>
      <c r="BN80" s="24"/>
      <c r="BO80" s="21"/>
      <c r="BP80" s="21"/>
      <c r="BQ80" s="23"/>
      <c r="BR80" s="23"/>
      <c r="BS80" s="24"/>
      <c r="BT80" s="25"/>
    </row>
    <row r="81" spans="1:72" s="22" customFormat="1" ht="408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0"/>
      <c r="AH81" s="20"/>
      <c r="AI81" s="20"/>
      <c r="AJ81" s="21"/>
      <c r="AK81" s="194"/>
      <c r="AL81" s="20"/>
      <c r="AM81" s="20"/>
      <c r="AN81" s="20"/>
      <c r="AO81" s="20"/>
      <c r="AP81" s="21"/>
      <c r="AQ81" s="21"/>
      <c r="AR81" s="21"/>
      <c r="AS81" s="194"/>
      <c r="AT81" s="20"/>
      <c r="AU81" s="21"/>
      <c r="AV81" s="21"/>
      <c r="AW81" s="21"/>
      <c r="AX81" s="21"/>
      <c r="AY81" s="21"/>
      <c r="AZ81" s="21"/>
      <c r="BA81" s="21"/>
      <c r="BB81" s="21"/>
      <c r="BC81" s="194"/>
      <c r="BD81" s="20"/>
      <c r="BE81" s="20"/>
      <c r="BF81" s="20"/>
      <c r="BG81" s="20"/>
      <c r="BH81" s="23"/>
      <c r="BI81" s="23"/>
      <c r="BJ81" s="21"/>
      <c r="BK81" s="21"/>
      <c r="BL81" s="21"/>
      <c r="BM81" s="182"/>
      <c r="BN81" s="24"/>
      <c r="BO81" s="21"/>
      <c r="BP81" s="21"/>
      <c r="BQ81" s="23"/>
      <c r="BR81" s="23"/>
      <c r="BS81" s="24"/>
      <c r="BT81" s="25"/>
    </row>
    <row r="82" spans="1:72" s="22" customFormat="1" ht="138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0"/>
      <c r="AH82" s="20"/>
      <c r="AI82" s="20"/>
      <c r="AJ82" s="21"/>
      <c r="AK82" s="194"/>
      <c r="AL82" s="20"/>
      <c r="AM82" s="20"/>
      <c r="AN82" s="21"/>
      <c r="AO82" s="21"/>
      <c r="AP82" s="21"/>
      <c r="AQ82" s="21"/>
      <c r="AR82" s="21"/>
      <c r="AS82" s="194"/>
      <c r="AT82" s="20"/>
      <c r="AU82" s="21"/>
      <c r="AV82" s="21"/>
      <c r="AW82" s="21"/>
      <c r="AX82" s="21"/>
      <c r="AY82" s="21"/>
      <c r="AZ82" s="21"/>
      <c r="BA82" s="21"/>
      <c r="BB82" s="21"/>
      <c r="BC82" s="194"/>
      <c r="BD82" s="194"/>
      <c r="BE82" s="20"/>
      <c r="BF82" s="20"/>
      <c r="BG82" s="20"/>
      <c r="BH82" s="23"/>
      <c r="BI82" s="23"/>
      <c r="BJ82" s="21"/>
      <c r="BK82" s="21"/>
      <c r="BL82" s="21"/>
      <c r="BM82" s="182"/>
      <c r="BN82" s="24"/>
      <c r="BO82" s="21"/>
      <c r="BP82" s="21"/>
      <c r="BQ82" s="23"/>
      <c r="BR82" s="23"/>
      <c r="BS82" s="24"/>
      <c r="BT82" s="25"/>
    </row>
    <row r="83" spans="1:72" s="22" customFormat="1" ht="138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0"/>
      <c r="AH83" s="20"/>
      <c r="AI83" s="20"/>
      <c r="AJ83" s="21"/>
      <c r="AK83" s="194"/>
      <c r="AL83" s="20"/>
      <c r="AM83" s="20"/>
      <c r="AN83" s="21"/>
      <c r="AO83" s="21"/>
      <c r="AP83" s="21"/>
      <c r="AQ83" s="21"/>
      <c r="AR83" s="21"/>
      <c r="AS83" s="194"/>
      <c r="AT83" s="20"/>
      <c r="AU83" s="21"/>
      <c r="AV83" s="21"/>
      <c r="AW83" s="21"/>
      <c r="AX83" s="21"/>
      <c r="AY83" s="21"/>
      <c r="AZ83" s="21"/>
      <c r="BA83" s="21"/>
      <c r="BB83" s="21"/>
      <c r="BC83" s="194"/>
      <c r="BD83" s="194"/>
      <c r="BE83" s="20"/>
      <c r="BF83" s="20"/>
      <c r="BG83" s="20"/>
      <c r="BH83" s="23"/>
      <c r="BI83" s="23"/>
      <c r="BJ83" s="21"/>
      <c r="BK83" s="21"/>
      <c r="BL83" s="21"/>
      <c r="BM83" s="182"/>
      <c r="BN83" s="24"/>
      <c r="BO83" s="21"/>
      <c r="BP83" s="21"/>
      <c r="BQ83" s="23"/>
      <c r="BR83" s="23"/>
      <c r="BS83" s="24"/>
      <c r="BT83" s="25"/>
    </row>
    <row r="84" spans="1:72" s="22" customFormat="1" ht="138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0"/>
      <c r="AH84" s="20"/>
      <c r="AI84" s="20"/>
      <c r="AJ84" s="21"/>
      <c r="AK84" s="194"/>
      <c r="AL84" s="20"/>
      <c r="AM84" s="20"/>
      <c r="AN84" s="21"/>
      <c r="AO84" s="21"/>
      <c r="AP84" s="21"/>
      <c r="AQ84" s="21"/>
      <c r="AR84" s="21"/>
      <c r="AS84" s="194"/>
      <c r="AT84" s="20"/>
      <c r="AU84" s="21"/>
      <c r="AV84" s="21"/>
      <c r="AW84" s="21"/>
      <c r="AX84" s="21"/>
      <c r="AY84" s="21"/>
      <c r="AZ84" s="21"/>
      <c r="BA84" s="21"/>
      <c r="BB84" s="21"/>
      <c r="BC84" s="194"/>
      <c r="BD84" s="194"/>
      <c r="BE84" s="20"/>
      <c r="BF84" s="20"/>
      <c r="BG84" s="20"/>
      <c r="BH84" s="23"/>
      <c r="BI84" s="23"/>
      <c r="BJ84" s="21"/>
      <c r="BK84" s="21"/>
      <c r="BL84" s="21"/>
      <c r="BM84" s="182"/>
      <c r="BN84" s="24"/>
      <c r="BO84" s="21"/>
      <c r="BP84" s="21"/>
      <c r="BQ84" s="23"/>
      <c r="BR84" s="23"/>
      <c r="BS84" s="24"/>
      <c r="BT84" s="25"/>
    </row>
    <row r="85" spans="1:72" s="22" customFormat="1" ht="138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0"/>
      <c r="AI85" s="20"/>
      <c r="AJ85" s="21"/>
      <c r="AK85" s="194"/>
      <c r="AL85" s="20"/>
      <c r="AM85" s="20"/>
      <c r="AN85" s="21"/>
      <c r="AO85" s="21"/>
      <c r="AP85" s="21"/>
      <c r="AQ85" s="21"/>
      <c r="AR85" s="21"/>
      <c r="AS85" s="194"/>
      <c r="AT85" s="20"/>
      <c r="AU85" s="21"/>
      <c r="AV85" s="21"/>
      <c r="AW85" s="21"/>
      <c r="AX85" s="21"/>
      <c r="AY85" s="21"/>
      <c r="AZ85" s="21"/>
      <c r="BA85" s="21"/>
      <c r="BB85" s="21"/>
      <c r="BC85" s="194"/>
      <c r="BD85" s="194"/>
      <c r="BE85" s="20"/>
      <c r="BF85" s="20"/>
      <c r="BG85" s="20"/>
      <c r="BH85" s="23"/>
      <c r="BI85" s="23"/>
      <c r="BJ85" s="21"/>
      <c r="BK85" s="21"/>
      <c r="BL85" s="21"/>
      <c r="BM85" s="182"/>
      <c r="BN85" s="24"/>
      <c r="BO85" s="21"/>
      <c r="BP85" s="21"/>
      <c r="BQ85" s="23"/>
      <c r="BR85" s="23"/>
      <c r="BS85" s="24"/>
      <c r="BT85" s="25"/>
    </row>
    <row r="86" spans="1:72" s="22" customFormat="1" ht="294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0"/>
      <c r="AH86" s="23"/>
      <c r="AI86" s="23"/>
      <c r="AJ86" s="21"/>
      <c r="AK86" s="194"/>
      <c r="AL86" s="23"/>
      <c r="AM86" s="23"/>
      <c r="AN86" s="21"/>
      <c r="AO86" s="21"/>
      <c r="AP86" s="21"/>
      <c r="AQ86" s="21"/>
      <c r="AR86" s="21"/>
      <c r="AS86" s="194"/>
      <c r="AT86" s="23"/>
      <c r="AU86" s="21"/>
      <c r="AV86" s="21"/>
      <c r="AW86" s="21"/>
      <c r="AX86" s="21"/>
      <c r="AY86" s="21"/>
      <c r="AZ86" s="21"/>
      <c r="BA86" s="21"/>
      <c r="BB86" s="21"/>
      <c r="BC86" s="194"/>
      <c r="BD86" s="183"/>
      <c r="BE86" s="23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21"/>
      <c r="BQ86" s="23"/>
      <c r="BR86" s="23"/>
      <c r="BS86" s="24"/>
      <c r="BT86" s="25"/>
    </row>
    <row r="87" spans="1:72" s="22" customFormat="1" ht="231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0"/>
      <c r="AH87" s="23"/>
      <c r="AI87" s="23"/>
      <c r="AJ87" s="21"/>
      <c r="AK87" s="194"/>
      <c r="AL87" s="23"/>
      <c r="AM87" s="23"/>
      <c r="AN87" s="21"/>
      <c r="AO87" s="21"/>
      <c r="AP87" s="21"/>
      <c r="AQ87" s="21"/>
      <c r="AR87" s="21"/>
      <c r="AS87" s="194"/>
      <c r="AT87" s="23"/>
      <c r="AU87" s="21"/>
      <c r="AV87" s="21"/>
      <c r="AW87" s="21"/>
      <c r="AX87" s="21"/>
      <c r="AY87" s="21"/>
      <c r="AZ87" s="21"/>
      <c r="BA87" s="21"/>
      <c r="BB87" s="21"/>
      <c r="BC87" s="194"/>
      <c r="BD87" s="23"/>
      <c r="BE87" s="23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21"/>
      <c r="BQ87" s="23"/>
      <c r="BR87" s="23"/>
      <c r="BS87" s="24"/>
      <c r="BT87" s="25"/>
    </row>
    <row r="88" spans="1:72" s="22" customFormat="1" ht="149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3"/>
      <c r="O88" s="20"/>
      <c r="P88" s="23"/>
      <c r="Q88" s="23"/>
      <c r="R88" s="23"/>
      <c r="S88" s="23"/>
      <c r="T88" s="23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0"/>
      <c r="AH88" s="23"/>
      <c r="AI88" s="23"/>
      <c r="AJ88" s="21"/>
      <c r="AK88" s="194"/>
      <c r="AL88" s="23"/>
      <c r="AM88" s="23"/>
      <c r="AN88" s="21"/>
      <c r="AO88" s="21"/>
      <c r="AP88" s="21"/>
      <c r="AQ88" s="21"/>
      <c r="AR88" s="21"/>
      <c r="AS88" s="194"/>
      <c r="AT88" s="23"/>
      <c r="AU88" s="21"/>
      <c r="AV88" s="21"/>
      <c r="AW88" s="21"/>
      <c r="AX88" s="21"/>
      <c r="AY88" s="21"/>
      <c r="AZ88" s="21"/>
      <c r="BA88" s="21"/>
      <c r="BB88" s="21"/>
      <c r="BC88" s="194"/>
      <c r="BD88" s="183"/>
      <c r="BE88" s="23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21"/>
      <c r="BQ88" s="23"/>
      <c r="BR88" s="23"/>
      <c r="BS88" s="24"/>
      <c r="BT88" s="25"/>
    </row>
    <row r="89" spans="1:72" s="22" customFormat="1" ht="213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3"/>
      <c r="AI89" s="23"/>
      <c r="AJ89" s="21"/>
      <c r="AK89" s="194"/>
      <c r="AL89" s="23"/>
      <c r="AM89" s="23"/>
      <c r="AN89" s="21"/>
      <c r="AO89" s="21"/>
      <c r="AP89" s="21"/>
      <c r="AQ89" s="21"/>
      <c r="AR89" s="21"/>
      <c r="AS89" s="194"/>
      <c r="AT89" s="23"/>
      <c r="AU89" s="21"/>
      <c r="AV89" s="21"/>
      <c r="AW89" s="21"/>
      <c r="AX89" s="21"/>
      <c r="AY89" s="21"/>
      <c r="AZ89" s="21"/>
      <c r="BA89" s="21"/>
      <c r="BB89" s="21"/>
      <c r="BC89" s="194"/>
      <c r="BD89" s="183"/>
      <c r="BE89" s="23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180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0"/>
      <c r="BB90" s="20"/>
      <c r="BC90" s="194"/>
      <c r="BD90" s="20"/>
      <c r="BE90" s="20"/>
      <c r="BF90" s="21"/>
      <c r="BG90" s="20"/>
      <c r="BH90" s="23"/>
      <c r="BI90" s="23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180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194"/>
      <c r="BD91" s="21"/>
      <c r="BE91" s="20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180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194"/>
      <c r="BD92" s="21"/>
      <c r="BE92" s="20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226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194"/>
      <c r="BD93" s="21"/>
      <c r="BE93" s="194"/>
      <c r="BF93" s="29"/>
      <c r="BG93" s="29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74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0"/>
      <c r="BB94" s="20"/>
      <c r="BC94" s="194"/>
      <c r="BD94" s="20"/>
      <c r="BE94" s="20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174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194"/>
      <c r="BD95" s="182"/>
      <c r="BE95" s="21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74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1"/>
      <c r="Q96" s="21"/>
      <c r="R96" s="21"/>
      <c r="S96" s="21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194"/>
      <c r="BD96" s="182"/>
      <c r="BE96" s="21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189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182"/>
      <c r="BD97" s="182"/>
      <c r="BE97" s="21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409.6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1"/>
      <c r="AI98" s="20"/>
      <c r="AJ98" s="21"/>
      <c r="AK98" s="194"/>
      <c r="AL98" s="20"/>
      <c r="AM98" s="20"/>
      <c r="AN98" s="21"/>
      <c r="AO98" s="21"/>
      <c r="AP98" s="21"/>
      <c r="AQ98" s="21"/>
      <c r="AR98" s="21"/>
      <c r="AS98" s="194"/>
      <c r="AT98" s="20"/>
      <c r="AU98" s="20"/>
      <c r="AV98" s="21"/>
      <c r="AW98" s="21"/>
      <c r="AX98" s="21"/>
      <c r="AY98" s="21"/>
      <c r="AZ98" s="21"/>
      <c r="BA98" s="21"/>
      <c r="BB98" s="21"/>
      <c r="BC98" s="194"/>
      <c r="BD98" s="20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3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0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20"/>
      <c r="AT99" s="21"/>
      <c r="AU99" s="20"/>
      <c r="AV99" s="21"/>
      <c r="AW99" s="21"/>
      <c r="AX99" s="21"/>
      <c r="AY99" s="21"/>
      <c r="AZ99" s="21"/>
      <c r="BA99" s="21"/>
      <c r="BB99" s="21"/>
      <c r="BC99" s="194"/>
      <c r="BD99" s="182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39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20"/>
      <c r="AT100" s="21"/>
      <c r="AU100" s="20"/>
      <c r="AV100" s="21"/>
      <c r="AW100" s="21"/>
      <c r="AX100" s="21"/>
      <c r="AY100" s="21"/>
      <c r="AZ100" s="21"/>
      <c r="BA100" s="21"/>
      <c r="BB100" s="21"/>
      <c r="BC100" s="194"/>
      <c r="BD100" s="182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139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20"/>
      <c r="AT101" s="21"/>
      <c r="AU101" s="20"/>
      <c r="AV101" s="21"/>
      <c r="AW101" s="21"/>
      <c r="AX101" s="21"/>
      <c r="AY101" s="21"/>
      <c r="AZ101" s="21"/>
      <c r="BA101" s="21"/>
      <c r="BB101" s="21"/>
      <c r="BC101" s="194"/>
      <c r="BD101" s="182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39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1"/>
      <c r="Q102" s="21"/>
      <c r="R102" s="21"/>
      <c r="S102" s="21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20"/>
      <c r="AT102" s="21"/>
      <c r="AU102" s="20"/>
      <c r="AV102" s="21"/>
      <c r="AW102" s="21"/>
      <c r="AX102" s="21"/>
      <c r="AY102" s="21"/>
      <c r="AZ102" s="21"/>
      <c r="BA102" s="21"/>
      <c r="BB102" s="21"/>
      <c r="BC102" s="194"/>
      <c r="BD102" s="182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167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1"/>
      <c r="Q103" s="21"/>
      <c r="R103" s="21"/>
      <c r="S103" s="21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20"/>
      <c r="AT103" s="21"/>
      <c r="AU103" s="20"/>
      <c r="AV103" s="21"/>
      <c r="AW103" s="21"/>
      <c r="AX103" s="21"/>
      <c r="AY103" s="21"/>
      <c r="AZ103" s="21"/>
      <c r="BA103" s="21"/>
      <c r="BB103" s="21"/>
      <c r="BC103" s="194"/>
      <c r="BD103" s="20"/>
      <c r="BE103" s="20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167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1"/>
      <c r="Q104" s="21"/>
      <c r="R104" s="21"/>
      <c r="S104" s="21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20"/>
      <c r="AT104" s="21"/>
      <c r="AU104" s="20"/>
      <c r="AV104" s="21"/>
      <c r="AW104" s="21"/>
      <c r="AX104" s="21"/>
      <c r="AY104" s="21"/>
      <c r="AZ104" s="21"/>
      <c r="BA104" s="21"/>
      <c r="BB104" s="21"/>
      <c r="BC104" s="194"/>
      <c r="BD104" s="182"/>
      <c r="BE104" s="20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17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4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249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1"/>
      <c r="Q106" s="21"/>
      <c r="R106" s="21"/>
      <c r="S106" s="21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2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4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249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82"/>
      <c r="BD107" s="182"/>
      <c r="BE107" s="21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207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1"/>
      <c r="Q108" s="21"/>
      <c r="R108" s="21"/>
      <c r="S108" s="21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194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207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4"/>
      <c r="BD109" s="182"/>
      <c r="BE109" s="20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54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0"/>
      <c r="BB110" s="21"/>
      <c r="BC110" s="194"/>
      <c r="BD110" s="21"/>
      <c r="BE110" s="20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54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0"/>
      <c r="Q111" s="20"/>
      <c r="R111" s="20"/>
      <c r="S111" s="20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82"/>
      <c r="BD111" s="182"/>
      <c r="BE111" s="21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54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82"/>
      <c r="BD112" s="182"/>
      <c r="BE112" s="21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193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4"/>
      <c r="BD113" s="21"/>
      <c r="BE113" s="21"/>
      <c r="BF113" s="21"/>
      <c r="BG113" s="20"/>
      <c r="BH113" s="23"/>
      <c r="BI113" s="20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193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4"/>
      <c r="BD114" s="21"/>
      <c r="BE114" s="21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193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1"/>
      <c r="Q115" s="21"/>
      <c r="R115" s="21"/>
      <c r="S115" s="21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194"/>
      <c r="BD115" s="20"/>
      <c r="BE115" s="20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193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182"/>
      <c r="AT116" s="21"/>
      <c r="AU116" s="21"/>
      <c r="AV116" s="21"/>
      <c r="AW116" s="21"/>
      <c r="AX116" s="21"/>
      <c r="AY116" s="21"/>
      <c r="AZ116" s="21"/>
      <c r="BA116" s="21"/>
      <c r="BB116" s="21"/>
      <c r="BC116" s="194"/>
      <c r="BD116" s="182"/>
      <c r="BE116" s="21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201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0"/>
      <c r="AI117" s="20"/>
      <c r="AJ117" s="21"/>
      <c r="AK117" s="194"/>
      <c r="AL117" s="20"/>
      <c r="AM117" s="20"/>
      <c r="AN117" s="21"/>
      <c r="AO117" s="21"/>
      <c r="AP117" s="21"/>
      <c r="AQ117" s="21"/>
      <c r="AR117" s="21"/>
      <c r="AS117" s="194"/>
      <c r="AT117" s="20"/>
      <c r="AU117" s="21"/>
      <c r="AV117" s="21"/>
      <c r="AW117" s="21"/>
      <c r="AX117" s="21"/>
      <c r="AY117" s="21"/>
      <c r="AZ117" s="21"/>
      <c r="BA117" s="21"/>
      <c r="BB117" s="21"/>
      <c r="BC117" s="194"/>
      <c r="BD117" s="21"/>
      <c r="BE117" s="21"/>
      <c r="BF117" s="21"/>
      <c r="BG117" s="20"/>
      <c r="BH117" s="23"/>
      <c r="BI117" s="20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20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0"/>
      <c r="AI118" s="20"/>
      <c r="AJ118" s="21"/>
      <c r="AK118" s="194"/>
      <c r="AL118" s="20"/>
      <c r="AM118" s="20"/>
      <c r="AN118" s="21"/>
      <c r="AO118" s="21"/>
      <c r="AP118" s="21"/>
      <c r="AQ118" s="21"/>
      <c r="AR118" s="21"/>
      <c r="AS118" s="194"/>
      <c r="AT118" s="20"/>
      <c r="AU118" s="21"/>
      <c r="AV118" s="21"/>
      <c r="AW118" s="21"/>
      <c r="AX118" s="21"/>
      <c r="AY118" s="21"/>
      <c r="AZ118" s="21"/>
      <c r="BA118" s="21"/>
      <c r="BB118" s="21"/>
      <c r="BC118" s="194"/>
      <c r="BD118" s="182"/>
      <c r="BE118" s="21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147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1"/>
      <c r="Q119" s="21"/>
      <c r="R119" s="21"/>
      <c r="S119" s="21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4"/>
      <c r="BD119" s="20"/>
      <c r="BE119" s="20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47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4"/>
      <c r="BD120" s="182"/>
      <c r="BE120" s="20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147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4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4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4"/>
      <c r="BD122" s="182"/>
      <c r="BE122" s="20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14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4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14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94"/>
      <c r="BD124" s="182"/>
      <c r="BE124" s="20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14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94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147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94"/>
      <c r="BD126" s="182"/>
      <c r="BE126" s="20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4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4"/>
      <c r="BD128" s="182"/>
      <c r="BE128" s="20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4"/>
      <c r="BD129" s="21"/>
      <c r="BE129" s="20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82"/>
      <c r="BD130" s="182"/>
      <c r="BE130" s="21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239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194"/>
      <c r="AL131" s="20"/>
      <c r="AM131" s="20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4"/>
      <c r="BD131" s="21"/>
      <c r="BE131" s="20"/>
      <c r="BF131" s="20"/>
      <c r="BG131" s="20"/>
      <c r="BH131" s="23"/>
      <c r="BI131" s="23"/>
      <c r="BJ131" s="20"/>
      <c r="BK131" s="23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239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4"/>
      <c r="AL132" s="20"/>
      <c r="AM132" s="20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4"/>
      <c r="BD132" s="21"/>
      <c r="BE132" s="20"/>
      <c r="BF132" s="20"/>
      <c r="BG132" s="20"/>
      <c r="BH132" s="23"/>
      <c r="BI132" s="23"/>
      <c r="BJ132" s="20"/>
      <c r="BK132" s="23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409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0"/>
      <c r="P133" s="21"/>
      <c r="Q133" s="21"/>
      <c r="R133" s="20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194"/>
      <c r="AL133" s="20"/>
      <c r="AM133" s="20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4"/>
      <c r="BD133" s="21"/>
      <c r="BE133" s="21"/>
      <c r="BF133" s="20"/>
      <c r="BG133" s="20"/>
      <c r="BH133" s="23"/>
      <c r="BI133" s="23"/>
      <c r="BJ133" s="20"/>
      <c r="BK133" s="23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229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0"/>
      <c r="AI134" s="20"/>
      <c r="AJ134" s="21"/>
      <c r="AK134" s="194"/>
      <c r="AL134" s="20"/>
      <c r="AM134" s="20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4"/>
      <c r="BD134" s="21"/>
      <c r="BE134" s="20"/>
      <c r="BF134" s="20"/>
      <c r="BG134" s="20"/>
      <c r="BH134" s="23"/>
      <c r="BI134" s="23"/>
      <c r="BJ134" s="20"/>
      <c r="BK134" s="23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229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0"/>
      <c r="AI135" s="20"/>
      <c r="AJ135" s="21"/>
      <c r="AK135" s="194"/>
      <c r="AL135" s="20"/>
      <c r="AM135" s="20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4"/>
      <c r="BD135" s="21"/>
      <c r="BE135" s="20"/>
      <c r="BF135" s="20"/>
      <c r="BG135" s="20"/>
      <c r="BH135" s="23"/>
      <c r="BI135" s="23"/>
      <c r="BJ135" s="20"/>
      <c r="BK135" s="23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22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0"/>
      <c r="AI136" s="20"/>
      <c r="AJ136" s="21"/>
      <c r="AK136" s="194"/>
      <c r="AL136" s="20"/>
      <c r="AM136" s="20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4"/>
      <c r="BD136" s="21"/>
      <c r="BE136" s="20"/>
      <c r="BF136" s="20"/>
      <c r="BG136" s="20"/>
      <c r="BH136" s="23"/>
      <c r="BI136" s="23"/>
      <c r="BJ136" s="20"/>
      <c r="BK136" s="23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22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0"/>
      <c r="AI137" s="20"/>
      <c r="AJ137" s="21"/>
      <c r="AK137" s="194"/>
      <c r="AL137" s="20"/>
      <c r="AM137" s="20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4"/>
      <c r="BD137" s="21"/>
      <c r="BE137" s="20"/>
      <c r="BF137" s="20"/>
      <c r="BG137" s="20"/>
      <c r="BH137" s="23"/>
      <c r="BI137" s="23"/>
      <c r="BJ137" s="20"/>
      <c r="BK137" s="23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94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194"/>
      <c r="AL138" s="20"/>
      <c r="AM138" s="20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4"/>
      <c r="BD138" s="21"/>
      <c r="BE138" s="20"/>
      <c r="BF138" s="20"/>
      <c r="BG138" s="20"/>
      <c r="BH138" s="23"/>
      <c r="BI138" s="23"/>
      <c r="BJ138" s="20"/>
      <c r="BK138" s="23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40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0"/>
      <c r="P139" s="21"/>
      <c r="Q139" s="21"/>
      <c r="R139" s="20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194"/>
      <c r="AL139" s="20"/>
      <c r="AM139" s="20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4"/>
      <c r="BD139" s="23"/>
      <c r="BE139" s="23"/>
      <c r="BF139" s="20"/>
      <c r="BG139" s="20"/>
      <c r="BH139" s="23"/>
      <c r="BI139" s="23"/>
      <c r="BJ139" s="20"/>
      <c r="BK139" s="23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194"/>
      <c r="AL140" s="20"/>
      <c r="AM140" s="20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4"/>
      <c r="BD140" s="21"/>
      <c r="BE140" s="20"/>
      <c r="BF140" s="20"/>
      <c r="BG140" s="20"/>
      <c r="BH140" s="23"/>
      <c r="BI140" s="23"/>
      <c r="BJ140" s="20"/>
      <c r="BK140" s="23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409.6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194"/>
      <c r="AL141" s="20"/>
      <c r="AM141" s="20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4"/>
      <c r="BD141" s="21"/>
      <c r="BE141" s="20"/>
      <c r="BF141" s="20"/>
      <c r="BG141" s="20"/>
      <c r="BH141" s="23"/>
      <c r="BI141" s="23"/>
      <c r="BJ141" s="20"/>
      <c r="BK141" s="23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84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0"/>
      <c r="AI142" s="20"/>
      <c r="AJ142" s="21"/>
      <c r="AK142" s="194"/>
      <c r="AL142" s="20"/>
      <c r="AM142" s="20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4"/>
      <c r="BD142" s="23"/>
      <c r="BE142" s="23"/>
      <c r="BF142" s="20"/>
      <c r="BG142" s="20"/>
      <c r="BH142" s="23"/>
      <c r="BI142" s="23"/>
      <c r="BJ142" s="20"/>
      <c r="BK142" s="23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221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0"/>
      <c r="AI143" s="20"/>
      <c r="AJ143" s="21"/>
      <c r="AK143" s="194"/>
      <c r="AL143" s="20"/>
      <c r="AM143" s="20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0"/>
      <c r="BB143" s="20"/>
      <c r="BC143" s="194"/>
      <c r="BD143" s="21"/>
      <c r="BE143" s="20"/>
      <c r="BF143" s="20"/>
      <c r="BG143" s="20"/>
      <c r="BH143" s="23"/>
      <c r="BI143" s="23"/>
      <c r="BJ143" s="20"/>
      <c r="BK143" s="23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156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0"/>
      <c r="P144" s="21"/>
      <c r="Q144" s="21"/>
      <c r="R144" s="20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0"/>
      <c r="AI144" s="20"/>
      <c r="AJ144" s="21"/>
      <c r="AK144" s="194"/>
      <c r="AL144" s="20"/>
      <c r="AM144" s="20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0"/>
      <c r="BB144" s="20"/>
      <c r="BC144" s="194"/>
      <c r="BD144" s="23"/>
      <c r="BE144" s="23"/>
      <c r="BF144" s="20"/>
      <c r="BG144" s="20"/>
      <c r="BH144" s="23"/>
      <c r="BI144" s="23"/>
      <c r="BJ144" s="20"/>
      <c r="BK144" s="23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216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4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4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216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0"/>
      <c r="P146" s="21"/>
      <c r="Q146" s="21"/>
      <c r="R146" s="20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4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4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17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4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4"/>
      <c r="BD147" s="21"/>
      <c r="BE147" s="20"/>
      <c r="BF147" s="20"/>
      <c r="BG147" s="20"/>
      <c r="BH147" s="23"/>
      <c r="BI147" s="23"/>
      <c r="BJ147" s="20"/>
      <c r="BK147" s="23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171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0"/>
      <c r="P148" s="21"/>
      <c r="Q148" s="21"/>
      <c r="R148" s="20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4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4"/>
      <c r="BD148" s="23"/>
      <c r="BE148" s="23"/>
      <c r="BF148" s="20"/>
      <c r="BG148" s="20"/>
      <c r="BH148" s="23"/>
      <c r="BI148" s="23"/>
      <c r="BJ148" s="20"/>
      <c r="BK148" s="23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171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3"/>
      <c r="O149" s="20"/>
      <c r="P149" s="23"/>
      <c r="Q149" s="23"/>
      <c r="R149" s="23"/>
      <c r="S149" s="23"/>
      <c r="T149" s="23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4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4"/>
      <c r="BD149" s="23"/>
      <c r="BE149" s="23"/>
      <c r="BF149" s="20"/>
      <c r="BG149" s="20"/>
      <c r="BH149" s="23"/>
      <c r="BI149" s="23"/>
      <c r="BJ149" s="20"/>
      <c r="BK149" s="23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227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4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4"/>
      <c r="BD150" s="20"/>
      <c r="BE150" s="20"/>
      <c r="BF150" s="20"/>
      <c r="BG150" s="20"/>
      <c r="BH150" s="23"/>
      <c r="BI150" s="23"/>
      <c r="BJ150" s="20"/>
      <c r="BK150" s="23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15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4"/>
      <c r="AL151" s="20"/>
      <c r="AM151" s="20"/>
      <c r="AN151" s="21"/>
      <c r="AO151" s="21"/>
      <c r="AP151" s="21"/>
      <c r="AQ151" s="21"/>
      <c r="AR151" s="21"/>
      <c r="AS151" s="182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4"/>
      <c r="BD151" s="23"/>
      <c r="BE151" s="23"/>
      <c r="BF151" s="20"/>
      <c r="BG151" s="20"/>
      <c r="BH151" s="23"/>
      <c r="BI151" s="23"/>
      <c r="BJ151" s="20"/>
      <c r="BK151" s="23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169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4"/>
      <c r="AL152" s="21"/>
      <c r="AM152" s="20"/>
      <c r="AN152" s="21"/>
      <c r="AO152" s="21"/>
      <c r="AP152" s="21"/>
      <c r="AQ152" s="21"/>
      <c r="AR152" s="21"/>
      <c r="AS152" s="194"/>
      <c r="AT152" s="21"/>
      <c r="AU152" s="21"/>
      <c r="AV152" s="21"/>
      <c r="AW152" s="21"/>
      <c r="AX152" s="21"/>
      <c r="AY152" s="21"/>
      <c r="AZ152" s="21"/>
      <c r="BA152" s="20"/>
      <c r="BB152" s="20"/>
      <c r="BC152" s="194"/>
      <c r="BD152" s="20"/>
      <c r="BE152" s="20"/>
      <c r="BF152" s="20"/>
      <c r="BG152" s="20"/>
      <c r="BH152" s="23"/>
      <c r="BI152" s="23"/>
      <c r="BJ152" s="20"/>
      <c r="BK152" s="23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17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4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0"/>
      <c r="BB153" s="20"/>
      <c r="BC153" s="194"/>
      <c r="BD153" s="23"/>
      <c r="BE153" s="23"/>
      <c r="BF153" s="20"/>
      <c r="BG153" s="20"/>
      <c r="BH153" s="23"/>
      <c r="BI153" s="23"/>
      <c r="BJ153" s="20"/>
      <c r="BK153" s="23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171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4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0"/>
      <c r="BB154" s="20"/>
      <c r="BC154" s="194"/>
      <c r="BD154" s="23"/>
      <c r="BE154" s="23"/>
      <c r="BF154" s="20"/>
      <c r="BG154" s="20"/>
      <c r="BH154" s="23"/>
      <c r="BI154" s="23"/>
      <c r="BJ154" s="20"/>
      <c r="BK154" s="23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71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4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0"/>
      <c r="BB155" s="20"/>
      <c r="BC155" s="194"/>
      <c r="BD155" s="23"/>
      <c r="BE155" s="23"/>
      <c r="BF155" s="20"/>
      <c r="BG155" s="20"/>
      <c r="BH155" s="23"/>
      <c r="BI155" s="23"/>
      <c r="BJ155" s="20"/>
      <c r="BK155" s="23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71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4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0"/>
      <c r="BB156" s="20"/>
      <c r="BC156" s="194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71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4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194"/>
      <c r="BD157" s="23"/>
      <c r="BE157" s="23"/>
      <c r="BF157" s="20"/>
      <c r="BG157" s="20"/>
      <c r="BH157" s="23"/>
      <c r="BI157" s="23"/>
      <c r="BJ157" s="20"/>
      <c r="BK157" s="23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17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4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4"/>
      <c r="BD158" s="21"/>
      <c r="BE158" s="21"/>
      <c r="BF158" s="20"/>
      <c r="BG158" s="20"/>
      <c r="BH158" s="23"/>
      <c r="BI158" s="23"/>
      <c r="BJ158" s="20"/>
      <c r="BK158" s="23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7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194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4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4"/>
      <c r="BD159" s="23"/>
      <c r="BE159" s="23"/>
      <c r="BF159" s="20"/>
      <c r="BG159" s="20"/>
      <c r="BH159" s="23"/>
      <c r="BI159" s="23"/>
      <c r="BJ159" s="20"/>
      <c r="BK159" s="23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7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75"/>
      <c r="J160" s="18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4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0"/>
      <c r="BB160" s="21"/>
      <c r="BC160" s="20"/>
      <c r="BD160" s="23"/>
      <c r="BE160" s="23"/>
      <c r="BF160" s="20"/>
      <c r="BG160" s="20"/>
      <c r="BH160" s="23"/>
      <c r="BI160" s="23"/>
      <c r="BJ160" s="20"/>
      <c r="BK160" s="23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97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194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4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4"/>
      <c r="BD161" s="21"/>
      <c r="BE161" s="21"/>
      <c r="BF161" s="20"/>
      <c r="BG161" s="20"/>
      <c r="BH161" s="23"/>
      <c r="BI161" s="20"/>
      <c r="BJ161" s="23"/>
      <c r="BK161" s="23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97.2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194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4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4"/>
      <c r="BD162" s="183"/>
      <c r="BE162" s="23"/>
      <c r="BF162" s="20"/>
      <c r="BG162" s="20"/>
      <c r="BH162" s="23"/>
      <c r="BI162" s="20"/>
      <c r="BJ162" s="20"/>
      <c r="BK162" s="23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197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194"/>
      <c r="N163" s="21"/>
      <c r="O163" s="20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4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4"/>
      <c r="BD163" s="183"/>
      <c r="BE163" s="23"/>
      <c r="BF163" s="20"/>
      <c r="BG163" s="20"/>
      <c r="BH163" s="23"/>
      <c r="BI163" s="20"/>
      <c r="BJ163" s="20"/>
      <c r="BK163" s="23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9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194"/>
      <c r="N164" s="23"/>
      <c r="O164" s="20"/>
      <c r="P164" s="23"/>
      <c r="Q164" s="23"/>
      <c r="R164" s="23"/>
      <c r="S164" s="23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4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4"/>
      <c r="BD164" s="183"/>
      <c r="BE164" s="23"/>
      <c r="BF164" s="20"/>
      <c r="BG164" s="20"/>
      <c r="BH164" s="23"/>
      <c r="BI164" s="20"/>
      <c r="BJ164" s="20"/>
      <c r="BK164" s="23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7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4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0"/>
      <c r="BB165" s="21"/>
      <c r="BC165" s="20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97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4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4"/>
      <c r="BD166" s="21"/>
      <c r="BE166" s="21"/>
      <c r="BF166" s="20"/>
      <c r="BG166" s="20"/>
      <c r="BH166" s="23"/>
      <c r="BI166" s="20"/>
      <c r="BJ166" s="20"/>
      <c r="BK166" s="23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197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194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4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4"/>
      <c r="BD167" s="183"/>
      <c r="BE167" s="23"/>
      <c r="BF167" s="20"/>
      <c r="BG167" s="20"/>
      <c r="BH167" s="23"/>
      <c r="BI167" s="20"/>
      <c r="BJ167" s="20"/>
      <c r="BK167" s="23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97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4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4"/>
      <c r="BD168" s="21"/>
      <c r="BE168" s="21"/>
      <c r="BF168" s="20"/>
      <c r="BG168" s="20"/>
      <c r="BH168" s="23"/>
      <c r="BI168" s="20"/>
      <c r="BJ168" s="20"/>
      <c r="BK168" s="23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9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194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4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4"/>
      <c r="BD169" s="182"/>
      <c r="BE169" s="21"/>
      <c r="BF169" s="20"/>
      <c r="BG169" s="20"/>
      <c r="BH169" s="23"/>
      <c r="BI169" s="20"/>
      <c r="BJ169" s="20"/>
      <c r="BK169" s="23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9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4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4"/>
      <c r="BD170" s="21"/>
      <c r="BE170" s="21"/>
      <c r="BF170" s="20"/>
      <c r="BG170" s="20"/>
      <c r="BH170" s="23"/>
      <c r="BI170" s="20"/>
      <c r="BJ170" s="20"/>
      <c r="BK170" s="23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9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194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4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4"/>
      <c r="BD171" s="183"/>
      <c r="BE171" s="23"/>
      <c r="BF171" s="20"/>
      <c r="BG171" s="20"/>
      <c r="BH171" s="23"/>
      <c r="BI171" s="20"/>
      <c r="BJ171" s="20"/>
      <c r="BK171" s="23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252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3"/>
      <c r="AI172" s="23"/>
      <c r="AJ172" s="21"/>
      <c r="AK172" s="194"/>
      <c r="AL172" s="23"/>
      <c r="AM172" s="23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4"/>
      <c r="BD172" s="21"/>
      <c r="BE172" s="20"/>
      <c r="BF172" s="20"/>
      <c r="BG172" s="20"/>
      <c r="BH172" s="23"/>
      <c r="BI172" s="20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252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194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3"/>
      <c r="AI173" s="23"/>
      <c r="AJ173" s="21"/>
      <c r="AK173" s="194"/>
      <c r="AL173" s="23"/>
      <c r="AM173" s="23"/>
      <c r="AN173" s="21"/>
      <c r="AO173" s="21"/>
      <c r="AP173" s="21"/>
      <c r="AQ173" s="21"/>
      <c r="AR173" s="21"/>
      <c r="AS173" s="182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4"/>
      <c r="BD173" s="182"/>
      <c r="BE173" s="21"/>
      <c r="BF173" s="20"/>
      <c r="BG173" s="20"/>
      <c r="BH173" s="23"/>
      <c r="BI173" s="20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2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3"/>
      <c r="AI174" s="23"/>
      <c r="AJ174" s="21"/>
      <c r="AK174" s="194"/>
      <c r="AL174" s="23"/>
      <c r="AM174" s="23"/>
      <c r="AN174" s="21"/>
      <c r="AO174" s="21"/>
      <c r="AP174" s="21"/>
      <c r="AQ174" s="21"/>
      <c r="AR174" s="21"/>
      <c r="AS174" s="182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4"/>
      <c r="BD174" s="194"/>
      <c r="BE174" s="20"/>
      <c r="BF174" s="20"/>
      <c r="BG174" s="20"/>
      <c r="BH174" s="23"/>
      <c r="BI174" s="20"/>
      <c r="BJ174" s="20"/>
      <c r="BK174" s="23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209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3"/>
      <c r="O175" s="23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3"/>
      <c r="AI175" s="20"/>
      <c r="AJ175" s="21"/>
      <c r="AK175" s="194"/>
      <c r="AL175" s="23"/>
      <c r="AM175" s="20"/>
      <c r="AN175" s="21"/>
      <c r="AO175" s="20"/>
      <c r="AP175" s="23"/>
      <c r="AQ175" s="20"/>
      <c r="AR175" s="21"/>
      <c r="AS175" s="194"/>
      <c r="AT175" s="23"/>
      <c r="AU175" s="21"/>
      <c r="AV175" s="21"/>
      <c r="AW175" s="21"/>
      <c r="AX175" s="21"/>
      <c r="AY175" s="21"/>
      <c r="AZ175" s="21"/>
      <c r="BA175" s="21"/>
      <c r="BB175" s="21"/>
      <c r="BC175" s="20"/>
      <c r="BD175" s="21"/>
      <c r="BE175" s="21"/>
      <c r="BF175" s="20"/>
      <c r="BG175" s="20"/>
      <c r="BH175" s="23"/>
      <c r="BI175" s="20"/>
      <c r="BJ175" s="20"/>
      <c r="BK175" s="23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136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4"/>
      <c r="AL176" s="20"/>
      <c r="AM176" s="20"/>
      <c r="AN176" s="21"/>
      <c r="AO176" s="21"/>
      <c r="AP176" s="21"/>
      <c r="AQ176" s="21"/>
      <c r="AR176" s="21"/>
      <c r="AS176" s="182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4"/>
      <c r="BD176" s="182"/>
      <c r="BE176" s="21"/>
      <c r="BF176" s="20"/>
      <c r="BG176" s="20"/>
      <c r="BH176" s="23"/>
      <c r="BI176" s="20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36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4"/>
      <c r="AL177" s="20"/>
      <c r="AM177" s="20"/>
      <c r="AN177" s="21"/>
      <c r="AO177" s="21"/>
      <c r="AP177" s="21"/>
      <c r="AQ177" s="21"/>
      <c r="AR177" s="21"/>
      <c r="AS177" s="182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4"/>
      <c r="BD177" s="182"/>
      <c r="BE177" s="21"/>
      <c r="BF177" s="20"/>
      <c r="BG177" s="20"/>
      <c r="BH177" s="23"/>
      <c r="BI177" s="20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136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0"/>
      <c r="O178" s="20"/>
      <c r="P178" s="20"/>
      <c r="Q178" s="20"/>
      <c r="R178" s="20"/>
      <c r="S178" s="20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4"/>
      <c r="AL178" s="20"/>
      <c r="AM178" s="20"/>
      <c r="AN178" s="21"/>
      <c r="AO178" s="21"/>
      <c r="AP178" s="21"/>
      <c r="AQ178" s="21"/>
      <c r="AR178" s="21"/>
      <c r="AS178" s="182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4"/>
      <c r="BD178" s="182"/>
      <c r="BE178" s="21"/>
      <c r="BF178" s="20"/>
      <c r="BG178" s="20"/>
      <c r="BH178" s="23"/>
      <c r="BI178" s="20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36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194"/>
      <c r="M179" s="20"/>
      <c r="N179" s="23"/>
      <c r="O179" s="20"/>
      <c r="P179" s="20"/>
      <c r="Q179" s="20"/>
      <c r="R179" s="20"/>
      <c r="S179" s="20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4"/>
      <c r="AL179" s="20"/>
      <c r="AM179" s="20"/>
      <c r="AN179" s="21"/>
      <c r="AO179" s="21"/>
      <c r="AP179" s="21"/>
      <c r="AQ179" s="21"/>
      <c r="AR179" s="21"/>
      <c r="AS179" s="182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4"/>
      <c r="BD179" s="182"/>
      <c r="BE179" s="21"/>
      <c r="BF179" s="20"/>
      <c r="BG179" s="20"/>
      <c r="BH179" s="23"/>
      <c r="BI179" s="20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209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4"/>
      <c r="AL180" s="20"/>
      <c r="AM180" s="20"/>
      <c r="AN180" s="21"/>
      <c r="AO180" s="21"/>
      <c r="AP180" s="21"/>
      <c r="AQ180" s="21"/>
      <c r="AR180" s="21"/>
      <c r="AS180" s="182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4"/>
      <c r="BD180" s="21"/>
      <c r="BE180" s="20"/>
      <c r="BF180" s="20"/>
      <c r="BG180" s="20"/>
      <c r="BH180" s="23"/>
      <c r="BI180" s="20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154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4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4"/>
      <c r="AL181" s="20"/>
      <c r="AM181" s="20"/>
      <c r="AN181" s="21"/>
      <c r="AO181" s="21"/>
      <c r="AP181" s="21"/>
      <c r="AQ181" s="21"/>
      <c r="AR181" s="21"/>
      <c r="AS181" s="182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4"/>
      <c r="BD181" s="194"/>
      <c r="BE181" s="20"/>
      <c r="BF181" s="20"/>
      <c r="BG181" s="20"/>
      <c r="BH181" s="23"/>
      <c r="BI181" s="20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249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4"/>
      <c r="AL182" s="20"/>
      <c r="AM182" s="20"/>
      <c r="AN182" s="21"/>
      <c r="AO182" s="21"/>
      <c r="AP182" s="21"/>
      <c r="AQ182" s="21"/>
      <c r="AR182" s="21"/>
      <c r="AS182" s="182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4"/>
      <c r="BD182" s="23"/>
      <c r="BE182" s="23"/>
      <c r="BF182" s="20"/>
      <c r="BG182" s="20"/>
      <c r="BH182" s="23"/>
      <c r="BI182" s="20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52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4"/>
      <c r="AL183" s="20"/>
      <c r="AM183" s="20"/>
      <c r="AN183" s="21"/>
      <c r="AO183" s="21"/>
      <c r="AP183" s="21"/>
      <c r="AQ183" s="21"/>
      <c r="AR183" s="21"/>
      <c r="AS183" s="182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4"/>
      <c r="BD183" s="21"/>
      <c r="BE183" s="21"/>
      <c r="BF183" s="20"/>
      <c r="BG183" s="20"/>
      <c r="BH183" s="23"/>
      <c r="BI183" s="20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152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194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4"/>
      <c r="AL184" s="20"/>
      <c r="AM184" s="20"/>
      <c r="AN184" s="21"/>
      <c r="AO184" s="21"/>
      <c r="AP184" s="21"/>
      <c r="AQ184" s="21"/>
      <c r="AR184" s="21"/>
      <c r="AS184" s="182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4"/>
      <c r="BD184" s="194"/>
      <c r="BE184" s="20"/>
      <c r="BF184" s="20"/>
      <c r="BG184" s="20"/>
      <c r="BH184" s="23"/>
      <c r="BI184" s="20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92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1"/>
      <c r="AI185" s="20"/>
      <c r="AJ185" s="21"/>
      <c r="AK185" s="194"/>
      <c r="AL185" s="21"/>
      <c r="AM185" s="20"/>
      <c r="AN185" s="21"/>
      <c r="AO185" s="21"/>
      <c r="AP185" s="21"/>
      <c r="AQ185" s="21"/>
      <c r="AR185" s="21"/>
      <c r="AS185" s="194"/>
      <c r="AT185" s="21"/>
      <c r="AU185" s="21"/>
      <c r="AV185" s="21"/>
      <c r="AW185" s="21"/>
      <c r="AX185" s="21"/>
      <c r="AY185" s="21"/>
      <c r="AZ185" s="21"/>
      <c r="BA185" s="20"/>
      <c r="BB185" s="21"/>
      <c r="BC185" s="20"/>
      <c r="BD185" s="21"/>
      <c r="BE185" s="21"/>
      <c r="BF185" s="20"/>
      <c r="BG185" s="20"/>
      <c r="BH185" s="23"/>
      <c r="BI185" s="20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29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0"/>
      <c r="O186" s="20"/>
      <c r="P186" s="20"/>
      <c r="Q186" s="20"/>
      <c r="R186" s="20"/>
      <c r="S186" s="20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1"/>
      <c r="AI186" s="20"/>
      <c r="AJ186" s="21"/>
      <c r="AK186" s="194"/>
      <c r="AL186" s="21"/>
      <c r="AM186" s="20"/>
      <c r="AN186" s="21"/>
      <c r="AO186" s="21"/>
      <c r="AP186" s="21"/>
      <c r="AQ186" s="21"/>
      <c r="AR186" s="21"/>
      <c r="AS186" s="194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4"/>
      <c r="BD186" s="21"/>
      <c r="BE186" s="21"/>
      <c r="BF186" s="20"/>
      <c r="BG186" s="20"/>
      <c r="BH186" s="23"/>
      <c r="BI186" s="20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5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4"/>
      <c r="AL187" s="20"/>
      <c r="AM187" s="20"/>
      <c r="AN187" s="21"/>
      <c r="AO187" s="21"/>
      <c r="AP187" s="21"/>
      <c r="AQ187" s="21"/>
      <c r="AR187" s="21"/>
      <c r="AS187" s="194"/>
      <c r="AT187" s="20"/>
      <c r="AU187" s="21"/>
      <c r="AV187" s="21"/>
      <c r="AW187" s="21"/>
      <c r="AX187" s="21"/>
      <c r="AY187" s="21"/>
      <c r="AZ187" s="21"/>
      <c r="BA187" s="21"/>
      <c r="BB187" s="21"/>
      <c r="BC187" s="194"/>
      <c r="BD187" s="23"/>
      <c r="BE187" s="23"/>
      <c r="BF187" s="20"/>
      <c r="BG187" s="20"/>
      <c r="BH187" s="23"/>
      <c r="BI187" s="20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154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194"/>
      <c r="AL188" s="20"/>
      <c r="AM188" s="20"/>
      <c r="AN188" s="21"/>
      <c r="AO188" s="21"/>
      <c r="AP188" s="21"/>
      <c r="AQ188" s="21"/>
      <c r="AR188" s="21"/>
      <c r="AS188" s="194"/>
      <c r="AT188" s="20"/>
      <c r="AU188" s="21"/>
      <c r="AV188" s="21"/>
      <c r="AW188" s="21"/>
      <c r="AX188" s="21"/>
      <c r="AY188" s="21"/>
      <c r="AZ188" s="21"/>
      <c r="BA188" s="21"/>
      <c r="BB188" s="21"/>
      <c r="BC188" s="194"/>
      <c r="BD188" s="21"/>
      <c r="BE188" s="20"/>
      <c r="BF188" s="20"/>
      <c r="BG188" s="20"/>
      <c r="BH188" s="23"/>
      <c r="BI188" s="20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54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3"/>
      <c r="AJ189" s="21"/>
      <c r="AK189" s="194"/>
      <c r="AL189" s="20"/>
      <c r="AM189" s="20"/>
      <c r="AN189" s="21"/>
      <c r="AO189" s="21"/>
      <c r="AP189" s="21"/>
      <c r="AQ189" s="21"/>
      <c r="AR189" s="21"/>
      <c r="AS189" s="194"/>
      <c r="AT189" s="20"/>
      <c r="AU189" s="21"/>
      <c r="AV189" s="21"/>
      <c r="AW189" s="21"/>
      <c r="AX189" s="21"/>
      <c r="AY189" s="21"/>
      <c r="AZ189" s="21"/>
      <c r="BA189" s="21"/>
      <c r="BB189" s="21"/>
      <c r="BC189" s="194"/>
      <c r="BD189" s="23"/>
      <c r="BE189" s="23"/>
      <c r="BF189" s="20"/>
      <c r="BG189" s="20"/>
      <c r="BH189" s="23"/>
      <c r="BI189" s="20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15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3"/>
      <c r="AI190" s="23"/>
      <c r="AJ190" s="21"/>
      <c r="AK190" s="194"/>
      <c r="AL190" s="20"/>
      <c r="AM190" s="20"/>
      <c r="AN190" s="21"/>
      <c r="AO190" s="21"/>
      <c r="AP190" s="21"/>
      <c r="AQ190" s="21"/>
      <c r="AR190" s="21"/>
      <c r="AS190" s="194"/>
      <c r="AT190" s="20"/>
      <c r="AU190" s="21"/>
      <c r="AV190" s="21"/>
      <c r="AW190" s="21"/>
      <c r="AX190" s="21"/>
      <c r="AY190" s="21"/>
      <c r="AZ190" s="21"/>
      <c r="BA190" s="21"/>
      <c r="BB190" s="21"/>
      <c r="BC190" s="194"/>
      <c r="BD190" s="21"/>
      <c r="BE190" s="20"/>
      <c r="BF190" s="20"/>
      <c r="BG190" s="20"/>
      <c r="BH190" s="23"/>
      <c r="BI190" s="20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154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3"/>
      <c r="AI191" s="23"/>
      <c r="AJ191" s="21"/>
      <c r="AK191" s="194"/>
      <c r="AL191" s="20"/>
      <c r="AM191" s="20"/>
      <c r="AN191" s="21"/>
      <c r="AO191" s="21"/>
      <c r="AP191" s="21"/>
      <c r="AQ191" s="21"/>
      <c r="AR191" s="21"/>
      <c r="AS191" s="194"/>
      <c r="AT191" s="20"/>
      <c r="AU191" s="21"/>
      <c r="AV191" s="21"/>
      <c r="AW191" s="21"/>
      <c r="AX191" s="21"/>
      <c r="AY191" s="21"/>
      <c r="AZ191" s="21"/>
      <c r="BA191" s="21"/>
      <c r="BB191" s="21"/>
      <c r="BC191" s="194"/>
      <c r="BD191" s="23"/>
      <c r="BE191" s="23"/>
      <c r="BF191" s="20"/>
      <c r="BG191" s="20"/>
      <c r="BH191" s="23"/>
      <c r="BI191" s="20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3"/>
      <c r="AI192" s="23"/>
      <c r="AJ192" s="21"/>
      <c r="AK192" s="194"/>
      <c r="AL192" s="20"/>
      <c r="AM192" s="20"/>
      <c r="AN192" s="21"/>
      <c r="AO192" s="21"/>
      <c r="AP192" s="21"/>
      <c r="AQ192" s="21"/>
      <c r="AR192" s="21"/>
      <c r="AS192" s="194"/>
      <c r="AT192" s="20"/>
      <c r="AU192" s="21"/>
      <c r="AV192" s="21"/>
      <c r="AW192" s="21"/>
      <c r="AX192" s="21"/>
      <c r="AY192" s="21"/>
      <c r="AZ192" s="21"/>
      <c r="BA192" s="21"/>
      <c r="BB192" s="21"/>
      <c r="BC192" s="194"/>
      <c r="BD192" s="21"/>
      <c r="BE192" s="21"/>
      <c r="BF192" s="20"/>
      <c r="BG192" s="20"/>
      <c r="BH192" s="23"/>
      <c r="BI192" s="20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5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3"/>
      <c r="AI193" s="23"/>
      <c r="AJ193" s="21"/>
      <c r="AK193" s="194"/>
      <c r="AL193" s="20"/>
      <c r="AM193" s="20"/>
      <c r="AN193" s="21"/>
      <c r="AO193" s="21"/>
      <c r="AP193" s="21"/>
      <c r="AQ193" s="21"/>
      <c r="AR193" s="21"/>
      <c r="AS193" s="194"/>
      <c r="AT193" s="20"/>
      <c r="AU193" s="21"/>
      <c r="AV193" s="21"/>
      <c r="AW193" s="21"/>
      <c r="AX193" s="21"/>
      <c r="AY193" s="21"/>
      <c r="AZ193" s="21"/>
      <c r="BA193" s="21"/>
      <c r="BB193" s="21"/>
      <c r="BC193" s="194"/>
      <c r="BD193" s="23"/>
      <c r="BE193" s="23"/>
      <c r="BF193" s="20"/>
      <c r="BG193" s="20"/>
      <c r="BH193" s="23"/>
      <c r="BI193" s="20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249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3"/>
      <c r="AI194" s="23"/>
      <c r="AJ194" s="21"/>
      <c r="AK194" s="194"/>
      <c r="AL194" s="23"/>
      <c r="AM194" s="23"/>
      <c r="AN194" s="21"/>
      <c r="AO194" s="21"/>
      <c r="AP194" s="21"/>
      <c r="AQ194" s="21"/>
      <c r="AR194" s="21"/>
      <c r="AS194" s="194"/>
      <c r="AT194" s="23"/>
      <c r="AU194" s="21"/>
      <c r="AV194" s="21"/>
      <c r="AW194" s="21"/>
      <c r="AX194" s="21"/>
      <c r="AY194" s="21"/>
      <c r="AZ194" s="21"/>
      <c r="BA194" s="21"/>
      <c r="BB194" s="21"/>
      <c r="BC194" s="194"/>
      <c r="BD194" s="21"/>
      <c r="BE194" s="20"/>
      <c r="BF194" s="21"/>
      <c r="BG194" s="21"/>
      <c r="BH194" s="23"/>
      <c r="BI194" s="20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2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3"/>
      <c r="O195" s="23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3"/>
      <c r="AI195" s="23"/>
      <c r="AJ195" s="21"/>
      <c r="AK195" s="194"/>
      <c r="AL195" s="20"/>
      <c r="AM195" s="20"/>
      <c r="AN195" s="21"/>
      <c r="AO195" s="21"/>
      <c r="AP195" s="21"/>
      <c r="AQ195" s="21"/>
      <c r="AR195" s="21"/>
      <c r="AS195" s="194"/>
      <c r="AT195" s="20"/>
      <c r="AU195" s="21"/>
      <c r="AV195" s="21"/>
      <c r="AW195" s="21"/>
      <c r="AX195" s="21"/>
      <c r="AY195" s="21"/>
      <c r="AZ195" s="21"/>
      <c r="BA195" s="21"/>
      <c r="BB195" s="21"/>
      <c r="BC195" s="194"/>
      <c r="BD195" s="21"/>
      <c r="BE195" s="21"/>
      <c r="BF195" s="20"/>
      <c r="BG195" s="20"/>
      <c r="BH195" s="23"/>
      <c r="BI195" s="20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2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3"/>
      <c r="AI196" s="23"/>
      <c r="AJ196" s="21"/>
      <c r="AK196" s="194"/>
      <c r="AL196" s="20"/>
      <c r="AM196" s="20"/>
      <c r="AN196" s="21"/>
      <c r="AO196" s="21"/>
      <c r="AP196" s="21"/>
      <c r="AQ196" s="21"/>
      <c r="AR196" s="21"/>
      <c r="AS196" s="194"/>
      <c r="AT196" s="20"/>
      <c r="AU196" s="21"/>
      <c r="AV196" s="21"/>
      <c r="AW196" s="21"/>
      <c r="AX196" s="21"/>
      <c r="AY196" s="21"/>
      <c r="AZ196" s="21"/>
      <c r="BA196" s="21"/>
      <c r="BB196" s="21"/>
      <c r="BC196" s="194"/>
      <c r="BD196" s="21"/>
      <c r="BE196" s="21"/>
      <c r="BF196" s="20"/>
      <c r="BG196" s="20"/>
      <c r="BH196" s="23"/>
      <c r="BI196" s="20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12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3"/>
      <c r="AI197" s="23"/>
      <c r="AJ197" s="21"/>
      <c r="AK197" s="194"/>
      <c r="AL197" s="20"/>
      <c r="AM197" s="20"/>
      <c r="AN197" s="21"/>
      <c r="AO197" s="21"/>
      <c r="AP197" s="21"/>
      <c r="AQ197" s="21"/>
      <c r="AR197" s="21"/>
      <c r="AS197" s="194"/>
      <c r="AT197" s="20"/>
      <c r="AU197" s="21"/>
      <c r="AV197" s="21"/>
      <c r="AW197" s="21"/>
      <c r="AX197" s="21"/>
      <c r="AY197" s="21"/>
      <c r="AZ197" s="21"/>
      <c r="BA197" s="21"/>
      <c r="BB197" s="21"/>
      <c r="BC197" s="194"/>
      <c r="BD197" s="21"/>
      <c r="BE197" s="21"/>
      <c r="BF197" s="20"/>
      <c r="BG197" s="20"/>
      <c r="BH197" s="23"/>
      <c r="BI197" s="20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2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3"/>
      <c r="AI198" s="23"/>
      <c r="AJ198" s="21"/>
      <c r="AK198" s="194"/>
      <c r="AL198" s="20"/>
      <c r="AM198" s="20"/>
      <c r="AN198" s="21"/>
      <c r="AO198" s="21"/>
      <c r="AP198" s="21"/>
      <c r="AQ198" s="21"/>
      <c r="AR198" s="21"/>
      <c r="AS198" s="194"/>
      <c r="AT198" s="20"/>
      <c r="AU198" s="21"/>
      <c r="AV198" s="21"/>
      <c r="AW198" s="21"/>
      <c r="AX198" s="21"/>
      <c r="AY198" s="21"/>
      <c r="AZ198" s="21"/>
      <c r="BA198" s="21"/>
      <c r="BB198" s="21"/>
      <c r="BC198" s="194"/>
      <c r="BD198" s="21"/>
      <c r="BE198" s="21"/>
      <c r="BF198" s="20"/>
      <c r="BG198" s="20"/>
      <c r="BH198" s="23"/>
      <c r="BI198" s="20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2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3"/>
      <c r="AI199" s="23"/>
      <c r="AJ199" s="21"/>
      <c r="AK199" s="194"/>
      <c r="AL199" s="20"/>
      <c r="AM199" s="20"/>
      <c r="AN199" s="21"/>
      <c r="AO199" s="21"/>
      <c r="AP199" s="21"/>
      <c r="AQ199" s="21"/>
      <c r="AR199" s="21"/>
      <c r="AS199" s="194"/>
      <c r="AT199" s="20"/>
      <c r="AU199" s="21"/>
      <c r="AV199" s="21"/>
      <c r="AW199" s="21"/>
      <c r="AX199" s="21"/>
      <c r="AY199" s="21"/>
      <c r="AZ199" s="21"/>
      <c r="BA199" s="21"/>
      <c r="BB199" s="21"/>
      <c r="BC199" s="194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409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3"/>
      <c r="AI200" s="23"/>
      <c r="AJ200" s="21"/>
      <c r="AK200" s="194"/>
      <c r="AL200" s="20"/>
      <c r="AM200" s="20"/>
      <c r="AN200" s="21"/>
      <c r="AO200" s="21"/>
      <c r="AP200" s="21"/>
      <c r="AQ200" s="21"/>
      <c r="AR200" s="21"/>
      <c r="AS200" s="194"/>
      <c r="AT200" s="20"/>
      <c r="AU200" s="21"/>
      <c r="AV200" s="21"/>
      <c r="AW200" s="21"/>
      <c r="AX200" s="21"/>
      <c r="AY200" s="21"/>
      <c r="AZ200" s="21"/>
      <c r="BA200" s="21"/>
      <c r="BB200" s="21"/>
      <c r="BC200" s="194"/>
      <c r="BD200" s="23"/>
      <c r="BE200" s="23"/>
      <c r="BF200" s="20"/>
      <c r="BG200" s="20"/>
      <c r="BH200" s="23"/>
      <c r="BI200" s="20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237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4"/>
      <c r="BD201" s="21"/>
      <c r="BE201" s="20"/>
      <c r="BF201" s="20"/>
      <c r="BG201" s="20"/>
      <c r="BH201" s="23"/>
      <c r="BI201" s="20"/>
      <c r="BJ201" s="21"/>
      <c r="BK201" s="20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39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194"/>
      <c r="BD202" s="23"/>
      <c r="BE202" s="23"/>
      <c r="BF202" s="20"/>
      <c r="BG202" s="20"/>
      <c r="BH202" s="23"/>
      <c r="BI202" s="20"/>
      <c r="BJ202" s="21"/>
      <c r="BK202" s="20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237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4"/>
      <c r="AL203" s="23"/>
      <c r="AM203" s="23"/>
      <c r="AN203" s="21"/>
      <c r="AO203" s="21"/>
      <c r="AP203" s="21"/>
      <c r="AQ203" s="21"/>
      <c r="AR203" s="21"/>
      <c r="AS203" s="194"/>
      <c r="AT203" s="23"/>
      <c r="AU203" s="21"/>
      <c r="AV203" s="21"/>
      <c r="AW203" s="21"/>
      <c r="AX203" s="21"/>
      <c r="AY203" s="21"/>
      <c r="AZ203" s="21"/>
      <c r="BA203" s="21"/>
      <c r="BB203" s="21"/>
      <c r="BC203" s="194"/>
      <c r="BD203" s="23"/>
      <c r="BE203" s="20"/>
      <c r="BF203" s="21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2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4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2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4"/>
      <c r="BD205" s="23"/>
      <c r="BE205" s="23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22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4"/>
      <c r="BD206" s="23"/>
      <c r="BE206" s="23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22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3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4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122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4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25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4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55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4"/>
      <c r="BD210" s="23"/>
      <c r="BE210" s="23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25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0"/>
      <c r="O211" s="20"/>
      <c r="P211" s="21"/>
      <c r="Q211" s="21"/>
      <c r="R211" s="21"/>
      <c r="S211" s="21"/>
      <c r="T211" s="20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0"/>
      <c r="BB211" s="21"/>
      <c r="BC211" s="194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62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0"/>
      <c r="O212" s="20"/>
      <c r="P212" s="20"/>
      <c r="Q212" s="20"/>
      <c r="R212" s="20"/>
      <c r="S212" s="20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4"/>
      <c r="BD212" s="23"/>
      <c r="BE212" s="23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62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4"/>
      <c r="BD213" s="23"/>
      <c r="BE213" s="23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294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4"/>
      <c r="AL214" s="23"/>
      <c r="AM214" s="23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4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142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0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4"/>
      <c r="BD215" s="23"/>
      <c r="BE215" s="23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42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3"/>
      <c r="O216" s="23"/>
      <c r="P216" s="23"/>
      <c r="Q216" s="23"/>
      <c r="R216" s="23"/>
      <c r="S216" s="23"/>
      <c r="T216" s="23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4"/>
      <c r="BD216" s="23"/>
      <c r="BE216" s="23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187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0"/>
      <c r="AP217" s="23"/>
      <c r="AQ217" s="20"/>
      <c r="AR217" s="21"/>
      <c r="AS217" s="21"/>
      <c r="AT217" s="21"/>
      <c r="AU217" s="21"/>
      <c r="AV217" s="21"/>
      <c r="AW217" s="21"/>
      <c r="AX217" s="21"/>
      <c r="AY217" s="21"/>
      <c r="AZ217" s="21"/>
      <c r="BA217" s="20"/>
      <c r="BB217" s="23"/>
      <c r="BC217" s="20"/>
      <c r="BD217" s="23"/>
      <c r="BE217" s="20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87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0"/>
      <c r="BB218" s="20"/>
      <c r="BC218" s="194"/>
      <c r="BD218" s="183"/>
      <c r="BE218" s="20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87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0"/>
      <c r="O219" s="20"/>
      <c r="P219" s="20"/>
      <c r="Q219" s="20"/>
      <c r="R219" s="20"/>
      <c r="S219" s="20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0"/>
      <c r="BB219" s="20"/>
      <c r="BC219" s="194"/>
      <c r="BD219" s="183"/>
      <c r="BE219" s="20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187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0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4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87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194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4"/>
      <c r="BD221" s="194"/>
      <c r="BE221" s="20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349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4"/>
      <c r="BD222" s="194"/>
      <c r="BE222" s="20"/>
      <c r="BF222" s="20"/>
      <c r="BG222" s="20"/>
      <c r="BH222" s="23"/>
      <c r="BI222" s="23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6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182"/>
      <c r="AL223" s="21"/>
      <c r="AM223" s="21"/>
      <c r="AN223" s="21"/>
      <c r="AO223" s="21"/>
      <c r="AP223" s="21"/>
      <c r="AQ223" s="21"/>
      <c r="AR223" s="21"/>
      <c r="AS223" s="182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4"/>
      <c r="BD223" s="194"/>
      <c r="BE223" s="20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409.6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0"/>
      <c r="AJ224" s="21"/>
      <c r="AK224" s="194"/>
      <c r="AL224" s="23"/>
      <c r="AM224" s="20"/>
      <c r="AN224" s="23"/>
      <c r="AO224" s="20"/>
      <c r="AP224" s="21"/>
      <c r="AQ224" s="21"/>
      <c r="AR224" s="21"/>
      <c r="AS224" s="194"/>
      <c r="AT224" s="23"/>
      <c r="AU224" s="21"/>
      <c r="AV224" s="21"/>
      <c r="AW224" s="21"/>
      <c r="AX224" s="21"/>
      <c r="AY224" s="21"/>
      <c r="AZ224" s="21"/>
      <c r="BA224" s="21"/>
      <c r="BB224" s="21"/>
      <c r="BC224" s="194"/>
      <c r="BD224" s="23"/>
      <c r="BE224" s="20"/>
      <c r="BF224" s="23"/>
      <c r="BG224" s="20"/>
      <c r="BH224" s="23"/>
      <c r="BI224" s="20"/>
      <c r="BJ224" s="23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34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0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3"/>
      <c r="AI225" s="20"/>
      <c r="AJ225" s="21"/>
      <c r="AK225" s="194"/>
      <c r="AL225" s="20"/>
      <c r="AM225" s="20"/>
      <c r="AN225" s="21"/>
      <c r="AO225" s="21"/>
      <c r="AP225" s="21"/>
      <c r="AQ225" s="21"/>
      <c r="AR225" s="21"/>
      <c r="AS225" s="194"/>
      <c r="AT225" s="20"/>
      <c r="AU225" s="21"/>
      <c r="AV225" s="21"/>
      <c r="AW225" s="21"/>
      <c r="AX225" s="21"/>
      <c r="AY225" s="21"/>
      <c r="AZ225" s="21"/>
      <c r="BA225" s="21"/>
      <c r="BB225" s="21"/>
      <c r="BC225" s="194"/>
      <c r="BD225" s="23"/>
      <c r="BE225" s="20"/>
      <c r="BF225" s="23"/>
      <c r="BG225" s="20"/>
      <c r="BH225" s="23"/>
      <c r="BI225" s="20"/>
      <c r="BJ225" s="23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34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3"/>
      <c r="AI226" s="20"/>
      <c r="AJ226" s="21"/>
      <c r="AK226" s="194"/>
      <c r="AL226" s="20"/>
      <c r="AM226" s="20"/>
      <c r="AN226" s="21"/>
      <c r="AO226" s="21"/>
      <c r="AP226" s="21"/>
      <c r="AQ226" s="21"/>
      <c r="AR226" s="21"/>
      <c r="AS226" s="194"/>
      <c r="AT226" s="20"/>
      <c r="AU226" s="21"/>
      <c r="AV226" s="21"/>
      <c r="AW226" s="21"/>
      <c r="AX226" s="21"/>
      <c r="AY226" s="21"/>
      <c r="AZ226" s="21"/>
      <c r="BA226" s="21"/>
      <c r="BB226" s="21"/>
      <c r="BC226" s="194"/>
      <c r="BD226" s="23"/>
      <c r="BE226" s="20"/>
      <c r="BF226" s="23"/>
      <c r="BG226" s="20"/>
      <c r="BH226" s="23"/>
      <c r="BI226" s="20"/>
      <c r="BJ226" s="23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34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3"/>
      <c r="AI227" s="20"/>
      <c r="AJ227" s="21"/>
      <c r="AK227" s="194"/>
      <c r="AL227" s="20"/>
      <c r="AM227" s="20"/>
      <c r="AN227" s="21"/>
      <c r="AO227" s="21"/>
      <c r="AP227" s="21"/>
      <c r="AQ227" s="21"/>
      <c r="AR227" s="21"/>
      <c r="AS227" s="194"/>
      <c r="AT227" s="20"/>
      <c r="AU227" s="21"/>
      <c r="AV227" s="21"/>
      <c r="AW227" s="21"/>
      <c r="AX227" s="21"/>
      <c r="AY227" s="21"/>
      <c r="AZ227" s="21"/>
      <c r="BA227" s="21"/>
      <c r="BB227" s="21"/>
      <c r="BC227" s="194"/>
      <c r="BD227" s="23"/>
      <c r="BE227" s="20"/>
      <c r="BF227" s="23"/>
      <c r="BG227" s="20"/>
      <c r="BH227" s="23"/>
      <c r="BI227" s="20"/>
      <c r="BJ227" s="23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34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0"/>
      <c r="P228" s="20"/>
      <c r="Q228" s="20"/>
      <c r="R228" s="20"/>
      <c r="S228" s="20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0"/>
      <c r="AJ228" s="21"/>
      <c r="AK228" s="194"/>
      <c r="AL228" s="20"/>
      <c r="AM228" s="20"/>
      <c r="AN228" s="21"/>
      <c r="AO228" s="21"/>
      <c r="AP228" s="21"/>
      <c r="AQ228" s="21"/>
      <c r="AR228" s="21"/>
      <c r="AS228" s="194"/>
      <c r="AT228" s="20"/>
      <c r="AU228" s="21"/>
      <c r="AV228" s="21"/>
      <c r="AW228" s="21"/>
      <c r="AX228" s="21"/>
      <c r="AY228" s="21"/>
      <c r="AZ228" s="21"/>
      <c r="BA228" s="21"/>
      <c r="BB228" s="21"/>
      <c r="BC228" s="194"/>
      <c r="BD228" s="23"/>
      <c r="BE228" s="20"/>
      <c r="BF228" s="23"/>
      <c r="BG228" s="20"/>
      <c r="BH228" s="23"/>
      <c r="BI228" s="20"/>
      <c r="BJ228" s="23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34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0"/>
      <c r="AJ229" s="21"/>
      <c r="AK229" s="194"/>
      <c r="AL229" s="20"/>
      <c r="AM229" s="20"/>
      <c r="AN229" s="21"/>
      <c r="AO229" s="21"/>
      <c r="AP229" s="21"/>
      <c r="AQ229" s="21"/>
      <c r="AR229" s="21"/>
      <c r="AS229" s="194"/>
      <c r="AT229" s="20"/>
      <c r="AU229" s="21"/>
      <c r="AV229" s="21"/>
      <c r="AW229" s="21"/>
      <c r="AX229" s="21"/>
      <c r="AY229" s="21"/>
      <c r="AZ229" s="21"/>
      <c r="BA229" s="21"/>
      <c r="BB229" s="21"/>
      <c r="BC229" s="194"/>
      <c r="BD229" s="23"/>
      <c r="BE229" s="20"/>
      <c r="BF229" s="23"/>
      <c r="BG229" s="20"/>
      <c r="BH229" s="23"/>
      <c r="BI229" s="20"/>
      <c r="BJ229" s="23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409.6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194"/>
      <c r="AL230" s="23"/>
      <c r="AM230" s="23"/>
      <c r="AN230" s="21"/>
      <c r="AO230" s="21"/>
      <c r="AP230" s="21"/>
      <c r="AQ230" s="21"/>
      <c r="AR230" s="21"/>
      <c r="AS230" s="194"/>
      <c r="AT230" s="23"/>
      <c r="AU230" s="21"/>
      <c r="AV230" s="21"/>
      <c r="AW230" s="21"/>
      <c r="AX230" s="21"/>
      <c r="AY230" s="21"/>
      <c r="AZ230" s="21"/>
      <c r="BA230" s="21"/>
      <c r="BB230" s="21"/>
      <c r="BC230" s="194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3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4"/>
      <c r="BD231" s="194"/>
      <c r="BE231" s="20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13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194"/>
      <c r="BD232" s="194"/>
      <c r="BE232" s="20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3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194"/>
      <c r="BD233" s="194"/>
      <c r="BE233" s="20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3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4"/>
      <c r="BD234" s="194"/>
      <c r="BE234" s="20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40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0"/>
      <c r="AJ235" s="23"/>
      <c r="AK235" s="20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4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3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0"/>
      <c r="O236" s="20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4"/>
      <c r="BD236" s="194"/>
      <c r="BE236" s="20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3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4"/>
      <c r="BD237" s="194"/>
      <c r="BE237" s="20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94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169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4"/>
      <c r="BD239" s="194"/>
      <c r="BE239" s="20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6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4"/>
      <c r="BD240" s="194"/>
      <c r="BE240" s="20"/>
      <c r="BF240" s="20"/>
      <c r="BG240" s="20"/>
      <c r="BH240" s="23"/>
      <c r="BI240" s="20"/>
      <c r="BJ240" s="23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16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4"/>
      <c r="BD241" s="194"/>
      <c r="BE241" s="20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409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4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5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4"/>
      <c r="BD243" s="194"/>
      <c r="BE243" s="20"/>
      <c r="BF243" s="20"/>
      <c r="BG243" s="20"/>
      <c r="BH243" s="23"/>
      <c r="BI243" s="20"/>
      <c r="BJ243" s="20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186.7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4"/>
      <c r="BD244" s="194"/>
      <c r="BE244" s="20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77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4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177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4"/>
      <c r="BD246" s="183"/>
      <c r="BE246" s="23"/>
      <c r="BF246" s="20"/>
      <c r="BG246" s="20"/>
      <c r="BH246" s="23"/>
      <c r="BI246" s="20"/>
      <c r="BJ246" s="20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24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84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24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0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4"/>
      <c r="BD248" s="183"/>
      <c r="BE248" s="23"/>
      <c r="BF248" s="20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231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4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231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0"/>
      <c r="Q250" s="21"/>
      <c r="R250" s="20"/>
      <c r="S250" s="21"/>
      <c r="T250" s="20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0"/>
      <c r="AP250" s="20"/>
      <c r="AQ250" s="20"/>
      <c r="AR250" s="21"/>
      <c r="AS250" s="21"/>
      <c r="AT250" s="21"/>
      <c r="AU250" s="21"/>
      <c r="AV250" s="21"/>
      <c r="AW250" s="21"/>
      <c r="AX250" s="21"/>
      <c r="AY250" s="21"/>
      <c r="AZ250" s="21"/>
      <c r="BA250" s="20"/>
      <c r="BB250" s="20"/>
      <c r="BC250" s="20"/>
      <c r="BD250" s="194"/>
      <c r="BE250" s="20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59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0"/>
      <c r="O251" s="20"/>
      <c r="P251" s="20"/>
      <c r="Q251" s="21"/>
      <c r="R251" s="20"/>
      <c r="S251" s="21"/>
      <c r="T251" s="20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4"/>
      <c r="BD251" s="194"/>
      <c r="BE251" s="20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159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4"/>
      <c r="BD252" s="194"/>
      <c r="BE252" s="20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408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0"/>
      <c r="AI253" s="20"/>
      <c r="AJ253" s="21"/>
      <c r="AK253" s="194"/>
      <c r="AL253" s="21"/>
      <c r="AM253" s="20"/>
      <c r="AN253" s="21"/>
      <c r="AO253" s="20"/>
      <c r="AP253" s="21"/>
      <c r="AQ253" s="21"/>
      <c r="AR253" s="21"/>
      <c r="AS253" s="194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4"/>
      <c r="BD253" s="21"/>
      <c r="BE253" s="20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38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1"/>
      <c r="Q254" s="21"/>
      <c r="R254" s="21"/>
      <c r="S254" s="21"/>
      <c r="T254" s="20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182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4"/>
      <c r="BD254" s="194"/>
      <c r="BE254" s="20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138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182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4"/>
      <c r="BD255" s="194"/>
      <c r="BE255" s="20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138.7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182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4"/>
      <c r="BD256" s="194"/>
      <c r="BE256" s="20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138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182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4"/>
      <c r="BD257" s="194"/>
      <c r="BE257" s="20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13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182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4"/>
      <c r="BD258" s="194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282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1"/>
      <c r="AI259" s="20"/>
      <c r="AJ259" s="21"/>
      <c r="AK259" s="194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0"/>
      <c r="BC259" s="20"/>
      <c r="BD259" s="23"/>
      <c r="BE259" s="23"/>
      <c r="BF259" s="20"/>
      <c r="BG259" s="20"/>
      <c r="BH259" s="21"/>
      <c r="BI259" s="20"/>
      <c r="BJ259" s="23"/>
      <c r="BK259" s="23"/>
      <c r="BL259" s="21"/>
      <c r="BM259" s="21"/>
      <c r="BN259" s="24"/>
      <c r="BO259" s="21"/>
      <c r="BP259" s="21"/>
      <c r="BQ259" s="23"/>
      <c r="BR259" s="23"/>
      <c r="BS259" s="24"/>
      <c r="BT259" s="25"/>
    </row>
    <row r="260" spans="1:72" s="22" customFormat="1" ht="137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4"/>
      <c r="BD260" s="23"/>
      <c r="BE260" s="23"/>
      <c r="BF260" s="20"/>
      <c r="BG260" s="20"/>
      <c r="BH260" s="23"/>
      <c r="BI260" s="20"/>
      <c r="BJ260" s="23"/>
      <c r="BK260" s="23"/>
      <c r="BL260" s="21"/>
      <c r="BM260" s="21"/>
      <c r="BN260" s="24"/>
      <c r="BO260" s="21"/>
      <c r="BP260" s="21"/>
      <c r="BQ260" s="23"/>
      <c r="BR260" s="23"/>
      <c r="BS260" s="24"/>
      <c r="BT260" s="25"/>
    </row>
    <row r="261" spans="1:72" s="22" customFormat="1" ht="122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4"/>
      <c r="BD261" s="23"/>
      <c r="BE261" s="23"/>
      <c r="BF261" s="20"/>
      <c r="BG261" s="20"/>
      <c r="BH261" s="23"/>
      <c r="BI261" s="20"/>
      <c r="BJ261" s="23"/>
      <c r="BK261" s="23"/>
      <c r="BL261" s="21"/>
      <c r="BM261" s="21"/>
      <c r="BN261" s="24"/>
      <c r="BO261" s="21"/>
      <c r="BP261" s="21"/>
      <c r="BQ261" s="23"/>
      <c r="BR261" s="23"/>
      <c r="BS261" s="24"/>
      <c r="BT261" s="25"/>
    </row>
    <row r="262" spans="1:72" s="22" customFormat="1" ht="122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193"/>
      <c r="M262" s="20"/>
      <c r="N262" s="20"/>
      <c r="O262" s="20"/>
      <c r="P262" s="20"/>
      <c r="Q262" s="20"/>
      <c r="R262" s="20"/>
      <c r="S262" s="20"/>
      <c r="T262" s="20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4"/>
      <c r="BD262" s="23"/>
      <c r="BE262" s="23"/>
      <c r="BF262" s="20"/>
      <c r="BG262" s="20"/>
      <c r="BH262" s="23"/>
      <c r="BI262" s="20"/>
      <c r="BJ262" s="23"/>
      <c r="BK262" s="23"/>
      <c r="BL262" s="21"/>
      <c r="BM262" s="21"/>
      <c r="BN262" s="24"/>
      <c r="BO262" s="21"/>
      <c r="BP262" s="21"/>
      <c r="BQ262" s="23"/>
      <c r="BR262" s="23"/>
      <c r="BS262" s="24"/>
      <c r="BT262" s="25"/>
    </row>
    <row r="263" spans="1:72" s="22" customFormat="1" ht="122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4"/>
      <c r="BD263" s="23"/>
      <c r="BE263" s="23"/>
      <c r="BF263" s="20"/>
      <c r="BG263" s="20"/>
      <c r="BH263" s="23"/>
      <c r="BI263" s="20"/>
      <c r="BJ263" s="23"/>
      <c r="BK263" s="23"/>
      <c r="BL263" s="21"/>
      <c r="BM263" s="21"/>
      <c r="BN263" s="24"/>
      <c r="BO263" s="21"/>
      <c r="BP263" s="21"/>
      <c r="BQ263" s="23"/>
      <c r="BR263" s="23"/>
      <c r="BS263" s="24"/>
      <c r="BT263" s="25"/>
    </row>
    <row r="264" spans="1:72" s="22" customFormat="1" ht="18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4"/>
      <c r="BD264" s="21"/>
      <c r="BE264" s="21"/>
      <c r="BF264" s="20"/>
      <c r="BG264" s="20"/>
      <c r="BH264" s="23"/>
      <c r="BI264" s="20"/>
      <c r="BJ264" s="23"/>
      <c r="BK264" s="23"/>
      <c r="BL264" s="21"/>
      <c r="BM264" s="21"/>
      <c r="BN264" s="24"/>
      <c r="BO264" s="21"/>
      <c r="BP264" s="21"/>
      <c r="BQ264" s="23"/>
      <c r="BR264" s="23"/>
      <c r="BS264" s="24"/>
      <c r="BT264" s="25"/>
    </row>
    <row r="265" spans="1:72" s="22" customFormat="1" ht="18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4"/>
      <c r="BD265" s="23"/>
      <c r="BE265" s="23"/>
      <c r="BF265" s="20"/>
      <c r="BG265" s="20"/>
      <c r="BH265" s="23"/>
      <c r="BI265" s="20"/>
      <c r="BJ265" s="23"/>
      <c r="BK265" s="23"/>
      <c r="BL265" s="21"/>
      <c r="BM265" s="21"/>
      <c r="BN265" s="24"/>
      <c r="BO265" s="21"/>
      <c r="BP265" s="21"/>
      <c r="BQ265" s="23"/>
      <c r="BR265" s="23"/>
      <c r="BS265" s="24"/>
      <c r="BT265" s="25"/>
    </row>
    <row r="266" spans="1:72" s="22" customFormat="1" ht="409.6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4"/>
      <c r="BD266" s="23"/>
      <c r="BE266" s="23"/>
      <c r="BF266" s="20"/>
      <c r="BG266" s="20"/>
      <c r="BH266" s="23"/>
      <c r="BI266" s="20"/>
      <c r="BJ266" s="20"/>
      <c r="BK266" s="23"/>
      <c r="BL266" s="21"/>
      <c r="BM266" s="21"/>
      <c r="BN266" s="24"/>
      <c r="BO266" s="21"/>
      <c r="BP266" s="21"/>
      <c r="BQ266" s="23"/>
      <c r="BR266" s="23"/>
      <c r="BS266" s="24"/>
      <c r="BT266" s="25"/>
    </row>
    <row r="267" spans="1:72" s="22" customFormat="1" ht="204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0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4"/>
      <c r="BD267" s="20"/>
      <c r="BE267" s="20"/>
      <c r="BF267" s="20"/>
      <c r="BG267" s="20"/>
      <c r="BH267" s="23"/>
      <c r="BI267" s="20"/>
      <c r="BJ267" s="20"/>
      <c r="BK267" s="23"/>
      <c r="BL267" s="21"/>
      <c r="BM267" s="21"/>
      <c r="BN267" s="24"/>
      <c r="BO267" s="21"/>
      <c r="BP267" s="21"/>
      <c r="BQ267" s="23"/>
      <c r="BR267" s="23"/>
      <c r="BS267" s="24"/>
      <c r="BT267" s="25"/>
    </row>
    <row r="268" spans="1:72" s="22" customFormat="1" ht="201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2"/>
      <c r="AL268" s="21"/>
      <c r="AM268" s="21"/>
      <c r="AN268" s="21"/>
      <c r="AO268" s="21"/>
      <c r="AP268" s="21"/>
      <c r="AQ268" s="21"/>
      <c r="AR268" s="21"/>
      <c r="AS268" s="182"/>
      <c r="AT268" s="21"/>
      <c r="AU268" s="182"/>
      <c r="AV268" s="21"/>
      <c r="AW268" s="21"/>
      <c r="AX268" s="21"/>
      <c r="AY268" s="21"/>
      <c r="AZ268" s="21"/>
      <c r="BA268" s="21"/>
      <c r="BB268" s="21"/>
      <c r="BC268" s="194"/>
      <c r="BD268" s="23"/>
      <c r="BE268" s="23"/>
      <c r="BF268" s="20"/>
      <c r="BG268" s="20"/>
      <c r="BH268" s="23"/>
      <c r="BI268" s="20"/>
      <c r="BJ268" s="20"/>
      <c r="BK268" s="23"/>
      <c r="BL268" s="21"/>
      <c r="BM268" s="21"/>
      <c r="BN268" s="24"/>
      <c r="BO268" s="21"/>
      <c r="BP268" s="21"/>
      <c r="BQ268" s="23"/>
      <c r="BR268" s="23"/>
      <c r="BS268" s="24"/>
      <c r="BT268" s="25"/>
    </row>
    <row r="269" spans="1:72" s="22" customFormat="1" ht="409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1"/>
      <c r="AI269" s="21"/>
      <c r="AJ269" s="21"/>
      <c r="AK269" s="194"/>
      <c r="AL269" s="21"/>
      <c r="AM269" s="20"/>
      <c r="AN269" s="21"/>
      <c r="AO269" s="21"/>
      <c r="AP269" s="21"/>
      <c r="AQ269" s="21"/>
      <c r="AR269" s="21"/>
      <c r="AS269" s="194"/>
      <c r="AT269" s="21"/>
      <c r="AU269" s="182"/>
      <c r="AV269" s="21"/>
      <c r="AW269" s="21"/>
      <c r="AX269" s="21"/>
      <c r="AY269" s="21"/>
      <c r="AZ269" s="21"/>
      <c r="BA269" s="21"/>
      <c r="BB269" s="21"/>
      <c r="BC269" s="194"/>
      <c r="BD269" s="21"/>
      <c r="BE269" s="21"/>
      <c r="BF269" s="20"/>
      <c r="BG269" s="20"/>
      <c r="BH269" s="23"/>
      <c r="BI269" s="20"/>
      <c r="BJ269" s="20"/>
      <c r="BK269" s="23"/>
      <c r="BL269" s="21"/>
      <c r="BM269" s="21"/>
      <c r="BN269" s="24"/>
      <c r="BO269" s="21"/>
      <c r="BP269" s="21"/>
      <c r="BQ269" s="23"/>
      <c r="BR269" s="23"/>
      <c r="BS269" s="24"/>
      <c r="BT269" s="25"/>
    </row>
    <row r="270" spans="1:72" s="22" customFormat="1" ht="152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2"/>
      <c r="AL270" s="21"/>
      <c r="AM270" s="21"/>
      <c r="AN270" s="21"/>
      <c r="AO270" s="21"/>
      <c r="AP270" s="21"/>
      <c r="AQ270" s="21"/>
      <c r="AR270" s="21"/>
      <c r="AS270" s="182"/>
      <c r="AT270" s="21"/>
      <c r="AU270" s="182"/>
      <c r="AV270" s="21"/>
      <c r="AW270" s="21"/>
      <c r="AX270" s="21"/>
      <c r="AY270" s="21"/>
      <c r="AZ270" s="21"/>
      <c r="BA270" s="21"/>
      <c r="BB270" s="21"/>
      <c r="BC270" s="194"/>
      <c r="BD270" s="183"/>
      <c r="BE270" s="23"/>
      <c r="BF270" s="20"/>
      <c r="BG270" s="20"/>
      <c r="BH270" s="23"/>
      <c r="BI270" s="20"/>
      <c r="BJ270" s="20"/>
      <c r="BK270" s="23"/>
      <c r="BL270" s="21"/>
      <c r="BM270" s="21"/>
      <c r="BN270" s="24"/>
      <c r="BO270" s="21"/>
      <c r="BP270" s="21"/>
      <c r="BQ270" s="23"/>
      <c r="BR270" s="23"/>
      <c r="BS270" s="24"/>
      <c r="BT270" s="25"/>
    </row>
    <row r="271" spans="1:72" s="22" customFormat="1" ht="15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2"/>
      <c r="AL271" s="21"/>
      <c r="AM271" s="21"/>
      <c r="AN271" s="21"/>
      <c r="AO271" s="21"/>
      <c r="AP271" s="21"/>
      <c r="AQ271" s="21"/>
      <c r="AR271" s="21"/>
      <c r="AS271" s="182"/>
      <c r="AT271" s="21"/>
      <c r="AU271" s="182"/>
      <c r="AV271" s="21"/>
      <c r="AW271" s="21"/>
      <c r="AX271" s="21"/>
      <c r="AY271" s="21"/>
      <c r="AZ271" s="21"/>
      <c r="BA271" s="21"/>
      <c r="BB271" s="21"/>
      <c r="BC271" s="194"/>
      <c r="BD271" s="183"/>
      <c r="BE271" s="23"/>
      <c r="BF271" s="20"/>
      <c r="BG271" s="20"/>
      <c r="BH271" s="23"/>
      <c r="BI271" s="20"/>
      <c r="BJ271" s="20"/>
      <c r="BK271" s="23"/>
      <c r="BL271" s="21"/>
      <c r="BM271" s="21"/>
      <c r="BN271" s="24"/>
      <c r="BO271" s="21"/>
      <c r="BP271" s="21"/>
      <c r="BQ271" s="23"/>
      <c r="BR271" s="23"/>
      <c r="BS271" s="24"/>
      <c r="BT271" s="25"/>
    </row>
    <row r="272" spans="1:72" s="22" customFormat="1" ht="152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2"/>
      <c r="AL272" s="21"/>
      <c r="AM272" s="21"/>
      <c r="AN272" s="21"/>
      <c r="AO272" s="21"/>
      <c r="AP272" s="21"/>
      <c r="AQ272" s="21"/>
      <c r="AR272" s="21"/>
      <c r="AS272" s="182"/>
      <c r="AT272" s="21"/>
      <c r="AU272" s="182"/>
      <c r="AV272" s="21"/>
      <c r="AW272" s="21"/>
      <c r="AX272" s="21"/>
      <c r="AY272" s="21"/>
      <c r="AZ272" s="21"/>
      <c r="BA272" s="21"/>
      <c r="BB272" s="21"/>
      <c r="BC272" s="194"/>
      <c r="BD272" s="183"/>
      <c r="BE272" s="23"/>
      <c r="BF272" s="20"/>
      <c r="BG272" s="20"/>
      <c r="BH272" s="23"/>
      <c r="BI272" s="20"/>
      <c r="BJ272" s="20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152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182"/>
      <c r="AL273" s="21"/>
      <c r="AM273" s="21"/>
      <c r="AN273" s="21"/>
      <c r="AO273" s="21"/>
      <c r="AP273" s="21"/>
      <c r="AQ273" s="21"/>
      <c r="AR273" s="21"/>
      <c r="AS273" s="182"/>
      <c r="AT273" s="21"/>
      <c r="AU273" s="182"/>
      <c r="AV273" s="21"/>
      <c r="AW273" s="21"/>
      <c r="AX273" s="21"/>
      <c r="AY273" s="21"/>
      <c r="AZ273" s="21"/>
      <c r="BA273" s="21"/>
      <c r="BB273" s="21"/>
      <c r="BC273" s="194"/>
      <c r="BD273" s="183"/>
      <c r="BE273" s="23"/>
      <c r="BF273" s="20"/>
      <c r="BG273" s="20"/>
      <c r="BH273" s="23"/>
      <c r="BI273" s="20"/>
      <c r="BJ273" s="20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52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182"/>
      <c r="AL274" s="21"/>
      <c r="AM274" s="21"/>
      <c r="AN274" s="21"/>
      <c r="AO274" s="21"/>
      <c r="AP274" s="21"/>
      <c r="AQ274" s="21"/>
      <c r="AR274" s="21"/>
      <c r="AS274" s="182"/>
      <c r="AT274" s="21"/>
      <c r="AU274" s="182"/>
      <c r="AV274" s="21"/>
      <c r="AW274" s="21"/>
      <c r="AX274" s="21"/>
      <c r="AY274" s="21"/>
      <c r="AZ274" s="21"/>
      <c r="BA274" s="21"/>
      <c r="BB274" s="21"/>
      <c r="BC274" s="194"/>
      <c r="BD274" s="183"/>
      <c r="BE274" s="23"/>
      <c r="BF274" s="20"/>
      <c r="BG274" s="20"/>
      <c r="BH274" s="23"/>
      <c r="BI274" s="20"/>
      <c r="BJ274" s="20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409.6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1"/>
      <c r="AI275" s="21"/>
      <c r="AJ275" s="21"/>
      <c r="AK275" s="194"/>
      <c r="AL275" s="21"/>
      <c r="AM275" s="21"/>
      <c r="AN275" s="21"/>
      <c r="AO275" s="21"/>
      <c r="AP275" s="21"/>
      <c r="AQ275" s="21"/>
      <c r="AR275" s="21"/>
      <c r="AS275" s="194"/>
      <c r="AT275" s="21"/>
      <c r="AU275" s="194"/>
      <c r="AV275" s="23"/>
      <c r="AW275" s="21"/>
      <c r="AX275" s="21"/>
      <c r="AY275" s="21"/>
      <c r="AZ275" s="21"/>
      <c r="BA275" s="21"/>
      <c r="BB275" s="21"/>
      <c r="BC275" s="194"/>
      <c r="BD275" s="21"/>
      <c r="BE275" s="21"/>
      <c r="BF275" s="20"/>
      <c r="BG275" s="20"/>
      <c r="BH275" s="23"/>
      <c r="BI275" s="20"/>
      <c r="BJ275" s="20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5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0"/>
      <c r="AJ276" s="21"/>
      <c r="AK276" s="194"/>
      <c r="AL276" s="23"/>
      <c r="AM276" s="20"/>
      <c r="AN276" s="21"/>
      <c r="AO276" s="21"/>
      <c r="AP276" s="21"/>
      <c r="AQ276" s="21"/>
      <c r="AR276" s="21"/>
      <c r="AS276" s="194"/>
      <c r="AT276" s="23"/>
      <c r="AU276" s="194"/>
      <c r="AV276" s="23"/>
      <c r="AW276" s="21"/>
      <c r="AX276" s="21"/>
      <c r="AY276" s="21"/>
      <c r="AZ276" s="21"/>
      <c r="BA276" s="21"/>
      <c r="BB276" s="21"/>
      <c r="BC276" s="194"/>
      <c r="BD276" s="23"/>
      <c r="BE276" s="23"/>
      <c r="BF276" s="20"/>
      <c r="BG276" s="20"/>
      <c r="BH276" s="23"/>
      <c r="BI276" s="20"/>
      <c r="BJ276" s="20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5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3"/>
      <c r="AI277" s="20"/>
      <c r="AJ277" s="21"/>
      <c r="AK277" s="194"/>
      <c r="AL277" s="23"/>
      <c r="AM277" s="20"/>
      <c r="AN277" s="21"/>
      <c r="AO277" s="21"/>
      <c r="AP277" s="21"/>
      <c r="AQ277" s="21"/>
      <c r="AR277" s="21"/>
      <c r="AS277" s="194"/>
      <c r="AT277" s="23"/>
      <c r="AU277" s="194"/>
      <c r="AV277" s="23"/>
      <c r="AW277" s="21"/>
      <c r="AX277" s="21"/>
      <c r="AY277" s="21"/>
      <c r="AZ277" s="21"/>
      <c r="BA277" s="21"/>
      <c r="BB277" s="21"/>
      <c r="BC277" s="194"/>
      <c r="BD277" s="23"/>
      <c r="BE277" s="23"/>
      <c r="BF277" s="20"/>
      <c r="BG277" s="20"/>
      <c r="BH277" s="23"/>
      <c r="BI277" s="20"/>
      <c r="BJ277" s="20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5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0"/>
      <c r="AH278" s="23"/>
      <c r="AI278" s="20"/>
      <c r="AJ278" s="21"/>
      <c r="AK278" s="194"/>
      <c r="AL278" s="23"/>
      <c r="AM278" s="20"/>
      <c r="AN278" s="21"/>
      <c r="AO278" s="21"/>
      <c r="AP278" s="21"/>
      <c r="AQ278" s="21"/>
      <c r="AR278" s="21"/>
      <c r="AS278" s="194"/>
      <c r="AT278" s="23"/>
      <c r="AU278" s="194"/>
      <c r="AV278" s="23"/>
      <c r="AW278" s="21"/>
      <c r="AX278" s="21"/>
      <c r="AY278" s="21"/>
      <c r="AZ278" s="21"/>
      <c r="BA278" s="21"/>
      <c r="BB278" s="21"/>
      <c r="BC278" s="194"/>
      <c r="BD278" s="23"/>
      <c r="BE278" s="23"/>
      <c r="BF278" s="20"/>
      <c r="BG278" s="20"/>
      <c r="BH278" s="23"/>
      <c r="BI278" s="20"/>
      <c r="BJ278" s="20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3"/>
      <c r="AI279" s="20"/>
      <c r="AJ279" s="21"/>
      <c r="AK279" s="194"/>
      <c r="AL279" s="23"/>
      <c r="AM279" s="20"/>
      <c r="AN279" s="21"/>
      <c r="AO279" s="21"/>
      <c r="AP279" s="21"/>
      <c r="AQ279" s="21"/>
      <c r="AR279" s="21"/>
      <c r="AS279" s="194"/>
      <c r="AT279" s="23"/>
      <c r="AU279" s="194"/>
      <c r="AV279" s="23"/>
      <c r="AW279" s="21"/>
      <c r="AX279" s="21"/>
      <c r="AY279" s="21"/>
      <c r="AZ279" s="21"/>
      <c r="BA279" s="21"/>
      <c r="BB279" s="21"/>
      <c r="BC279" s="194"/>
      <c r="BD279" s="23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349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0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3"/>
      <c r="AI280" s="23"/>
      <c r="AJ280" s="21"/>
      <c r="AK280" s="194"/>
      <c r="AL280" s="20"/>
      <c r="AM280" s="20"/>
      <c r="AN280" s="21"/>
      <c r="AO280" s="21"/>
      <c r="AP280" s="21"/>
      <c r="AQ280" s="21"/>
      <c r="AR280" s="21"/>
      <c r="AS280" s="194"/>
      <c r="AT280" s="23"/>
      <c r="AU280" s="194"/>
      <c r="AV280" s="20"/>
      <c r="AW280" s="21"/>
      <c r="AX280" s="21"/>
      <c r="AY280" s="21"/>
      <c r="AZ280" s="21"/>
      <c r="BA280" s="21"/>
      <c r="BB280" s="21"/>
      <c r="BC280" s="194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37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0"/>
      <c r="O281" s="20"/>
      <c r="P281" s="23"/>
      <c r="Q281" s="23"/>
      <c r="R281" s="20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4"/>
      <c r="BD281" s="183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409.6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0"/>
      <c r="BB282" s="20"/>
      <c r="BC282" s="194"/>
      <c r="BD282" s="2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180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4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80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4"/>
      <c r="BD284" s="183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80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4"/>
      <c r="BD285" s="21"/>
      <c r="BE285" s="20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80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4"/>
      <c r="BD286" s="183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40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4"/>
      <c r="BD287" s="21"/>
      <c r="BE287" s="21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44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4"/>
      <c r="BD288" s="183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336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4"/>
      <c r="BD289" s="18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2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0"/>
      <c r="BB290" s="20"/>
      <c r="BC290" s="20"/>
      <c r="BD290" s="18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2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94"/>
      <c r="BD291" s="18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229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94"/>
      <c r="BD292" s="21"/>
      <c r="BE292" s="21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182"/>
      <c r="AL293" s="21"/>
      <c r="AM293" s="21"/>
      <c r="AN293" s="21"/>
      <c r="AO293" s="21"/>
      <c r="AP293" s="21"/>
      <c r="AQ293" s="21"/>
      <c r="AR293" s="21"/>
      <c r="AS293" s="182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4"/>
      <c r="BD293" s="18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249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3"/>
      <c r="AJ294" s="21"/>
      <c r="AK294" s="194"/>
      <c r="AL294" s="23"/>
      <c r="AM294" s="20"/>
      <c r="AN294" s="21"/>
      <c r="AO294" s="21"/>
      <c r="AP294" s="21"/>
      <c r="AQ294" s="21"/>
      <c r="AR294" s="21"/>
      <c r="AS294" s="194"/>
      <c r="AT294" s="23"/>
      <c r="AU294" s="21"/>
      <c r="AV294" s="21"/>
      <c r="AW294" s="21"/>
      <c r="AX294" s="21"/>
      <c r="AY294" s="21"/>
      <c r="AZ294" s="21"/>
      <c r="BA294" s="21"/>
      <c r="BB294" s="21"/>
      <c r="BC294" s="194"/>
      <c r="BD294" s="21"/>
      <c r="BE294" s="21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249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3"/>
      <c r="AI295" s="23"/>
      <c r="AJ295" s="21"/>
      <c r="AK295" s="194"/>
      <c r="AL295" s="23"/>
      <c r="AM295" s="20"/>
      <c r="AN295" s="21"/>
      <c r="AO295" s="21"/>
      <c r="AP295" s="21"/>
      <c r="AQ295" s="21"/>
      <c r="AR295" s="21"/>
      <c r="AS295" s="194"/>
      <c r="AT295" s="23"/>
      <c r="AU295" s="21"/>
      <c r="AV295" s="21"/>
      <c r="AW295" s="21"/>
      <c r="AX295" s="21"/>
      <c r="AY295" s="21"/>
      <c r="AZ295" s="21"/>
      <c r="BA295" s="21"/>
      <c r="BB295" s="21"/>
      <c r="BC295" s="194"/>
      <c r="BD295" s="18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234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4"/>
      <c r="BD296" s="21"/>
      <c r="BE296" s="21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47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4"/>
      <c r="BD297" s="18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409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4"/>
      <c r="BD298" s="21"/>
      <c r="BE298" s="21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4"/>
      <c r="BD299" s="18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40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4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44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4"/>
      <c r="BD301" s="18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41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4"/>
      <c r="BD302" s="21"/>
      <c r="BE302" s="20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41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4"/>
      <c r="BD303" s="18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01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194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24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4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24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4"/>
      <c r="BD306" s="183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9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4"/>
      <c r="BD307" s="21"/>
      <c r="BE307" s="21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5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4"/>
      <c r="BD308" s="18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409.6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4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41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4"/>
      <c r="BD310" s="183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23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4"/>
      <c r="BD311" s="21"/>
      <c r="BE311" s="21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74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4"/>
      <c r="BD312" s="183"/>
      <c r="BE312" s="20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9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0"/>
      <c r="BB313" s="20"/>
      <c r="BC313" s="194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9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4"/>
      <c r="BD314" s="18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4"/>
      <c r="BD315" s="18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4"/>
      <c r="BD316" s="23"/>
      <c r="BE316" s="23"/>
      <c r="BF316" s="20"/>
      <c r="BG316" s="20"/>
      <c r="BH316" s="23"/>
      <c r="BI316" s="20"/>
      <c r="BJ316" s="23"/>
      <c r="BK316" s="20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227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0"/>
      <c r="AP317" s="23"/>
      <c r="AQ317" s="20"/>
      <c r="AR317" s="21"/>
      <c r="AS317" s="21"/>
      <c r="AT317" s="21"/>
      <c r="AU317" s="21"/>
      <c r="AV317" s="21"/>
      <c r="AW317" s="21"/>
      <c r="AX317" s="21"/>
      <c r="AY317" s="21"/>
      <c r="AZ317" s="21"/>
      <c r="BA317" s="20"/>
      <c r="BB317" s="21"/>
      <c r="BC317" s="194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0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0"/>
      <c r="O318" s="20"/>
      <c r="P318" s="20"/>
      <c r="Q318" s="20"/>
      <c r="R318" s="20"/>
      <c r="S318" s="20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0"/>
      <c r="AP318" s="23"/>
      <c r="AQ318" s="20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194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42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0"/>
      <c r="AP319" s="23"/>
      <c r="AQ319" s="20"/>
      <c r="AR319" s="21"/>
      <c r="AS319" s="21"/>
      <c r="AT319" s="21"/>
      <c r="AU319" s="21"/>
      <c r="AV319" s="21"/>
      <c r="AW319" s="21"/>
      <c r="AX319" s="21"/>
      <c r="AY319" s="21"/>
      <c r="AZ319" s="21"/>
      <c r="BA319" s="20"/>
      <c r="BB319" s="20"/>
      <c r="BC319" s="194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9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194"/>
      <c r="AT320" s="20"/>
      <c r="AU320" s="21"/>
      <c r="AV320" s="21"/>
      <c r="AW320" s="21"/>
      <c r="AX320" s="21"/>
      <c r="AY320" s="21"/>
      <c r="AZ320" s="21"/>
      <c r="BA320" s="21"/>
      <c r="BB320" s="21"/>
      <c r="BC320" s="194"/>
      <c r="BD320" s="183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42"/>
      <c r="M321" s="20"/>
      <c r="N321" s="20"/>
      <c r="O321" s="20"/>
      <c r="P321" s="20"/>
      <c r="Q321" s="20"/>
      <c r="R321" s="20"/>
      <c r="S321" s="20"/>
      <c r="T321" s="20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4"/>
      <c r="BD321" s="18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43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4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4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6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4"/>
      <c r="BD324" s="18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409.6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4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2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4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209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4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209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82"/>
      <c r="AL328" s="21"/>
      <c r="AM328" s="21"/>
      <c r="AN328" s="21"/>
      <c r="AO328" s="21"/>
      <c r="AP328" s="21"/>
      <c r="AQ328" s="21"/>
      <c r="AR328" s="21"/>
      <c r="AS328" s="182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4"/>
      <c r="BD328" s="18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89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0"/>
      <c r="AH329" s="23"/>
      <c r="AI329" s="23"/>
      <c r="AJ329" s="21"/>
      <c r="AK329" s="194"/>
      <c r="AL329" s="20"/>
      <c r="AM329" s="20"/>
      <c r="AN329" s="21"/>
      <c r="AO329" s="21"/>
      <c r="AP329" s="21"/>
      <c r="AQ329" s="21"/>
      <c r="AR329" s="21"/>
      <c r="AS329" s="194"/>
      <c r="AT329" s="23"/>
      <c r="AU329" s="21"/>
      <c r="AV329" s="21"/>
      <c r="AW329" s="21"/>
      <c r="AX329" s="21"/>
      <c r="AY329" s="21"/>
      <c r="AZ329" s="21"/>
      <c r="BA329" s="21"/>
      <c r="BB329" s="21"/>
      <c r="BC329" s="194"/>
      <c r="BD329" s="21"/>
      <c r="BE329" s="21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89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0"/>
      <c r="AH330" s="23"/>
      <c r="AI330" s="23"/>
      <c r="AJ330" s="21"/>
      <c r="AK330" s="194"/>
      <c r="AL330" s="20"/>
      <c r="AM330" s="20"/>
      <c r="AN330" s="21"/>
      <c r="AO330" s="21"/>
      <c r="AP330" s="21"/>
      <c r="AQ330" s="21"/>
      <c r="AR330" s="21"/>
      <c r="AS330" s="194"/>
      <c r="AT330" s="23"/>
      <c r="AU330" s="21"/>
      <c r="AV330" s="21"/>
      <c r="AW330" s="21"/>
      <c r="AX330" s="21"/>
      <c r="AY330" s="21"/>
      <c r="AZ330" s="21"/>
      <c r="BA330" s="21"/>
      <c r="BB330" s="21"/>
      <c r="BC330" s="194"/>
      <c r="BD330" s="2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04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4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4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4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2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0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4"/>
      <c r="BD333" s="18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92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194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4"/>
      <c r="BD334" s="18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9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194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4"/>
      <c r="BD335" s="18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409.6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1"/>
      <c r="AI336" s="21"/>
      <c r="AJ336" s="21"/>
      <c r="AK336" s="194"/>
      <c r="AL336" s="21"/>
      <c r="AM336" s="21"/>
      <c r="AN336" s="21"/>
      <c r="AO336" s="21"/>
      <c r="AP336" s="21"/>
      <c r="AQ336" s="21"/>
      <c r="AR336" s="21"/>
      <c r="AS336" s="194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4"/>
      <c r="BD336" s="21"/>
      <c r="BE336" s="21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92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4"/>
      <c r="BD337" s="183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92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4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92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4"/>
      <c r="BD339" s="18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92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4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92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4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4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194"/>
      <c r="N343" s="20"/>
      <c r="O343" s="20"/>
      <c r="P343" s="20"/>
      <c r="Q343" s="20"/>
      <c r="R343" s="20"/>
      <c r="S343" s="20"/>
      <c r="T343" s="20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4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9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4"/>
      <c r="BD344" s="21"/>
      <c r="BE344" s="20"/>
      <c r="BF344" s="20"/>
      <c r="BG344" s="20"/>
      <c r="BH344" s="23"/>
      <c r="BI344" s="20"/>
      <c r="BJ344" s="21"/>
      <c r="BK344" s="21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4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0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4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409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0"/>
      <c r="AH347" s="21"/>
      <c r="AI347" s="21"/>
      <c r="AJ347" s="21"/>
      <c r="AK347" s="194"/>
      <c r="AL347" s="21"/>
      <c r="AM347" s="20"/>
      <c r="AN347" s="21"/>
      <c r="AO347" s="21"/>
      <c r="AP347" s="21"/>
      <c r="AQ347" s="21"/>
      <c r="AR347" s="21"/>
      <c r="AS347" s="194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4"/>
      <c r="BD347" s="21"/>
      <c r="BE347" s="21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4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4"/>
      <c r="BD349" s="18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4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4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194"/>
      <c r="N352" s="20"/>
      <c r="O352" s="20"/>
      <c r="P352" s="20"/>
      <c r="Q352" s="20"/>
      <c r="R352" s="20"/>
      <c r="S352" s="20"/>
      <c r="T352" s="20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4"/>
      <c r="BD352" s="18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194"/>
      <c r="N353" s="20"/>
      <c r="O353" s="20"/>
      <c r="P353" s="20"/>
      <c r="Q353" s="20"/>
      <c r="R353" s="20"/>
      <c r="S353" s="20"/>
      <c r="T353" s="20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4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194"/>
      <c r="AL354" s="21"/>
      <c r="AM354" s="20"/>
      <c r="AN354" s="21"/>
      <c r="AO354" s="21"/>
      <c r="AP354" s="21"/>
      <c r="AQ354" s="21"/>
      <c r="AR354" s="21"/>
      <c r="AS354" s="194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4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4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0"/>
      <c r="O356" s="20"/>
      <c r="P356" s="20"/>
      <c r="Q356" s="20"/>
      <c r="R356" s="20"/>
      <c r="S356" s="20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4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4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194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4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194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4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194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4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209.2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4"/>
      <c r="BD361" s="23"/>
      <c r="BE361" s="23"/>
      <c r="BF361" s="20"/>
      <c r="BG361" s="20"/>
      <c r="BH361" s="23"/>
      <c r="BI361" s="20"/>
      <c r="BJ361" s="23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6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0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4"/>
      <c r="BD362" s="23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1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3"/>
      <c r="O363" s="20"/>
      <c r="P363" s="23"/>
      <c r="Q363" s="23"/>
      <c r="R363" s="23"/>
      <c r="S363" s="23"/>
      <c r="T363" s="23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4"/>
      <c r="BD363" s="2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214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4"/>
      <c r="BD364" s="2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409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3"/>
      <c r="O365" s="23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0"/>
      <c r="AH365" s="23"/>
      <c r="AI365" s="20"/>
      <c r="AJ365" s="21"/>
      <c r="AK365" s="194"/>
      <c r="AL365" s="23"/>
      <c r="AM365" s="20"/>
      <c r="AN365" s="21"/>
      <c r="AO365" s="21"/>
      <c r="AP365" s="21"/>
      <c r="AQ365" s="21"/>
      <c r="AR365" s="21"/>
      <c r="AS365" s="194"/>
      <c r="AT365" s="23"/>
      <c r="AU365" s="21"/>
      <c r="AV365" s="21"/>
      <c r="AW365" s="21"/>
      <c r="AX365" s="21"/>
      <c r="AY365" s="21"/>
      <c r="AZ365" s="21"/>
      <c r="BA365" s="21"/>
      <c r="BB365" s="21"/>
      <c r="BC365" s="194"/>
      <c r="BD365" s="2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26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4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26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4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26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66"/>
      <c r="L368" s="66"/>
      <c r="M368" s="66"/>
      <c r="N368" s="28"/>
      <c r="O368" s="66"/>
      <c r="P368" s="66"/>
      <c r="Q368" s="66"/>
      <c r="R368" s="66"/>
      <c r="S368" s="66"/>
      <c r="T368" s="28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4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26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4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239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4"/>
      <c r="BD370" s="2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4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0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182"/>
      <c r="AL371" s="21"/>
      <c r="AM371" s="21"/>
      <c r="AN371" s="21"/>
      <c r="AO371" s="21"/>
      <c r="AP371" s="21"/>
      <c r="AQ371" s="21"/>
      <c r="AR371" s="21"/>
      <c r="AS371" s="182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4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1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0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0"/>
      <c r="AH372" s="23"/>
      <c r="AI372" s="23"/>
      <c r="AJ372" s="21"/>
      <c r="AK372" s="194"/>
      <c r="AL372" s="20"/>
      <c r="AM372" s="20"/>
      <c r="AN372" s="21"/>
      <c r="AO372" s="21"/>
      <c r="AP372" s="21"/>
      <c r="AQ372" s="21"/>
      <c r="AR372" s="21"/>
      <c r="AS372" s="194"/>
      <c r="AT372" s="23"/>
      <c r="AU372" s="21"/>
      <c r="AV372" s="21"/>
      <c r="AW372" s="21"/>
      <c r="AX372" s="21"/>
      <c r="AY372" s="21"/>
      <c r="AZ372" s="21"/>
      <c r="BA372" s="21"/>
      <c r="BB372" s="21"/>
      <c r="BC372" s="194"/>
      <c r="BD372" s="2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409.6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0"/>
      <c r="AH373" s="21"/>
      <c r="AI373" s="21"/>
      <c r="AJ373" s="21"/>
      <c r="AK373" s="194"/>
      <c r="AL373" s="21"/>
      <c r="AM373" s="21"/>
      <c r="AN373" s="21"/>
      <c r="AO373" s="21"/>
      <c r="AP373" s="21"/>
      <c r="AQ373" s="21"/>
      <c r="AR373" s="21"/>
      <c r="AS373" s="194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4"/>
      <c r="BD373" s="21"/>
      <c r="BE373" s="21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6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4"/>
      <c r="BD374" s="2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1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4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36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4"/>
      <c r="BD376" s="23"/>
      <c r="BE376" s="23"/>
      <c r="BF376" s="20"/>
      <c r="BG376" s="20"/>
      <c r="BH376" s="23"/>
      <c r="BI376" s="20"/>
      <c r="BJ376" s="23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49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4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1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4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1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194"/>
      <c r="N379" s="23"/>
      <c r="O379" s="20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4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89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0"/>
      <c r="BB380" s="20"/>
      <c r="BC380" s="194"/>
      <c r="BD380" s="2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4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194"/>
      <c r="AT381" s="20"/>
      <c r="AU381" s="21"/>
      <c r="AV381" s="21"/>
      <c r="AW381" s="21"/>
      <c r="AX381" s="21"/>
      <c r="AY381" s="21"/>
      <c r="AZ381" s="21"/>
      <c r="BA381" s="21"/>
      <c r="BB381" s="21"/>
      <c r="BC381" s="194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4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194"/>
      <c r="AT382" s="20"/>
      <c r="AU382" s="21"/>
      <c r="AV382" s="21"/>
      <c r="AW382" s="21"/>
      <c r="AX382" s="21"/>
      <c r="AY382" s="21"/>
      <c r="AZ382" s="21"/>
      <c r="BA382" s="21"/>
      <c r="BB382" s="21"/>
      <c r="BC382" s="194"/>
      <c r="BD382" s="183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64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4"/>
      <c r="BD383" s="183"/>
      <c r="BE383" s="23"/>
      <c r="BF383" s="20"/>
      <c r="BG383" s="20"/>
      <c r="BH383" s="23"/>
      <c r="BI383" s="20"/>
      <c r="BJ383" s="21"/>
      <c r="BK383" s="20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4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194"/>
      <c r="AT384" s="20"/>
      <c r="AU384" s="21"/>
      <c r="AV384" s="21"/>
      <c r="AW384" s="21"/>
      <c r="AX384" s="21"/>
      <c r="AY384" s="21"/>
      <c r="AZ384" s="21"/>
      <c r="BA384" s="21"/>
      <c r="BB384" s="21"/>
      <c r="BC384" s="194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4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4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31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0"/>
      <c r="BB386" s="20"/>
      <c r="BC386" s="20"/>
      <c r="BD386" s="183"/>
      <c r="BE386" s="23"/>
      <c r="BF386" s="20"/>
      <c r="BG386" s="20"/>
      <c r="BH386" s="29"/>
      <c r="BI386" s="20"/>
      <c r="BJ386" s="29"/>
      <c r="BK386" s="20"/>
      <c r="BL386" s="20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31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4"/>
      <c r="BD387" s="183"/>
      <c r="BE387" s="23"/>
      <c r="BF387" s="20"/>
      <c r="BG387" s="20"/>
      <c r="BH387" s="29"/>
      <c r="BI387" s="20"/>
      <c r="BJ387" s="29"/>
      <c r="BK387" s="20"/>
      <c r="BL387" s="20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82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3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0"/>
      <c r="BB388" s="20"/>
      <c r="BC388" s="194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82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3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182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0"/>
      <c r="BB389" s="20"/>
      <c r="BC389" s="194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77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182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0"/>
      <c r="BB390" s="20"/>
      <c r="BC390" s="194"/>
      <c r="BD390" s="2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77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182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4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77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3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182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4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67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182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0"/>
      <c r="BB393" s="20"/>
      <c r="BC393" s="194"/>
      <c r="BD393" s="2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67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182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4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67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182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4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408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0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0"/>
      <c r="AH396" s="20"/>
      <c r="AI396" s="20"/>
      <c r="AJ396" s="21"/>
      <c r="AK396" s="194"/>
      <c r="AL396" s="20"/>
      <c r="AM396" s="20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4"/>
      <c r="BD396" s="23"/>
      <c r="BE396" s="20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238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182"/>
      <c r="AD397" s="21"/>
      <c r="AE397" s="21"/>
      <c r="AF397" s="21"/>
      <c r="AG397" s="20"/>
      <c r="AH397" s="20"/>
      <c r="AI397" s="20"/>
      <c r="AJ397" s="21"/>
      <c r="AK397" s="194"/>
      <c r="AL397" s="20"/>
      <c r="AM397" s="20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4"/>
      <c r="BD397" s="2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53.7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182"/>
      <c r="AD398" s="21"/>
      <c r="AE398" s="21"/>
      <c r="AF398" s="21"/>
      <c r="AG398" s="20"/>
      <c r="AH398" s="20"/>
      <c r="AI398" s="20"/>
      <c r="AJ398" s="21"/>
      <c r="AK398" s="194"/>
      <c r="AL398" s="20"/>
      <c r="AM398" s="20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4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408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194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182"/>
      <c r="AD399" s="21"/>
      <c r="AE399" s="21"/>
      <c r="AF399" s="21"/>
      <c r="AG399" s="21"/>
      <c r="AH399" s="21"/>
      <c r="AI399" s="21"/>
      <c r="AJ399" s="21"/>
      <c r="AK399" s="182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4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408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194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194"/>
      <c r="AD400" s="23"/>
      <c r="AE400" s="23"/>
      <c r="AF400" s="23"/>
      <c r="AG400" s="20"/>
      <c r="AH400" s="21"/>
      <c r="AI400" s="21"/>
      <c r="AJ400" s="21"/>
      <c r="AK400" s="194"/>
      <c r="AL400" s="20"/>
      <c r="AM400" s="20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4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408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"/>
      <c r="BB401" s="20"/>
      <c r="BC401" s="194"/>
      <c r="BD401" s="2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59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4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59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4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241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4"/>
      <c r="BD404" s="18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408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0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94"/>
      <c r="AD405" s="23"/>
      <c r="AE405" s="23"/>
      <c r="AF405" s="23"/>
      <c r="AG405" s="23"/>
      <c r="AH405" s="21"/>
      <c r="AI405" s="21"/>
      <c r="AJ405" s="21"/>
      <c r="AK405" s="194"/>
      <c r="AL405" s="20"/>
      <c r="AM405" s="20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4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63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194"/>
      <c r="N406" s="23"/>
      <c r="O406" s="20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194"/>
      <c r="AD406" s="23"/>
      <c r="AE406" s="23"/>
      <c r="AF406" s="23"/>
      <c r="AG406" s="23"/>
      <c r="AH406" s="21"/>
      <c r="AI406" s="21"/>
      <c r="AJ406" s="21"/>
      <c r="AK406" s="194"/>
      <c r="AL406" s="20"/>
      <c r="AM406" s="20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4"/>
      <c r="BD406" s="20"/>
      <c r="BE406" s="20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409.6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0"/>
      <c r="AH407" s="23"/>
      <c r="AI407" s="23"/>
      <c r="AJ407" s="21"/>
      <c r="AK407" s="194"/>
      <c r="AL407" s="23"/>
      <c r="AM407" s="23"/>
      <c r="AN407" s="21"/>
      <c r="AO407" s="21"/>
      <c r="AP407" s="21"/>
      <c r="AQ407" s="21"/>
      <c r="AR407" s="21"/>
      <c r="AS407" s="194"/>
      <c r="AT407" s="23"/>
      <c r="AU407" s="21"/>
      <c r="AV407" s="21"/>
      <c r="AW407" s="21"/>
      <c r="AX407" s="21"/>
      <c r="AY407" s="21"/>
      <c r="AZ407" s="21"/>
      <c r="BA407" s="21"/>
      <c r="BB407" s="21"/>
      <c r="BC407" s="194"/>
      <c r="BD407" s="20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3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4"/>
      <c r="BD408" s="20"/>
      <c r="BE408" s="20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3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4"/>
      <c r="BD409" s="20"/>
      <c r="BE409" s="20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3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4"/>
      <c r="BD410" s="20"/>
      <c r="BE410" s="20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3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4"/>
      <c r="BD411" s="20"/>
      <c r="BE411" s="20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54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4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19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4"/>
      <c r="BD413" s="20"/>
      <c r="BE413" s="20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3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4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49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0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4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25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4"/>
      <c r="BD416" s="2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71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4"/>
      <c r="BD417" s="20"/>
      <c r="BE417" s="20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9.6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4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69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182"/>
      <c r="AL419" s="21"/>
      <c r="AM419" s="21"/>
      <c r="AN419" s="21"/>
      <c r="AO419" s="21"/>
      <c r="AP419" s="21"/>
      <c r="AQ419" s="21"/>
      <c r="AR419" s="21"/>
      <c r="AS419" s="182"/>
      <c r="AT419" s="21"/>
      <c r="AU419" s="182"/>
      <c r="AV419" s="21"/>
      <c r="AW419" s="21"/>
      <c r="AX419" s="21"/>
      <c r="AY419" s="21"/>
      <c r="AZ419" s="21"/>
      <c r="BA419" s="21"/>
      <c r="BB419" s="21"/>
      <c r="BC419" s="194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34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182"/>
      <c r="AL420" s="21"/>
      <c r="AM420" s="21"/>
      <c r="AN420" s="21"/>
      <c r="AO420" s="21"/>
      <c r="AP420" s="21"/>
      <c r="AQ420" s="21"/>
      <c r="AR420" s="21"/>
      <c r="AS420" s="182"/>
      <c r="AT420" s="21"/>
      <c r="AU420" s="182"/>
      <c r="AV420" s="21"/>
      <c r="AW420" s="21"/>
      <c r="AX420" s="21"/>
      <c r="AY420" s="21"/>
      <c r="AZ420" s="21"/>
      <c r="BA420" s="21"/>
      <c r="BB420" s="21"/>
      <c r="BC420" s="194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82.2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182"/>
      <c r="AL421" s="21"/>
      <c r="AM421" s="21"/>
      <c r="AN421" s="21"/>
      <c r="AO421" s="21"/>
      <c r="AP421" s="21"/>
      <c r="AQ421" s="21"/>
      <c r="AR421" s="21"/>
      <c r="AS421" s="182"/>
      <c r="AT421" s="21"/>
      <c r="AU421" s="182"/>
      <c r="AV421" s="21"/>
      <c r="AW421" s="21"/>
      <c r="AX421" s="21"/>
      <c r="AY421" s="21"/>
      <c r="AZ421" s="21"/>
      <c r="BA421" s="21"/>
      <c r="BB421" s="21"/>
      <c r="BC421" s="194"/>
      <c r="BD421" s="194"/>
      <c r="BE421" s="20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257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182"/>
      <c r="AL422" s="21"/>
      <c r="AM422" s="21"/>
      <c r="AN422" s="21"/>
      <c r="AO422" s="21"/>
      <c r="AP422" s="21"/>
      <c r="AQ422" s="21"/>
      <c r="AR422" s="21"/>
      <c r="AS422" s="182"/>
      <c r="AT422" s="21"/>
      <c r="AU422" s="182"/>
      <c r="AV422" s="21"/>
      <c r="AW422" s="21"/>
      <c r="AX422" s="21"/>
      <c r="AY422" s="21"/>
      <c r="AZ422" s="21"/>
      <c r="BA422" s="20"/>
      <c r="BB422" s="20"/>
      <c r="BC422" s="194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44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182"/>
      <c r="AL423" s="21"/>
      <c r="AM423" s="21"/>
      <c r="AN423" s="21"/>
      <c r="AO423" s="21"/>
      <c r="AP423" s="21"/>
      <c r="AQ423" s="21"/>
      <c r="AR423" s="21"/>
      <c r="AS423" s="182"/>
      <c r="AT423" s="21"/>
      <c r="AU423" s="182"/>
      <c r="AV423" s="21"/>
      <c r="AW423" s="21"/>
      <c r="AX423" s="21"/>
      <c r="AY423" s="21"/>
      <c r="AZ423" s="21"/>
      <c r="BA423" s="20"/>
      <c r="BB423" s="20"/>
      <c r="BC423" s="194"/>
      <c r="BD423" s="194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5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2"/>
      <c r="AL424" s="21"/>
      <c r="AM424" s="21"/>
      <c r="AN424" s="21"/>
      <c r="AO424" s="21"/>
      <c r="AP424" s="21"/>
      <c r="AQ424" s="21"/>
      <c r="AR424" s="21"/>
      <c r="AS424" s="182"/>
      <c r="AT424" s="21"/>
      <c r="AU424" s="182"/>
      <c r="AV424" s="21"/>
      <c r="AW424" s="21"/>
      <c r="AX424" s="21"/>
      <c r="AY424" s="21"/>
      <c r="AZ424" s="21"/>
      <c r="BA424" s="21"/>
      <c r="BB424" s="21"/>
      <c r="BC424" s="194"/>
      <c r="BD424" s="2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6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2"/>
      <c r="AL425" s="21"/>
      <c r="AM425" s="21"/>
      <c r="AN425" s="21"/>
      <c r="AO425" s="21"/>
      <c r="AP425" s="21"/>
      <c r="AQ425" s="21"/>
      <c r="AR425" s="21"/>
      <c r="AS425" s="182"/>
      <c r="AT425" s="21"/>
      <c r="AU425" s="182"/>
      <c r="AV425" s="21"/>
      <c r="AW425" s="21"/>
      <c r="AX425" s="21"/>
      <c r="AY425" s="21"/>
      <c r="AZ425" s="21"/>
      <c r="BA425" s="21"/>
      <c r="BB425" s="21"/>
      <c r="BC425" s="194"/>
      <c r="BD425" s="18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5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182"/>
      <c r="AL426" s="21"/>
      <c r="AM426" s="21"/>
      <c r="AN426" s="21"/>
      <c r="AO426" s="21"/>
      <c r="AP426" s="21"/>
      <c r="AQ426" s="21"/>
      <c r="AR426" s="21"/>
      <c r="AS426" s="182"/>
      <c r="AT426" s="21"/>
      <c r="AU426" s="182"/>
      <c r="AV426" s="21"/>
      <c r="AW426" s="21"/>
      <c r="AX426" s="21"/>
      <c r="AY426" s="21"/>
      <c r="AZ426" s="21"/>
      <c r="BA426" s="21"/>
      <c r="BB426" s="21"/>
      <c r="BC426" s="194"/>
      <c r="BD426" s="23"/>
      <c r="BE426" s="20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66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2"/>
      <c r="AL427" s="21"/>
      <c r="AM427" s="21"/>
      <c r="AN427" s="21"/>
      <c r="AO427" s="21"/>
      <c r="AP427" s="21"/>
      <c r="AQ427" s="21"/>
      <c r="AR427" s="21"/>
      <c r="AS427" s="182"/>
      <c r="AT427" s="21"/>
      <c r="AU427" s="182"/>
      <c r="AV427" s="21"/>
      <c r="AW427" s="21"/>
      <c r="AX427" s="21"/>
      <c r="AY427" s="21"/>
      <c r="AZ427" s="21"/>
      <c r="BA427" s="21"/>
      <c r="BB427" s="21"/>
      <c r="BC427" s="194"/>
      <c r="BD427" s="18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81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0"/>
      <c r="S428" s="20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2"/>
      <c r="AL428" s="21"/>
      <c r="AM428" s="21"/>
      <c r="AN428" s="21"/>
      <c r="AO428" s="21"/>
      <c r="AP428" s="21"/>
      <c r="AQ428" s="21"/>
      <c r="AR428" s="21"/>
      <c r="AS428" s="182"/>
      <c r="AT428" s="21"/>
      <c r="AU428" s="182"/>
      <c r="AV428" s="21"/>
      <c r="AW428" s="21"/>
      <c r="AX428" s="21"/>
      <c r="AY428" s="21"/>
      <c r="AZ428" s="21"/>
      <c r="BA428" s="21"/>
      <c r="BB428" s="21"/>
      <c r="BC428" s="194"/>
      <c r="BD428" s="18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71" customFormat="1" ht="197.25" customHeight="1" x14ac:dyDescent="0.25">
      <c r="A429" s="17"/>
      <c r="B429" s="18"/>
      <c r="C429" s="19"/>
      <c r="D429" s="19"/>
      <c r="E429" s="66"/>
      <c r="F429" s="18"/>
      <c r="G429" s="18"/>
      <c r="H429" s="18"/>
      <c r="I429" s="18"/>
      <c r="J429" s="18"/>
      <c r="K429" s="66"/>
      <c r="L429" s="66"/>
      <c r="M429" s="66"/>
      <c r="N429" s="19"/>
      <c r="O429" s="19"/>
      <c r="P429" s="19"/>
      <c r="Q429" s="19"/>
      <c r="R429" s="19"/>
      <c r="S429" s="19"/>
      <c r="T429" s="19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184"/>
      <c r="BD429" s="184"/>
      <c r="BE429" s="66"/>
      <c r="BF429" s="66"/>
      <c r="BG429" s="66"/>
      <c r="BH429" s="28"/>
      <c r="BI429" s="66"/>
      <c r="BJ429" s="66"/>
      <c r="BK429" s="28"/>
      <c r="BL429" s="27"/>
      <c r="BM429" s="27"/>
      <c r="BN429" s="17"/>
      <c r="BO429" s="27"/>
      <c r="BP429" s="27"/>
      <c r="BQ429" s="28"/>
      <c r="BR429" s="28"/>
      <c r="BS429" s="17"/>
      <c r="BT429" s="70"/>
    </row>
    <row r="430" spans="1:72" s="22" customFormat="1" ht="136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0"/>
      <c r="O430" s="20"/>
      <c r="P430" s="23"/>
      <c r="Q430" s="23"/>
      <c r="R430" s="23"/>
      <c r="S430" s="23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4"/>
      <c r="BD430" s="194"/>
      <c r="BE430" s="20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43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0"/>
      <c r="O431" s="20"/>
      <c r="P431" s="23"/>
      <c r="Q431" s="23"/>
      <c r="R431" s="23"/>
      <c r="S431" s="23"/>
      <c r="T431" s="20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4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43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3"/>
      <c r="Q432" s="23"/>
      <c r="R432" s="23"/>
      <c r="S432" s="23"/>
      <c r="T432" s="20"/>
      <c r="U432" s="21"/>
      <c r="V432" s="21"/>
      <c r="W432" s="21"/>
      <c r="X432" s="21"/>
      <c r="Y432" s="21"/>
      <c r="Z432" s="21"/>
      <c r="AA432" s="21"/>
      <c r="AB432" s="21"/>
      <c r="AC432" s="182"/>
      <c r="AD432" s="21"/>
      <c r="AE432" s="21"/>
      <c r="AF432" s="21"/>
      <c r="AG432" s="21"/>
      <c r="AH432" s="21"/>
      <c r="AI432" s="21"/>
      <c r="AJ432" s="21"/>
      <c r="AK432" s="182"/>
      <c r="AL432" s="21"/>
      <c r="AM432" s="21"/>
      <c r="AN432" s="21"/>
      <c r="AO432" s="21"/>
      <c r="AP432" s="21"/>
      <c r="AQ432" s="21"/>
      <c r="AR432" s="21"/>
      <c r="AS432" s="182"/>
      <c r="AT432" s="21"/>
      <c r="AU432" s="182"/>
      <c r="AV432" s="21"/>
      <c r="AW432" s="21"/>
      <c r="AX432" s="21"/>
      <c r="AY432" s="21"/>
      <c r="AZ432" s="21"/>
      <c r="BA432" s="21"/>
      <c r="BB432" s="21"/>
      <c r="BC432" s="194"/>
      <c r="BD432" s="194"/>
      <c r="BE432" s="20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79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194"/>
      <c r="N433" s="28"/>
      <c r="O433" s="18"/>
      <c r="P433" s="28"/>
      <c r="Q433" s="28"/>
      <c r="R433" s="28"/>
      <c r="S433" s="28"/>
      <c r="T433" s="28"/>
      <c r="U433" s="21"/>
      <c r="V433" s="21"/>
      <c r="W433" s="21"/>
      <c r="X433" s="21"/>
      <c r="Y433" s="21"/>
      <c r="Z433" s="21"/>
      <c r="AA433" s="21"/>
      <c r="AB433" s="21"/>
      <c r="AC433" s="182"/>
      <c r="AD433" s="21"/>
      <c r="AE433" s="21"/>
      <c r="AF433" s="21"/>
      <c r="AG433" s="20"/>
      <c r="AH433" s="29"/>
      <c r="AI433" s="29"/>
      <c r="AJ433" s="21"/>
      <c r="AK433" s="194"/>
      <c r="AL433" s="29"/>
      <c r="AM433" s="29"/>
      <c r="AN433" s="21"/>
      <c r="AO433" s="21"/>
      <c r="AP433" s="21"/>
      <c r="AQ433" s="21"/>
      <c r="AR433" s="21"/>
      <c r="AS433" s="194"/>
      <c r="AT433" s="29"/>
      <c r="AU433" s="194"/>
      <c r="AV433" s="29"/>
      <c r="AW433" s="21"/>
      <c r="AX433" s="21"/>
      <c r="AY433" s="21"/>
      <c r="AZ433" s="21"/>
      <c r="BA433" s="20"/>
      <c r="BB433" s="23"/>
      <c r="BC433" s="194"/>
      <c r="BD433" s="29"/>
      <c r="BE433" s="29"/>
      <c r="BF433" s="21"/>
      <c r="BG433" s="21"/>
      <c r="BH433" s="21"/>
      <c r="BI433" s="21"/>
      <c r="BJ433" s="21"/>
      <c r="BK433" s="21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64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9"/>
      <c r="O434" s="29"/>
      <c r="P434" s="29"/>
      <c r="Q434" s="29"/>
      <c r="R434" s="29"/>
      <c r="S434" s="29"/>
      <c r="T434" s="29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194"/>
      <c r="BD434" s="194"/>
      <c r="BE434" s="20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49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4"/>
      <c r="BD435" s="18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46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9"/>
      <c r="O436" s="29"/>
      <c r="P436" s="29"/>
      <c r="Q436" s="29"/>
      <c r="R436" s="29"/>
      <c r="S436" s="29"/>
      <c r="T436" s="29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2"/>
      <c r="AL436" s="21"/>
      <c r="AM436" s="21"/>
      <c r="AN436" s="21"/>
      <c r="AO436" s="21"/>
      <c r="AP436" s="21"/>
      <c r="AQ436" s="21"/>
      <c r="AR436" s="21"/>
      <c r="AS436" s="182"/>
      <c r="AT436" s="21"/>
      <c r="AU436" s="182"/>
      <c r="AV436" s="21"/>
      <c r="AW436" s="21"/>
      <c r="AX436" s="21"/>
      <c r="AY436" s="21"/>
      <c r="AZ436" s="21"/>
      <c r="BA436" s="20"/>
      <c r="BB436" s="29"/>
      <c r="BC436" s="29"/>
      <c r="BD436" s="29"/>
      <c r="BE436" s="29"/>
      <c r="BF436" s="21"/>
      <c r="BG436" s="21"/>
      <c r="BH436" s="21"/>
      <c r="BI436" s="21"/>
      <c r="BJ436" s="21"/>
      <c r="BK436" s="21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9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0"/>
      <c r="AD437" s="23"/>
      <c r="AE437" s="23"/>
      <c r="AF437" s="23"/>
      <c r="AG437" s="23"/>
      <c r="AH437" s="29"/>
      <c r="AI437" s="29"/>
      <c r="AJ437" s="21"/>
      <c r="AK437" s="194"/>
      <c r="AL437" s="23"/>
      <c r="AM437" s="23"/>
      <c r="AN437" s="21"/>
      <c r="AO437" s="21"/>
      <c r="AP437" s="21"/>
      <c r="AQ437" s="21"/>
      <c r="AR437" s="21"/>
      <c r="AS437" s="194"/>
      <c r="AT437" s="23"/>
      <c r="AU437" s="194"/>
      <c r="AV437" s="23"/>
      <c r="AW437" s="21"/>
      <c r="AX437" s="21"/>
      <c r="AY437" s="21"/>
      <c r="AZ437" s="21"/>
      <c r="BA437" s="20"/>
      <c r="BB437" s="23"/>
      <c r="BC437" s="194"/>
      <c r="BD437" s="23"/>
      <c r="BE437" s="23"/>
      <c r="BF437" s="21"/>
      <c r="BG437" s="21"/>
      <c r="BH437" s="21"/>
      <c r="BI437" s="21"/>
      <c r="BJ437" s="21"/>
      <c r="BK437" s="21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23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182"/>
      <c r="AD438" s="21"/>
      <c r="AE438" s="21"/>
      <c r="AF438" s="21"/>
      <c r="AG438" s="20"/>
      <c r="AH438" s="29"/>
      <c r="AI438" s="29"/>
      <c r="AJ438" s="21"/>
      <c r="AK438" s="194"/>
      <c r="AL438" s="29"/>
      <c r="AM438" s="29"/>
      <c r="AN438" s="21"/>
      <c r="AO438" s="21"/>
      <c r="AP438" s="21"/>
      <c r="AQ438" s="21"/>
      <c r="AR438" s="21"/>
      <c r="AS438" s="194"/>
      <c r="AT438" s="29"/>
      <c r="AU438" s="194"/>
      <c r="AV438" s="29"/>
      <c r="AW438" s="21"/>
      <c r="AX438" s="21"/>
      <c r="AY438" s="21"/>
      <c r="AZ438" s="21"/>
      <c r="BA438" s="20"/>
      <c r="BB438" s="23"/>
      <c r="BC438" s="194"/>
      <c r="BD438" s="23"/>
      <c r="BE438" s="23"/>
      <c r="BF438" s="21"/>
      <c r="BG438" s="21"/>
      <c r="BH438" s="21"/>
      <c r="BI438" s="21"/>
      <c r="BJ438" s="21"/>
      <c r="BK438" s="21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23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194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182"/>
      <c r="AD439" s="21"/>
      <c r="AE439" s="21"/>
      <c r="AF439" s="21"/>
      <c r="AG439" s="20"/>
      <c r="AH439" s="29"/>
      <c r="AI439" s="29"/>
      <c r="AJ439" s="21"/>
      <c r="AK439" s="194"/>
      <c r="AL439" s="29"/>
      <c r="AM439" s="29"/>
      <c r="AN439" s="21"/>
      <c r="AO439" s="21"/>
      <c r="AP439" s="21"/>
      <c r="AQ439" s="21"/>
      <c r="AR439" s="21"/>
      <c r="AS439" s="194"/>
      <c r="AT439" s="29"/>
      <c r="AU439" s="194"/>
      <c r="AV439" s="29"/>
      <c r="AW439" s="21"/>
      <c r="AX439" s="21"/>
      <c r="AY439" s="21"/>
      <c r="AZ439" s="21"/>
      <c r="BA439" s="20"/>
      <c r="BB439" s="23"/>
      <c r="BC439" s="194"/>
      <c r="BD439" s="29"/>
      <c r="BE439" s="29"/>
      <c r="BF439" s="21"/>
      <c r="BG439" s="21"/>
      <c r="BH439" s="21"/>
      <c r="BI439" s="21"/>
      <c r="BJ439" s="21"/>
      <c r="BK439" s="21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408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182"/>
      <c r="AD440" s="21"/>
      <c r="AE440" s="21"/>
      <c r="AF440" s="21"/>
      <c r="AG440" s="20"/>
      <c r="AH440" s="29"/>
      <c r="AI440" s="29"/>
      <c r="AJ440" s="21"/>
      <c r="AK440" s="194"/>
      <c r="AL440" s="29"/>
      <c r="AM440" s="29"/>
      <c r="AN440" s="21"/>
      <c r="AO440" s="21"/>
      <c r="AP440" s="21"/>
      <c r="AQ440" s="21"/>
      <c r="AR440" s="21"/>
      <c r="AS440" s="194"/>
      <c r="AT440" s="29"/>
      <c r="AU440" s="194"/>
      <c r="AV440" s="29"/>
      <c r="AW440" s="21"/>
      <c r="AX440" s="21"/>
      <c r="AY440" s="21"/>
      <c r="AZ440" s="21"/>
      <c r="BA440" s="20"/>
      <c r="BB440" s="23"/>
      <c r="BC440" s="194"/>
      <c r="BD440" s="23"/>
      <c r="BE440" s="23"/>
      <c r="BF440" s="21"/>
      <c r="BG440" s="21"/>
      <c r="BH440" s="21"/>
      <c r="BI440" s="21"/>
      <c r="BJ440" s="21"/>
      <c r="BK440" s="21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86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182"/>
      <c r="AD441" s="21"/>
      <c r="AE441" s="21"/>
      <c r="AF441" s="21"/>
      <c r="AG441" s="20"/>
      <c r="AH441" s="29"/>
      <c r="AI441" s="29"/>
      <c r="AJ441" s="21"/>
      <c r="AK441" s="194"/>
      <c r="AL441" s="29"/>
      <c r="AM441" s="29"/>
      <c r="AN441" s="21"/>
      <c r="AO441" s="21"/>
      <c r="AP441" s="21"/>
      <c r="AQ441" s="21"/>
      <c r="AR441" s="21"/>
      <c r="AS441" s="194"/>
      <c r="AT441" s="29"/>
      <c r="AU441" s="194"/>
      <c r="AV441" s="29"/>
      <c r="AW441" s="21"/>
      <c r="AX441" s="21"/>
      <c r="AY441" s="21"/>
      <c r="AZ441" s="21"/>
      <c r="BA441" s="20"/>
      <c r="BB441" s="23"/>
      <c r="BC441" s="194"/>
      <c r="BD441" s="29"/>
      <c r="BE441" s="29"/>
      <c r="BF441" s="21"/>
      <c r="BG441" s="21"/>
      <c r="BH441" s="21"/>
      <c r="BI441" s="21"/>
      <c r="BJ441" s="21"/>
      <c r="BK441" s="21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9.6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194"/>
      <c r="N442" s="28"/>
      <c r="O442" s="18"/>
      <c r="P442" s="28"/>
      <c r="Q442" s="28"/>
      <c r="R442" s="28"/>
      <c r="S442" s="28"/>
      <c r="T442" s="28"/>
      <c r="U442" s="21"/>
      <c r="V442" s="21"/>
      <c r="W442" s="21"/>
      <c r="X442" s="21"/>
      <c r="Y442" s="21"/>
      <c r="Z442" s="21"/>
      <c r="AA442" s="21"/>
      <c r="AB442" s="21"/>
      <c r="AC442" s="182"/>
      <c r="AD442" s="21"/>
      <c r="AE442" s="21"/>
      <c r="AF442" s="21"/>
      <c r="AG442" s="20"/>
      <c r="AH442" s="29"/>
      <c r="AI442" s="29"/>
      <c r="AJ442" s="21"/>
      <c r="AK442" s="194"/>
      <c r="AL442" s="29"/>
      <c r="AM442" s="29"/>
      <c r="AN442" s="21"/>
      <c r="AO442" s="21"/>
      <c r="AP442" s="21"/>
      <c r="AQ442" s="21"/>
      <c r="AR442" s="21"/>
      <c r="AS442" s="194"/>
      <c r="AT442" s="29"/>
      <c r="AU442" s="194"/>
      <c r="AV442" s="29"/>
      <c r="AW442" s="21"/>
      <c r="AX442" s="21"/>
      <c r="AY442" s="21"/>
      <c r="AZ442" s="21"/>
      <c r="BA442" s="20"/>
      <c r="BB442" s="23"/>
      <c r="BC442" s="194"/>
      <c r="BD442" s="29"/>
      <c r="BE442" s="29"/>
      <c r="BF442" s="21"/>
      <c r="BG442" s="21"/>
      <c r="BH442" s="21"/>
      <c r="BI442" s="21"/>
      <c r="BJ442" s="21"/>
      <c r="BK442" s="21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16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194"/>
      <c r="N443" s="28"/>
      <c r="O443" s="18"/>
      <c r="P443" s="28"/>
      <c r="Q443" s="28"/>
      <c r="R443" s="28"/>
      <c r="S443" s="28"/>
      <c r="T443" s="28"/>
      <c r="U443" s="21"/>
      <c r="V443" s="21"/>
      <c r="W443" s="21"/>
      <c r="X443" s="21"/>
      <c r="Y443" s="21"/>
      <c r="Z443" s="21"/>
      <c r="AA443" s="21"/>
      <c r="AB443" s="21"/>
      <c r="AC443" s="182"/>
      <c r="AD443" s="21"/>
      <c r="AE443" s="21"/>
      <c r="AF443" s="21"/>
      <c r="AG443" s="20"/>
      <c r="AH443" s="29"/>
      <c r="AI443" s="29"/>
      <c r="AJ443" s="21"/>
      <c r="AK443" s="194"/>
      <c r="AL443" s="29"/>
      <c r="AM443" s="29"/>
      <c r="AN443" s="21"/>
      <c r="AO443" s="21"/>
      <c r="AP443" s="21"/>
      <c r="AQ443" s="21"/>
      <c r="AR443" s="21"/>
      <c r="AS443" s="194"/>
      <c r="AT443" s="29"/>
      <c r="AU443" s="194"/>
      <c r="AV443" s="29"/>
      <c r="AW443" s="21"/>
      <c r="AX443" s="21"/>
      <c r="AY443" s="21"/>
      <c r="AZ443" s="21"/>
      <c r="BA443" s="20"/>
      <c r="BB443" s="23"/>
      <c r="BC443" s="194"/>
      <c r="BD443" s="29"/>
      <c r="BE443" s="29"/>
      <c r="BF443" s="21"/>
      <c r="BG443" s="21"/>
      <c r="BH443" s="21"/>
      <c r="BI443" s="21"/>
      <c r="BJ443" s="21"/>
      <c r="BK443" s="21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54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194"/>
      <c r="AD444" s="29"/>
      <c r="AE444" s="29"/>
      <c r="AF444" s="29"/>
      <c r="AG444" s="29"/>
      <c r="AH444" s="21"/>
      <c r="AI444" s="21"/>
      <c r="AJ444" s="21"/>
      <c r="AK444" s="194"/>
      <c r="AL444" s="29"/>
      <c r="AM444" s="29"/>
      <c r="AN444" s="21"/>
      <c r="AO444" s="21"/>
      <c r="AP444" s="21"/>
      <c r="AQ444" s="21"/>
      <c r="AR444" s="21"/>
      <c r="AS444" s="194"/>
      <c r="AT444" s="29"/>
      <c r="AU444" s="194"/>
      <c r="AV444" s="29"/>
      <c r="AW444" s="21"/>
      <c r="AX444" s="21"/>
      <c r="AY444" s="21"/>
      <c r="AZ444" s="21"/>
      <c r="BA444" s="20"/>
      <c r="BB444" s="23"/>
      <c r="BC444" s="194"/>
      <c r="BD444" s="23"/>
      <c r="BE444" s="23"/>
      <c r="BF444" s="21"/>
      <c r="BG444" s="21"/>
      <c r="BH444" s="21"/>
      <c r="BI444" s="21"/>
      <c r="BJ444" s="21"/>
      <c r="BK444" s="21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47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194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194"/>
      <c r="AD445" s="29"/>
      <c r="AE445" s="29"/>
      <c r="AF445" s="29"/>
      <c r="AG445" s="29"/>
      <c r="AH445" s="21"/>
      <c r="AI445" s="21"/>
      <c r="AJ445" s="21"/>
      <c r="AK445" s="194"/>
      <c r="AL445" s="29"/>
      <c r="AM445" s="29"/>
      <c r="AN445" s="21"/>
      <c r="AO445" s="21"/>
      <c r="AP445" s="21"/>
      <c r="AQ445" s="21"/>
      <c r="AR445" s="21"/>
      <c r="AS445" s="194"/>
      <c r="AT445" s="29"/>
      <c r="AU445" s="194"/>
      <c r="AV445" s="29"/>
      <c r="AW445" s="21"/>
      <c r="AX445" s="21"/>
      <c r="AY445" s="21"/>
      <c r="AZ445" s="21"/>
      <c r="BA445" s="20"/>
      <c r="BB445" s="23"/>
      <c r="BC445" s="194"/>
      <c r="BD445" s="29"/>
      <c r="BE445" s="29"/>
      <c r="BF445" s="21"/>
      <c r="BG445" s="21"/>
      <c r="BH445" s="21"/>
      <c r="BI445" s="21"/>
      <c r="BJ445" s="21"/>
      <c r="BK445" s="21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4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94"/>
      <c r="AD446" s="63"/>
      <c r="AE446" s="63"/>
      <c r="AF446" s="63"/>
      <c r="AG446" s="63"/>
      <c r="AH446" s="21"/>
      <c r="AI446" s="21"/>
      <c r="AJ446" s="21"/>
      <c r="AK446" s="194"/>
      <c r="AL446" s="63"/>
      <c r="AM446" s="63"/>
      <c r="AN446" s="21"/>
      <c r="AO446" s="21"/>
      <c r="AP446" s="21"/>
      <c r="AQ446" s="21"/>
      <c r="AR446" s="21"/>
      <c r="AS446" s="194"/>
      <c r="AT446" s="29"/>
      <c r="AU446" s="194"/>
      <c r="AV446" s="23"/>
      <c r="AW446" s="21"/>
      <c r="AX446" s="21"/>
      <c r="AY446" s="21"/>
      <c r="AZ446" s="21"/>
      <c r="BA446" s="20"/>
      <c r="BB446" s="23"/>
      <c r="BC446" s="194"/>
      <c r="BD446" s="23"/>
      <c r="BE446" s="23"/>
      <c r="BF446" s="21"/>
      <c r="BG446" s="20"/>
      <c r="BH446" s="23"/>
      <c r="BI446" s="20"/>
      <c r="BJ446" s="21"/>
      <c r="BK446" s="21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44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0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194"/>
      <c r="AD447" s="63"/>
      <c r="AE447" s="63"/>
      <c r="AF447" s="63"/>
      <c r="AG447" s="63"/>
      <c r="AH447" s="21"/>
      <c r="AI447" s="21"/>
      <c r="AJ447" s="21"/>
      <c r="AK447" s="194"/>
      <c r="AL447" s="63"/>
      <c r="AM447" s="63"/>
      <c r="AN447" s="21"/>
      <c r="AO447" s="21"/>
      <c r="AP447" s="21"/>
      <c r="AQ447" s="21"/>
      <c r="AR447" s="21"/>
      <c r="AS447" s="194"/>
      <c r="AT447" s="29"/>
      <c r="AU447" s="194"/>
      <c r="AV447" s="23"/>
      <c r="AW447" s="21"/>
      <c r="AX447" s="21"/>
      <c r="AY447" s="21"/>
      <c r="AZ447" s="21"/>
      <c r="BA447" s="20"/>
      <c r="BB447" s="23"/>
      <c r="BC447" s="194"/>
      <c r="BD447" s="23"/>
      <c r="BE447" s="23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44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1"/>
      <c r="V448" s="21"/>
      <c r="W448" s="21"/>
      <c r="X448" s="21"/>
      <c r="Y448" s="21"/>
      <c r="Z448" s="21"/>
      <c r="AA448" s="21"/>
      <c r="AB448" s="21"/>
      <c r="AC448" s="194"/>
      <c r="AD448" s="63"/>
      <c r="AE448" s="63"/>
      <c r="AF448" s="63"/>
      <c r="AG448" s="63"/>
      <c r="AH448" s="21"/>
      <c r="AI448" s="21"/>
      <c r="AJ448" s="21"/>
      <c r="AK448" s="194"/>
      <c r="AL448" s="63"/>
      <c r="AM448" s="63"/>
      <c r="AN448" s="21"/>
      <c r="AO448" s="21"/>
      <c r="AP448" s="21"/>
      <c r="AQ448" s="21"/>
      <c r="AR448" s="21"/>
      <c r="AS448" s="194"/>
      <c r="AT448" s="29"/>
      <c r="AU448" s="194"/>
      <c r="AV448" s="23"/>
      <c r="AW448" s="21"/>
      <c r="AX448" s="21"/>
      <c r="AY448" s="21"/>
      <c r="AZ448" s="21"/>
      <c r="BA448" s="20"/>
      <c r="BB448" s="23"/>
      <c r="BC448" s="194"/>
      <c r="BD448" s="23"/>
      <c r="BE448" s="23"/>
      <c r="BF448" s="21"/>
      <c r="BG448" s="20"/>
      <c r="BH448" s="23"/>
      <c r="BI448" s="23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4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194"/>
      <c r="AD449" s="63"/>
      <c r="AE449" s="63"/>
      <c r="AF449" s="63"/>
      <c r="AG449" s="63"/>
      <c r="AH449" s="21"/>
      <c r="AI449" s="21"/>
      <c r="AJ449" s="21"/>
      <c r="AK449" s="194"/>
      <c r="AL449" s="63"/>
      <c r="AM449" s="63"/>
      <c r="AN449" s="21"/>
      <c r="AO449" s="21"/>
      <c r="AP449" s="21"/>
      <c r="AQ449" s="21"/>
      <c r="AR449" s="21"/>
      <c r="AS449" s="194"/>
      <c r="AT449" s="29"/>
      <c r="AU449" s="194"/>
      <c r="AV449" s="23"/>
      <c r="AW449" s="21"/>
      <c r="AX449" s="21"/>
      <c r="AY449" s="21"/>
      <c r="AZ449" s="21"/>
      <c r="BA449" s="20"/>
      <c r="BB449" s="23"/>
      <c r="BC449" s="194"/>
      <c r="BD449" s="23"/>
      <c r="BE449" s="23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0"/>
      <c r="Q450" s="20"/>
      <c r="R450" s="20"/>
      <c r="S450" s="20"/>
      <c r="T450" s="23"/>
      <c r="U450" s="21"/>
      <c r="V450" s="21"/>
      <c r="W450" s="21"/>
      <c r="X450" s="21"/>
      <c r="Y450" s="21"/>
      <c r="Z450" s="21"/>
      <c r="AA450" s="21"/>
      <c r="AB450" s="21"/>
      <c r="AC450" s="194"/>
      <c r="AD450" s="63"/>
      <c r="AE450" s="63"/>
      <c r="AF450" s="63"/>
      <c r="AG450" s="63"/>
      <c r="AH450" s="21"/>
      <c r="AI450" s="21"/>
      <c r="AJ450" s="21"/>
      <c r="AK450" s="194"/>
      <c r="AL450" s="63"/>
      <c r="AM450" s="63"/>
      <c r="AN450" s="21"/>
      <c r="AO450" s="21"/>
      <c r="AP450" s="21"/>
      <c r="AQ450" s="21"/>
      <c r="AR450" s="21"/>
      <c r="AS450" s="194"/>
      <c r="AT450" s="29"/>
      <c r="AU450" s="194"/>
      <c r="AV450" s="23"/>
      <c r="AW450" s="21"/>
      <c r="AX450" s="21"/>
      <c r="AY450" s="21"/>
      <c r="AZ450" s="21"/>
      <c r="BA450" s="20"/>
      <c r="BB450" s="23"/>
      <c r="BC450" s="194"/>
      <c r="BD450" s="23"/>
      <c r="BE450" s="20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46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194"/>
      <c r="AD451" s="63"/>
      <c r="AE451" s="63"/>
      <c r="AF451" s="63"/>
      <c r="AG451" s="63"/>
      <c r="AH451" s="21"/>
      <c r="AI451" s="21"/>
      <c r="AJ451" s="21"/>
      <c r="AK451" s="194"/>
      <c r="AL451" s="63"/>
      <c r="AM451" s="63"/>
      <c r="AN451" s="21"/>
      <c r="AO451" s="21"/>
      <c r="AP451" s="21"/>
      <c r="AQ451" s="21"/>
      <c r="AR451" s="21"/>
      <c r="AS451" s="194"/>
      <c r="AT451" s="29"/>
      <c r="AU451" s="194"/>
      <c r="AV451" s="23"/>
      <c r="AW451" s="21"/>
      <c r="AX451" s="21"/>
      <c r="AY451" s="21"/>
      <c r="AZ451" s="21"/>
      <c r="BA451" s="20"/>
      <c r="BB451" s="23"/>
      <c r="BC451" s="194"/>
      <c r="BD451" s="23"/>
      <c r="BE451" s="20"/>
      <c r="BF451" s="21"/>
      <c r="BG451" s="20"/>
      <c r="BH451" s="23"/>
      <c r="BI451" s="23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58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94"/>
      <c r="AD452" s="63"/>
      <c r="AE452" s="63"/>
      <c r="AF452" s="63"/>
      <c r="AG452" s="20"/>
      <c r="AH452" s="21"/>
      <c r="AI452" s="21"/>
      <c r="AJ452" s="21"/>
      <c r="AK452" s="194"/>
      <c r="AL452" s="63"/>
      <c r="AM452" s="20"/>
      <c r="AN452" s="21"/>
      <c r="AO452" s="21"/>
      <c r="AP452" s="21"/>
      <c r="AQ452" s="21"/>
      <c r="AR452" s="21"/>
      <c r="AS452" s="194"/>
      <c r="AT452" s="23"/>
      <c r="AU452" s="194"/>
      <c r="AV452" s="23"/>
      <c r="AW452" s="21"/>
      <c r="AX452" s="21"/>
      <c r="AY452" s="21"/>
      <c r="AZ452" s="21"/>
      <c r="BA452" s="20"/>
      <c r="BB452" s="23"/>
      <c r="BC452" s="194"/>
      <c r="BD452" s="23"/>
      <c r="BE452" s="20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01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4"/>
      <c r="N453" s="29"/>
      <c r="O453" s="29"/>
      <c r="P453" s="29"/>
      <c r="Q453" s="29"/>
      <c r="R453" s="29"/>
      <c r="S453" s="29"/>
      <c r="T453" s="29"/>
      <c r="U453" s="21"/>
      <c r="V453" s="21"/>
      <c r="W453" s="21"/>
      <c r="X453" s="21"/>
      <c r="Y453" s="21"/>
      <c r="Z453" s="21"/>
      <c r="AA453" s="21"/>
      <c r="AB453" s="21"/>
      <c r="AC453" s="194"/>
      <c r="AD453" s="63"/>
      <c r="AE453" s="63"/>
      <c r="AF453" s="63"/>
      <c r="AG453" s="20"/>
      <c r="AH453" s="21"/>
      <c r="AI453" s="21"/>
      <c r="AJ453" s="21"/>
      <c r="AK453" s="194"/>
      <c r="AL453" s="63"/>
      <c r="AM453" s="20"/>
      <c r="AN453" s="21"/>
      <c r="AO453" s="21"/>
      <c r="AP453" s="21"/>
      <c r="AQ453" s="21"/>
      <c r="AR453" s="21"/>
      <c r="AS453" s="194"/>
      <c r="AT453" s="23"/>
      <c r="AU453" s="194"/>
      <c r="AV453" s="23"/>
      <c r="AW453" s="21"/>
      <c r="AX453" s="21"/>
      <c r="AY453" s="21"/>
      <c r="AZ453" s="21"/>
      <c r="BA453" s="20"/>
      <c r="BB453" s="23"/>
      <c r="BC453" s="194"/>
      <c r="BD453" s="23"/>
      <c r="BE453" s="20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91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94"/>
      <c r="AD454" s="63"/>
      <c r="AE454" s="63"/>
      <c r="AF454" s="63"/>
      <c r="AG454" s="20"/>
      <c r="AH454" s="21"/>
      <c r="AI454" s="21"/>
      <c r="AJ454" s="21"/>
      <c r="AK454" s="194"/>
      <c r="AL454" s="63"/>
      <c r="AM454" s="20"/>
      <c r="AN454" s="21"/>
      <c r="AO454" s="21"/>
      <c r="AP454" s="21"/>
      <c r="AQ454" s="21"/>
      <c r="AR454" s="21"/>
      <c r="AS454" s="194"/>
      <c r="AT454" s="23"/>
      <c r="AU454" s="194"/>
      <c r="AV454" s="23"/>
      <c r="AW454" s="21"/>
      <c r="AX454" s="21"/>
      <c r="AY454" s="21"/>
      <c r="AZ454" s="21"/>
      <c r="BA454" s="20"/>
      <c r="BB454" s="23"/>
      <c r="BC454" s="194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91.2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194"/>
      <c r="N455" s="28"/>
      <c r="O455" s="18"/>
      <c r="P455" s="28"/>
      <c r="Q455" s="28"/>
      <c r="R455" s="28"/>
      <c r="S455" s="28"/>
      <c r="T455" s="28"/>
      <c r="U455" s="21"/>
      <c r="V455" s="21"/>
      <c r="W455" s="21"/>
      <c r="X455" s="21"/>
      <c r="Y455" s="21"/>
      <c r="Z455" s="21"/>
      <c r="AA455" s="21"/>
      <c r="AB455" s="21"/>
      <c r="AC455" s="194"/>
      <c r="AD455" s="63"/>
      <c r="AE455" s="63"/>
      <c r="AF455" s="63"/>
      <c r="AG455" s="20"/>
      <c r="AH455" s="21"/>
      <c r="AI455" s="21"/>
      <c r="AJ455" s="21"/>
      <c r="AK455" s="194"/>
      <c r="AL455" s="63"/>
      <c r="AM455" s="20"/>
      <c r="AN455" s="21"/>
      <c r="AO455" s="21"/>
      <c r="AP455" s="21"/>
      <c r="AQ455" s="21"/>
      <c r="AR455" s="21"/>
      <c r="AS455" s="194"/>
      <c r="AT455" s="23"/>
      <c r="AU455" s="194"/>
      <c r="AV455" s="23"/>
      <c r="AW455" s="21"/>
      <c r="AX455" s="21"/>
      <c r="AY455" s="21"/>
      <c r="AZ455" s="21"/>
      <c r="BA455" s="20"/>
      <c r="BB455" s="23"/>
      <c r="BC455" s="194"/>
      <c r="BD455" s="23"/>
      <c r="BE455" s="20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47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4"/>
      <c r="N456" s="23"/>
      <c r="O456" s="23"/>
      <c r="P456" s="23"/>
      <c r="Q456" s="23"/>
      <c r="R456" s="23"/>
      <c r="S456" s="23"/>
      <c r="T456" s="2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2"/>
      <c r="AL456" s="21"/>
      <c r="AM456" s="21"/>
      <c r="AN456" s="21"/>
      <c r="AO456" s="21"/>
      <c r="AP456" s="21"/>
      <c r="AQ456" s="21"/>
      <c r="AR456" s="21"/>
      <c r="AS456" s="182"/>
      <c r="AT456" s="21"/>
      <c r="AU456" s="182"/>
      <c r="AV456" s="21"/>
      <c r="AW456" s="21"/>
      <c r="AX456" s="21"/>
      <c r="AY456" s="21"/>
      <c r="AZ456" s="21"/>
      <c r="BA456" s="20"/>
      <c r="BB456" s="23"/>
      <c r="BC456" s="194"/>
      <c r="BD456" s="23"/>
      <c r="BE456" s="20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71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4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2"/>
      <c r="AL457" s="21"/>
      <c r="AM457" s="21"/>
      <c r="AN457" s="21"/>
      <c r="AO457" s="21"/>
      <c r="AP457" s="21"/>
      <c r="AQ457" s="21"/>
      <c r="AR457" s="21"/>
      <c r="AS457" s="182"/>
      <c r="AT457" s="21"/>
      <c r="AU457" s="182"/>
      <c r="AV457" s="21"/>
      <c r="AW457" s="21"/>
      <c r="AX457" s="21"/>
      <c r="AY457" s="21"/>
      <c r="AZ457" s="21"/>
      <c r="BA457" s="20"/>
      <c r="BB457" s="23"/>
      <c r="BC457" s="194"/>
      <c r="BD457" s="23"/>
      <c r="BE457" s="20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61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194"/>
      <c r="N458" s="28"/>
      <c r="O458" s="18"/>
      <c r="P458" s="28"/>
      <c r="Q458" s="28"/>
      <c r="R458" s="28"/>
      <c r="S458" s="28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2"/>
      <c r="AL458" s="21"/>
      <c r="AM458" s="21"/>
      <c r="AN458" s="21"/>
      <c r="AO458" s="21"/>
      <c r="AP458" s="21"/>
      <c r="AQ458" s="21"/>
      <c r="AR458" s="21"/>
      <c r="AS458" s="182"/>
      <c r="AT458" s="21"/>
      <c r="AU458" s="182"/>
      <c r="AV458" s="21"/>
      <c r="AW458" s="21"/>
      <c r="AX458" s="21"/>
      <c r="AY458" s="21"/>
      <c r="AZ458" s="21"/>
      <c r="BA458" s="20"/>
      <c r="BB458" s="23"/>
      <c r="BC458" s="194"/>
      <c r="BD458" s="23"/>
      <c r="BE458" s="20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04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2"/>
      <c r="AL459" s="21"/>
      <c r="AM459" s="21"/>
      <c r="AN459" s="21"/>
      <c r="AO459" s="21"/>
      <c r="AP459" s="21"/>
      <c r="AQ459" s="21"/>
      <c r="AR459" s="21"/>
      <c r="AS459" s="182"/>
      <c r="AT459" s="21"/>
      <c r="AU459" s="182"/>
      <c r="AV459" s="21"/>
      <c r="AW459" s="21"/>
      <c r="AX459" s="21"/>
      <c r="AY459" s="21"/>
      <c r="AZ459" s="21"/>
      <c r="BA459" s="20"/>
      <c r="BB459" s="23"/>
      <c r="BC459" s="194"/>
      <c r="BD459" s="20"/>
      <c r="BE459" s="20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04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94"/>
      <c r="N460" s="20"/>
      <c r="O460" s="20"/>
      <c r="P460" s="20"/>
      <c r="Q460" s="20"/>
      <c r="R460" s="20"/>
      <c r="S460" s="20"/>
      <c r="T460" s="20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2"/>
      <c r="AL460" s="21"/>
      <c r="AM460" s="21"/>
      <c r="AN460" s="21"/>
      <c r="AO460" s="21"/>
      <c r="AP460" s="21"/>
      <c r="AQ460" s="21"/>
      <c r="AR460" s="21"/>
      <c r="AS460" s="182"/>
      <c r="AT460" s="21"/>
      <c r="AU460" s="182"/>
      <c r="AV460" s="21"/>
      <c r="AW460" s="21"/>
      <c r="AX460" s="21"/>
      <c r="AY460" s="21"/>
      <c r="AZ460" s="21"/>
      <c r="BA460" s="20"/>
      <c r="BB460" s="23"/>
      <c r="BC460" s="194"/>
      <c r="BD460" s="23"/>
      <c r="BE460" s="20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04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194"/>
      <c r="N461" s="28"/>
      <c r="O461" s="18"/>
      <c r="P461" s="28"/>
      <c r="Q461" s="28"/>
      <c r="R461" s="28"/>
      <c r="S461" s="28"/>
      <c r="T461" s="28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2"/>
      <c r="AL461" s="21"/>
      <c r="AM461" s="21"/>
      <c r="AN461" s="21"/>
      <c r="AO461" s="21"/>
      <c r="AP461" s="21"/>
      <c r="AQ461" s="21"/>
      <c r="AR461" s="21"/>
      <c r="AS461" s="182"/>
      <c r="AT461" s="21"/>
      <c r="AU461" s="182"/>
      <c r="AV461" s="21"/>
      <c r="AW461" s="21"/>
      <c r="AX461" s="21"/>
      <c r="AY461" s="21"/>
      <c r="AZ461" s="21"/>
      <c r="BA461" s="20"/>
      <c r="BB461" s="23"/>
      <c r="BC461" s="194"/>
      <c r="BD461" s="23"/>
      <c r="BE461" s="20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83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2"/>
      <c r="AL462" s="21"/>
      <c r="AM462" s="21"/>
      <c r="AN462" s="21"/>
      <c r="AO462" s="21"/>
      <c r="AP462" s="21"/>
      <c r="AQ462" s="21"/>
      <c r="AR462" s="21"/>
      <c r="AS462" s="182"/>
      <c r="AT462" s="21"/>
      <c r="AU462" s="182"/>
      <c r="AV462" s="21"/>
      <c r="AW462" s="21"/>
      <c r="AX462" s="21"/>
      <c r="AY462" s="21"/>
      <c r="AZ462" s="21"/>
      <c r="BA462" s="20"/>
      <c r="BB462" s="23"/>
      <c r="BC462" s="194"/>
      <c r="BD462" s="23"/>
      <c r="BE462" s="20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9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0"/>
      <c r="AH463" s="23"/>
      <c r="AI463" s="23"/>
      <c r="AJ463" s="21"/>
      <c r="AK463" s="194"/>
      <c r="AL463" s="23"/>
      <c r="AM463" s="23"/>
      <c r="AN463" s="21"/>
      <c r="AO463" s="21"/>
      <c r="AP463" s="21"/>
      <c r="AQ463" s="21"/>
      <c r="AR463" s="21"/>
      <c r="AS463" s="194"/>
      <c r="AT463" s="23"/>
      <c r="AU463" s="194"/>
      <c r="AV463" s="23"/>
      <c r="AW463" s="21"/>
      <c r="AX463" s="21"/>
      <c r="AY463" s="21"/>
      <c r="AZ463" s="21"/>
      <c r="BA463" s="20"/>
      <c r="BB463" s="23"/>
      <c r="BC463" s="194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14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8"/>
      <c r="O464" s="18"/>
      <c r="P464" s="28"/>
      <c r="Q464" s="28"/>
      <c r="R464" s="28"/>
      <c r="S464" s="28"/>
      <c r="T464" s="28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0"/>
      <c r="BB464" s="23"/>
      <c r="BC464" s="194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1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194"/>
      <c r="N465" s="28"/>
      <c r="O465" s="18"/>
      <c r="P465" s="28"/>
      <c r="Q465" s="28"/>
      <c r="R465" s="28"/>
      <c r="S465" s="28"/>
      <c r="T465" s="28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0"/>
      <c r="BB465" s="23"/>
      <c r="BC465" s="194"/>
      <c r="BD465" s="23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14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94"/>
      <c r="N466" s="28"/>
      <c r="O466" s="1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0"/>
      <c r="BB466" s="23"/>
      <c r="BC466" s="194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14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194"/>
      <c r="N467" s="28"/>
      <c r="O467" s="18"/>
      <c r="P467" s="28"/>
      <c r="Q467" s="28"/>
      <c r="R467" s="28"/>
      <c r="S467" s="28"/>
      <c r="T467" s="28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0"/>
      <c r="BB467" s="23"/>
      <c r="BC467" s="194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1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194"/>
      <c r="N468" s="28"/>
      <c r="O468" s="18"/>
      <c r="P468" s="28"/>
      <c r="Q468" s="28"/>
      <c r="R468" s="28"/>
      <c r="S468" s="28"/>
      <c r="T468" s="28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182"/>
      <c r="AT468" s="21"/>
      <c r="AU468" s="182"/>
      <c r="AV468" s="21"/>
      <c r="AW468" s="21"/>
      <c r="AX468" s="21"/>
      <c r="AY468" s="21"/>
      <c r="AZ468" s="21"/>
      <c r="BA468" s="20"/>
      <c r="BB468" s="23"/>
      <c r="BC468" s="194"/>
      <c r="BD468" s="23"/>
      <c r="BE468" s="20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04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0"/>
      <c r="BB469" s="23"/>
      <c r="BC469" s="194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04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4"/>
      <c r="N470" s="28"/>
      <c r="O470" s="1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2"/>
      <c r="AL470" s="21"/>
      <c r="AM470" s="21"/>
      <c r="AN470" s="21"/>
      <c r="AO470" s="21"/>
      <c r="AP470" s="21"/>
      <c r="AQ470" s="21"/>
      <c r="AR470" s="21"/>
      <c r="AS470" s="182"/>
      <c r="AT470" s="21"/>
      <c r="AU470" s="182"/>
      <c r="AV470" s="21"/>
      <c r="AW470" s="21"/>
      <c r="AX470" s="21"/>
      <c r="AY470" s="21"/>
      <c r="AZ470" s="21"/>
      <c r="BA470" s="20"/>
      <c r="BB470" s="23"/>
      <c r="BC470" s="194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16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0"/>
      <c r="AJ471" s="63"/>
      <c r="AK471" s="182"/>
      <c r="AL471" s="21"/>
      <c r="AM471" s="21"/>
      <c r="AN471" s="21"/>
      <c r="AO471" s="21"/>
      <c r="AP471" s="21"/>
      <c r="AQ471" s="21"/>
      <c r="AR471" s="21"/>
      <c r="AS471" s="182"/>
      <c r="AT471" s="21"/>
      <c r="AU471" s="182"/>
      <c r="AV471" s="21"/>
      <c r="AW471" s="21"/>
      <c r="AX471" s="21"/>
      <c r="AY471" s="21"/>
      <c r="AZ471" s="21"/>
      <c r="BA471" s="20"/>
      <c r="BB471" s="63"/>
      <c r="BC471" s="194"/>
      <c r="BD471" s="6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58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63"/>
      <c r="O472" s="63"/>
      <c r="P472" s="63"/>
      <c r="Q472" s="63"/>
      <c r="R472" s="63"/>
      <c r="S472" s="63"/>
      <c r="T472" s="6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182"/>
      <c r="AT472" s="21"/>
      <c r="AU472" s="182"/>
      <c r="AV472" s="21"/>
      <c r="AW472" s="21"/>
      <c r="AX472" s="21"/>
      <c r="AY472" s="21"/>
      <c r="AZ472" s="21"/>
      <c r="BA472" s="20"/>
      <c r="BB472" s="23"/>
      <c r="BC472" s="194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41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63"/>
      <c r="O473" s="63"/>
      <c r="P473" s="63"/>
      <c r="Q473" s="63"/>
      <c r="R473" s="63"/>
      <c r="S473" s="63"/>
      <c r="T473" s="6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0"/>
      <c r="BB473" s="23"/>
      <c r="BC473" s="194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56.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0"/>
      <c r="AH474" s="23"/>
      <c r="AI474" s="23"/>
      <c r="AJ474" s="21"/>
      <c r="AK474" s="194"/>
      <c r="AL474" s="23"/>
      <c r="AM474" s="23"/>
      <c r="AN474" s="21"/>
      <c r="AO474" s="21"/>
      <c r="AP474" s="21"/>
      <c r="AQ474" s="21"/>
      <c r="AR474" s="21"/>
      <c r="AS474" s="194"/>
      <c r="AT474" s="29"/>
      <c r="AU474" s="194"/>
      <c r="AV474" s="23"/>
      <c r="AW474" s="21"/>
      <c r="AX474" s="21"/>
      <c r="AY474" s="21"/>
      <c r="AZ474" s="21"/>
      <c r="BA474" s="20"/>
      <c r="BB474" s="23"/>
      <c r="BC474" s="194"/>
      <c r="BD474" s="23"/>
      <c r="BE474" s="23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53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0"/>
      <c r="AH475" s="23"/>
      <c r="AI475" s="23"/>
      <c r="AJ475" s="21"/>
      <c r="AK475" s="194"/>
      <c r="AL475" s="23"/>
      <c r="AM475" s="23"/>
      <c r="AN475" s="21"/>
      <c r="AO475" s="21"/>
      <c r="AP475" s="21"/>
      <c r="AQ475" s="21"/>
      <c r="AR475" s="21"/>
      <c r="AS475" s="194"/>
      <c r="AT475" s="29"/>
      <c r="AU475" s="194"/>
      <c r="AV475" s="23"/>
      <c r="AW475" s="21"/>
      <c r="AX475" s="21"/>
      <c r="AY475" s="21"/>
      <c r="AZ475" s="21"/>
      <c r="BA475" s="20"/>
      <c r="BB475" s="23"/>
      <c r="BC475" s="194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64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194"/>
      <c r="N476" s="28"/>
      <c r="O476" s="18"/>
      <c r="P476" s="28"/>
      <c r="Q476" s="28"/>
      <c r="R476" s="28"/>
      <c r="S476" s="28"/>
      <c r="T476" s="28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0"/>
      <c r="AH476" s="23"/>
      <c r="AI476" s="23"/>
      <c r="AJ476" s="21"/>
      <c r="AK476" s="194"/>
      <c r="AL476" s="23"/>
      <c r="AM476" s="23"/>
      <c r="AN476" s="21"/>
      <c r="AO476" s="21"/>
      <c r="AP476" s="21"/>
      <c r="AQ476" s="21"/>
      <c r="AR476" s="21"/>
      <c r="AS476" s="194"/>
      <c r="AT476" s="29"/>
      <c r="AU476" s="194"/>
      <c r="AV476" s="23"/>
      <c r="AW476" s="21"/>
      <c r="AX476" s="21"/>
      <c r="AY476" s="21"/>
      <c r="AZ476" s="21"/>
      <c r="BA476" s="20"/>
      <c r="BB476" s="23"/>
      <c r="BC476" s="194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389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9"/>
      <c r="O477" s="29"/>
      <c r="P477" s="29"/>
      <c r="Q477" s="29"/>
      <c r="R477" s="29"/>
      <c r="S477" s="29"/>
      <c r="T477" s="29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0"/>
      <c r="AH477" s="29"/>
      <c r="AI477" s="29"/>
      <c r="AJ477" s="21"/>
      <c r="AK477" s="194"/>
      <c r="AL477" s="29"/>
      <c r="AM477" s="29"/>
      <c r="AN477" s="21"/>
      <c r="AO477" s="21"/>
      <c r="AP477" s="21"/>
      <c r="AQ477" s="21"/>
      <c r="AR477" s="21"/>
      <c r="AS477" s="194"/>
      <c r="AT477" s="29"/>
      <c r="AU477" s="194"/>
      <c r="AV477" s="29"/>
      <c r="AW477" s="21"/>
      <c r="AX477" s="21"/>
      <c r="AY477" s="21"/>
      <c r="AZ477" s="21"/>
      <c r="BA477" s="20"/>
      <c r="BB477" s="23"/>
      <c r="BC477" s="194"/>
      <c r="BD477" s="29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2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9"/>
      <c r="O478" s="29"/>
      <c r="P478" s="29"/>
      <c r="Q478" s="29"/>
      <c r="R478" s="29"/>
      <c r="S478" s="29"/>
      <c r="T478" s="29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0"/>
      <c r="AH478" s="23"/>
      <c r="AI478" s="23"/>
      <c r="AJ478" s="21"/>
      <c r="AK478" s="194"/>
      <c r="AL478" s="23"/>
      <c r="AM478" s="23"/>
      <c r="AN478" s="21"/>
      <c r="AO478" s="21"/>
      <c r="AP478" s="21"/>
      <c r="AQ478" s="21"/>
      <c r="AR478" s="21"/>
      <c r="AS478" s="194"/>
      <c r="AT478" s="23"/>
      <c r="AU478" s="194"/>
      <c r="AV478" s="23"/>
      <c r="AW478" s="21"/>
      <c r="AX478" s="21"/>
      <c r="AY478" s="21"/>
      <c r="AZ478" s="21"/>
      <c r="BA478" s="20"/>
      <c r="BB478" s="23"/>
      <c r="BC478" s="194"/>
      <c r="BD478" s="23"/>
      <c r="BE478" s="23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21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0"/>
      <c r="AH479" s="23"/>
      <c r="AI479" s="23"/>
      <c r="AJ479" s="21"/>
      <c r="AK479" s="194"/>
      <c r="AL479" s="23"/>
      <c r="AM479" s="23"/>
      <c r="AN479" s="21"/>
      <c r="AO479" s="21"/>
      <c r="AP479" s="21"/>
      <c r="AQ479" s="21"/>
      <c r="AR479" s="21"/>
      <c r="AS479" s="194"/>
      <c r="AT479" s="23"/>
      <c r="AU479" s="194"/>
      <c r="AV479" s="23"/>
      <c r="AW479" s="21"/>
      <c r="AX479" s="21"/>
      <c r="AY479" s="21"/>
      <c r="AZ479" s="21"/>
      <c r="BA479" s="20"/>
      <c r="BB479" s="23"/>
      <c r="BC479" s="194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21.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9"/>
      <c r="O480" s="29"/>
      <c r="P480" s="29"/>
      <c r="Q480" s="29"/>
      <c r="R480" s="29"/>
      <c r="S480" s="29"/>
      <c r="T480" s="29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0"/>
      <c r="AH480" s="23"/>
      <c r="AI480" s="23"/>
      <c r="AJ480" s="21"/>
      <c r="AK480" s="194"/>
      <c r="AL480" s="23"/>
      <c r="AM480" s="23"/>
      <c r="AN480" s="21"/>
      <c r="AO480" s="21"/>
      <c r="AP480" s="21"/>
      <c r="AQ480" s="21"/>
      <c r="AR480" s="21"/>
      <c r="AS480" s="194"/>
      <c r="AT480" s="23"/>
      <c r="AU480" s="194"/>
      <c r="AV480" s="23"/>
      <c r="AW480" s="21"/>
      <c r="AX480" s="21"/>
      <c r="AY480" s="21"/>
      <c r="AZ480" s="21"/>
      <c r="BA480" s="20"/>
      <c r="BB480" s="23"/>
      <c r="BC480" s="194"/>
      <c r="BD480" s="23"/>
      <c r="BE480" s="23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21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0"/>
      <c r="AH481" s="23"/>
      <c r="AI481" s="23"/>
      <c r="AJ481" s="21"/>
      <c r="AK481" s="194"/>
      <c r="AL481" s="23"/>
      <c r="AM481" s="23"/>
      <c r="AN481" s="21"/>
      <c r="AO481" s="21"/>
      <c r="AP481" s="21"/>
      <c r="AQ481" s="21"/>
      <c r="AR481" s="21"/>
      <c r="AS481" s="194"/>
      <c r="AT481" s="23"/>
      <c r="AU481" s="194"/>
      <c r="AV481" s="23"/>
      <c r="AW481" s="21"/>
      <c r="AX481" s="21"/>
      <c r="AY481" s="21"/>
      <c r="AZ481" s="21"/>
      <c r="BA481" s="20"/>
      <c r="BB481" s="23"/>
      <c r="BC481" s="194"/>
      <c r="BD481" s="23"/>
      <c r="BE481" s="23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21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0"/>
      <c r="AH482" s="23"/>
      <c r="AI482" s="23"/>
      <c r="AJ482" s="21"/>
      <c r="AK482" s="194"/>
      <c r="AL482" s="23"/>
      <c r="AM482" s="23"/>
      <c r="AN482" s="21"/>
      <c r="AO482" s="21"/>
      <c r="AP482" s="21"/>
      <c r="AQ482" s="21"/>
      <c r="AR482" s="21"/>
      <c r="AS482" s="194"/>
      <c r="AT482" s="23"/>
      <c r="AU482" s="194"/>
      <c r="AV482" s="23"/>
      <c r="AW482" s="21"/>
      <c r="AX482" s="21"/>
      <c r="AY482" s="21"/>
      <c r="AZ482" s="21"/>
      <c r="BA482" s="20"/>
      <c r="BB482" s="23"/>
      <c r="BC482" s="194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9.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2"/>
      <c r="AL483" s="21"/>
      <c r="AM483" s="21"/>
      <c r="AN483" s="21"/>
      <c r="AO483" s="21"/>
      <c r="AP483" s="21"/>
      <c r="AQ483" s="21"/>
      <c r="AR483" s="21"/>
      <c r="AS483" s="182"/>
      <c r="AT483" s="21"/>
      <c r="AU483" s="182"/>
      <c r="AV483" s="21"/>
      <c r="AW483" s="21"/>
      <c r="AX483" s="21"/>
      <c r="AY483" s="21"/>
      <c r="AZ483" s="21"/>
      <c r="BA483" s="20"/>
      <c r="BB483" s="23"/>
      <c r="BC483" s="194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409.6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4"/>
      <c r="N484" s="63"/>
      <c r="O484" s="63"/>
      <c r="P484" s="63"/>
      <c r="Q484" s="63"/>
      <c r="R484" s="63"/>
      <c r="S484" s="63"/>
      <c r="T484" s="6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2"/>
      <c r="AL484" s="21"/>
      <c r="AM484" s="21"/>
      <c r="AN484" s="21"/>
      <c r="AO484" s="21"/>
      <c r="AP484" s="21"/>
      <c r="AQ484" s="21"/>
      <c r="AR484" s="21"/>
      <c r="AS484" s="182"/>
      <c r="AT484" s="21"/>
      <c r="AU484" s="182"/>
      <c r="AV484" s="21"/>
      <c r="AW484" s="21"/>
      <c r="AX484" s="21"/>
      <c r="AY484" s="21"/>
      <c r="AZ484" s="21"/>
      <c r="BA484" s="20"/>
      <c r="BB484" s="23"/>
      <c r="BC484" s="194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409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2"/>
      <c r="AL485" s="21"/>
      <c r="AM485" s="21"/>
      <c r="AN485" s="21"/>
      <c r="AO485" s="21"/>
      <c r="AP485" s="21"/>
      <c r="AQ485" s="21"/>
      <c r="AR485" s="21"/>
      <c r="AS485" s="182"/>
      <c r="AT485" s="21"/>
      <c r="AU485" s="182"/>
      <c r="AV485" s="21"/>
      <c r="AW485" s="21"/>
      <c r="AX485" s="21"/>
      <c r="AY485" s="21"/>
      <c r="AZ485" s="21"/>
      <c r="BA485" s="20"/>
      <c r="BB485" s="23"/>
      <c r="BC485" s="194"/>
      <c r="BD485" s="29"/>
      <c r="BE485" s="29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409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194"/>
      <c r="BD486" s="20"/>
      <c r="BE486" s="20"/>
      <c r="BF486" s="20"/>
      <c r="BG486" s="20"/>
      <c r="BH486" s="23"/>
      <c r="BI486" s="20"/>
      <c r="BJ486" s="20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71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194"/>
      <c r="BD487" s="194"/>
      <c r="BE487" s="20"/>
      <c r="BF487" s="20"/>
      <c r="BG487" s="20"/>
      <c r="BH487" s="23"/>
      <c r="BI487" s="20"/>
      <c r="BJ487" s="20"/>
      <c r="BK487" s="23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51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194"/>
      <c r="N488" s="28"/>
      <c r="O488" s="18"/>
      <c r="P488" s="28"/>
      <c r="Q488" s="28"/>
      <c r="R488" s="28"/>
      <c r="S488" s="28"/>
      <c r="T488" s="28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194"/>
      <c r="AL488" s="23"/>
      <c r="AM488" s="23"/>
      <c r="AN488" s="21"/>
      <c r="AO488" s="21"/>
      <c r="AP488" s="21"/>
      <c r="AQ488" s="21"/>
      <c r="AR488" s="21"/>
      <c r="AS488" s="194"/>
      <c r="AT488" s="23"/>
      <c r="AU488" s="194"/>
      <c r="AV488" s="23"/>
      <c r="AW488" s="21"/>
      <c r="AX488" s="21"/>
      <c r="AY488" s="21"/>
      <c r="AZ488" s="21"/>
      <c r="BA488" s="20"/>
      <c r="BB488" s="23"/>
      <c r="BC488" s="194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409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4"/>
      <c r="AL489" s="23"/>
      <c r="AM489" s="23"/>
      <c r="AN489" s="21"/>
      <c r="AO489" s="21"/>
      <c r="AP489" s="21"/>
      <c r="AQ489" s="21"/>
      <c r="AR489" s="21"/>
      <c r="AS489" s="194"/>
      <c r="AT489" s="23"/>
      <c r="AU489" s="194"/>
      <c r="AV489" s="23"/>
      <c r="AW489" s="21"/>
      <c r="AX489" s="21"/>
      <c r="AY489" s="21"/>
      <c r="AZ489" s="21"/>
      <c r="BA489" s="20"/>
      <c r="BB489" s="23"/>
      <c r="BC489" s="194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09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4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4"/>
      <c r="AL490" s="23"/>
      <c r="AM490" s="23"/>
      <c r="AN490" s="21"/>
      <c r="AO490" s="21"/>
      <c r="AP490" s="21"/>
      <c r="AQ490" s="21"/>
      <c r="AR490" s="21"/>
      <c r="AS490" s="194"/>
      <c r="AT490" s="23"/>
      <c r="AU490" s="194"/>
      <c r="AV490" s="23"/>
      <c r="AW490" s="21"/>
      <c r="AX490" s="21"/>
      <c r="AY490" s="21"/>
      <c r="AZ490" s="21"/>
      <c r="BA490" s="20"/>
      <c r="BB490" s="23"/>
      <c r="BC490" s="194"/>
      <c r="BD490" s="23"/>
      <c r="BE490" s="23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198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194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2"/>
      <c r="AL491" s="21"/>
      <c r="AM491" s="21"/>
      <c r="AN491" s="21"/>
      <c r="AO491" s="21"/>
      <c r="AP491" s="21"/>
      <c r="AQ491" s="21"/>
      <c r="AR491" s="21"/>
      <c r="AS491" s="182"/>
      <c r="AT491" s="21"/>
      <c r="AU491" s="182"/>
      <c r="AV491" s="21"/>
      <c r="AW491" s="21"/>
      <c r="AX491" s="21"/>
      <c r="AY491" s="21"/>
      <c r="AZ491" s="21"/>
      <c r="BA491" s="20"/>
      <c r="BB491" s="23"/>
      <c r="BC491" s="194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408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194"/>
      <c r="N492" s="28"/>
      <c r="O492" s="18"/>
      <c r="P492" s="28"/>
      <c r="Q492" s="28"/>
      <c r="R492" s="28"/>
      <c r="S492" s="28"/>
      <c r="T492" s="28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0"/>
      <c r="BB492" s="23"/>
      <c r="BC492" s="194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54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194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3"/>
      <c r="BC493" s="194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61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2"/>
      <c r="AL494" s="21"/>
      <c r="AM494" s="21"/>
      <c r="AN494" s="21"/>
      <c r="AO494" s="21"/>
      <c r="AP494" s="21"/>
      <c r="AQ494" s="21"/>
      <c r="AR494" s="21"/>
      <c r="AS494" s="182"/>
      <c r="AT494" s="21"/>
      <c r="AU494" s="182"/>
      <c r="AV494" s="21"/>
      <c r="AW494" s="21"/>
      <c r="AX494" s="21"/>
      <c r="AY494" s="21"/>
      <c r="AZ494" s="21"/>
      <c r="BA494" s="20"/>
      <c r="BB494" s="23"/>
      <c r="BC494" s="194"/>
      <c r="BD494" s="23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49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8"/>
      <c r="O495" s="18"/>
      <c r="P495" s="28"/>
      <c r="Q495" s="28"/>
      <c r="R495" s="28"/>
      <c r="S495" s="28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182"/>
      <c r="AL495" s="21"/>
      <c r="AM495" s="21"/>
      <c r="AN495" s="21"/>
      <c r="AO495" s="21"/>
      <c r="AP495" s="21"/>
      <c r="AQ495" s="21"/>
      <c r="AR495" s="21"/>
      <c r="AS495" s="182"/>
      <c r="AT495" s="21"/>
      <c r="AU495" s="182"/>
      <c r="AV495" s="21"/>
      <c r="AW495" s="21"/>
      <c r="AX495" s="21"/>
      <c r="AY495" s="21"/>
      <c r="AZ495" s="21"/>
      <c r="BA495" s="20"/>
      <c r="BB495" s="23"/>
      <c r="BC495" s="194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49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4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2"/>
      <c r="AL496" s="21"/>
      <c r="AM496" s="21"/>
      <c r="AN496" s="21"/>
      <c r="AO496" s="21"/>
      <c r="AP496" s="21"/>
      <c r="AQ496" s="21"/>
      <c r="AR496" s="21"/>
      <c r="AS496" s="182"/>
      <c r="AT496" s="21"/>
      <c r="AU496" s="182"/>
      <c r="AV496" s="21"/>
      <c r="AW496" s="21"/>
      <c r="AX496" s="21"/>
      <c r="AY496" s="21"/>
      <c r="AZ496" s="21"/>
      <c r="BA496" s="20"/>
      <c r="BB496" s="23"/>
      <c r="BC496" s="194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49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194"/>
      <c r="N497" s="23"/>
      <c r="O497" s="23"/>
      <c r="P497" s="23"/>
      <c r="Q497" s="23"/>
      <c r="R497" s="23"/>
      <c r="S497" s="23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0"/>
      <c r="BB497" s="23"/>
      <c r="BC497" s="194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4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4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2"/>
      <c r="AL498" s="21"/>
      <c r="AM498" s="21"/>
      <c r="AN498" s="21"/>
      <c r="AO498" s="21"/>
      <c r="AP498" s="21"/>
      <c r="AQ498" s="21"/>
      <c r="AR498" s="21"/>
      <c r="AS498" s="182"/>
      <c r="AT498" s="21"/>
      <c r="AU498" s="182"/>
      <c r="AV498" s="21"/>
      <c r="AW498" s="21"/>
      <c r="AX498" s="21"/>
      <c r="AY498" s="21"/>
      <c r="AZ498" s="21"/>
      <c r="BA498" s="20"/>
      <c r="BB498" s="23"/>
      <c r="BC498" s="194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49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4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94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67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4"/>
      <c r="BD500" s="23"/>
      <c r="BE500" s="23"/>
      <c r="BF500" s="21"/>
      <c r="BG500" s="21"/>
      <c r="BH500" s="21"/>
      <c r="BI500" s="20"/>
      <c r="BJ500" s="23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54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4"/>
      <c r="BD501" s="63"/>
      <c r="BE501" s="29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44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4"/>
      <c r="BD502" s="63"/>
      <c r="BE502" s="29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6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0"/>
      <c r="BC503" s="2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52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4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20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9"/>
      <c r="O505" s="29"/>
      <c r="P505" s="29"/>
      <c r="Q505" s="29"/>
      <c r="R505" s="29"/>
      <c r="S505" s="29"/>
      <c r="T505" s="29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4"/>
      <c r="BD505" s="29"/>
      <c r="BE505" s="29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20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4"/>
      <c r="BD506" s="20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20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4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409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0"/>
      <c r="AH508" s="29"/>
      <c r="AI508" s="29"/>
      <c r="AJ508" s="21"/>
      <c r="AK508" s="194"/>
      <c r="AL508" s="29"/>
      <c r="AM508" s="29"/>
      <c r="AN508" s="21"/>
      <c r="AO508" s="21"/>
      <c r="AP508" s="21"/>
      <c r="AQ508" s="21"/>
      <c r="AR508" s="21"/>
      <c r="AS508" s="194"/>
      <c r="AT508" s="29"/>
      <c r="AU508" s="194"/>
      <c r="AV508" s="29"/>
      <c r="AW508" s="21"/>
      <c r="AX508" s="21"/>
      <c r="AY508" s="21"/>
      <c r="AZ508" s="21"/>
      <c r="BA508" s="20"/>
      <c r="BB508" s="23"/>
      <c r="BC508" s="194"/>
      <c r="BD508" s="29"/>
      <c r="BE508" s="29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9"/>
      <c r="O509" s="29"/>
      <c r="P509" s="29"/>
      <c r="Q509" s="29"/>
      <c r="R509" s="29"/>
      <c r="S509" s="29"/>
      <c r="T509" s="29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0"/>
      <c r="AH509" s="29"/>
      <c r="AI509" s="29"/>
      <c r="AJ509" s="21"/>
      <c r="AK509" s="194"/>
      <c r="AL509" s="29"/>
      <c r="AM509" s="29"/>
      <c r="AN509" s="21"/>
      <c r="AO509" s="21"/>
      <c r="AP509" s="21"/>
      <c r="AQ509" s="21"/>
      <c r="AR509" s="21"/>
      <c r="AS509" s="194"/>
      <c r="AT509" s="29"/>
      <c r="AU509" s="194"/>
      <c r="AV509" s="29"/>
      <c r="AW509" s="21"/>
      <c r="AX509" s="21"/>
      <c r="AY509" s="21"/>
      <c r="AZ509" s="21"/>
      <c r="BA509" s="20"/>
      <c r="BB509" s="23"/>
      <c r="BC509" s="194"/>
      <c r="BD509" s="29"/>
      <c r="BE509" s="29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9"/>
      <c r="O510" s="29"/>
      <c r="P510" s="29"/>
      <c r="Q510" s="29"/>
      <c r="R510" s="29"/>
      <c r="S510" s="29"/>
      <c r="T510" s="29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9"/>
      <c r="AI510" s="29"/>
      <c r="AJ510" s="21"/>
      <c r="AK510" s="194"/>
      <c r="AL510" s="29"/>
      <c r="AM510" s="29"/>
      <c r="AN510" s="21"/>
      <c r="AO510" s="21"/>
      <c r="AP510" s="21"/>
      <c r="AQ510" s="21"/>
      <c r="AR510" s="21"/>
      <c r="AS510" s="194"/>
      <c r="AT510" s="29"/>
      <c r="AU510" s="194"/>
      <c r="AV510" s="29"/>
      <c r="AW510" s="21"/>
      <c r="AX510" s="21"/>
      <c r="AY510" s="21"/>
      <c r="AZ510" s="21"/>
      <c r="BA510" s="20"/>
      <c r="BB510" s="23"/>
      <c r="BC510" s="194"/>
      <c r="BD510" s="29"/>
      <c r="BE510" s="29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4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9"/>
      <c r="O511" s="29"/>
      <c r="P511" s="29"/>
      <c r="Q511" s="29"/>
      <c r="R511" s="29"/>
      <c r="S511" s="29"/>
      <c r="T511" s="29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0"/>
      <c r="AH511" s="29"/>
      <c r="AI511" s="29"/>
      <c r="AJ511" s="21"/>
      <c r="AK511" s="194"/>
      <c r="AL511" s="29"/>
      <c r="AM511" s="29"/>
      <c r="AN511" s="21"/>
      <c r="AO511" s="21"/>
      <c r="AP511" s="21"/>
      <c r="AQ511" s="21"/>
      <c r="AR511" s="21"/>
      <c r="AS511" s="194"/>
      <c r="AT511" s="29"/>
      <c r="AU511" s="194"/>
      <c r="AV511" s="29"/>
      <c r="AW511" s="21"/>
      <c r="AX511" s="21"/>
      <c r="AY511" s="21"/>
      <c r="AZ511" s="21"/>
      <c r="BA511" s="20"/>
      <c r="BB511" s="23"/>
      <c r="BC511" s="194"/>
      <c r="BD511" s="29"/>
      <c r="BE511" s="29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4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0"/>
      <c r="AH512" s="29"/>
      <c r="AI512" s="29"/>
      <c r="AJ512" s="21"/>
      <c r="AK512" s="194"/>
      <c r="AL512" s="29"/>
      <c r="AM512" s="29"/>
      <c r="AN512" s="21"/>
      <c r="AO512" s="21"/>
      <c r="AP512" s="21"/>
      <c r="AQ512" s="21"/>
      <c r="AR512" s="21"/>
      <c r="AS512" s="194"/>
      <c r="AT512" s="29"/>
      <c r="AU512" s="194"/>
      <c r="AV512" s="29"/>
      <c r="AW512" s="21"/>
      <c r="AX512" s="21"/>
      <c r="AY512" s="21"/>
      <c r="AZ512" s="21"/>
      <c r="BA512" s="20"/>
      <c r="BB512" s="23"/>
      <c r="BC512" s="194"/>
      <c r="BD512" s="29"/>
      <c r="BE512" s="29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0"/>
      <c r="AH513" s="29"/>
      <c r="AI513" s="29"/>
      <c r="AJ513" s="21"/>
      <c r="AK513" s="194"/>
      <c r="AL513" s="29"/>
      <c r="AM513" s="29"/>
      <c r="AN513" s="21"/>
      <c r="AO513" s="21"/>
      <c r="AP513" s="21"/>
      <c r="AQ513" s="21"/>
      <c r="AR513" s="21"/>
      <c r="AS513" s="194"/>
      <c r="AT513" s="29"/>
      <c r="AU513" s="194"/>
      <c r="AV513" s="29"/>
      <c r="AW513" s="21"/>
      <c r="AX513" s="21"/>
      <c r="AY513" s="21"/>
      <c r="AZ513" s="21"/>
      <c r="BA513" s="20"/>
      <c r="BB513" s="23"/>
      <c r="BC513" s="194"/>
      <c r="BD513" s="29"/>
      <c r="BE513" s="29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409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4"/>
      <c r="BD514" s="63"/>
      <c r="BE514" s="29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408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194"/>
      <c r="BD515" s="20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6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2"/>
      <c r="AL516" s="21"/>
      <c r="AM516" s="21"/>
      <c r="AN516" s="21"/>
      <c r="AO516" s="21"/>
      <c r="AP516" s="21"/>
      <c r="AQ516" s="21"/>
      <c r="AR516" s="21"/>
      <c r="AS516" s="182"/>
      <c r="AT516" s="21"/>
      <c r="AU516" s="182"/>
      <c r="AV516" s="21"/>
      <c r="AW516" s="21"/>
      <c r="AX516" s="21"/>
      <c r="AY516" s="21"/>
      <c r="AZ516" s="21"/>
      <c r="BA516" s="20"/>
      <c r="BB516" s="23"/>
      <c r="BC516" s="194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8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2"/>
      <c r="AL517" s="21"/>
      <c r="AM517" s="21"/>
      <c r="AN517" s="21"/>
      <c r="AO517" s="21"/>
      <c r="AP517" s="21"/>
      <c r="AQ517" s="21"/>
      <c r="AR517" s="21"/>
      <c r="AS517" s="182"/>
      <c r="AT517" s="21"/>
      <c r="AU517" s="182"/>
      <c r="AV517" s="21"/>
      <c r="AW517" s="21"/>
      <c r="AX517" s="21"/>
      <c r="AY517" s="21"/>
      <c r="AZ517" s="21"/>
      <c r="BA517" s="20"/>
      <c r="BB517" s="23"/>
      <c r="BC517" s="194"/>
      <c r="BD517" s="20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56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194"/>
      <c r="BD518" s="63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32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194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32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2"/>
      <c r="AL520" s="21"/>
      <c r="AM520" s="21"/>
      <c r="AN520" s="21"/>
      <c r="AO520" s="21"/>
      <c r="AP520" s="21"/>
      <c r="AQ520" s="21"/>
      <c r="AR520" s="21"/>
      <c r="AS520" s="182"/>
      <c r="AT520" s="21"/>
      <c r="AU520" s="182"/>
      <c r="AV520" s="21"/>
      <c r="AW520" s="21"/>
      <c r="AX520" s="21"/>
      <c r="AY520" s="21"/>
      <c r="AZ520" s="21"/>
      <c r="BA520" s="20"/>
      <c r="BB520" s="23"/>
      <c r="BC520" s="194"/>
      <c r="BD520" s="63"/>
      <c r="BE520" s="29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46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3"/>
      <c r="O521" s="20"/>
      <c r="P521" s="23"/>
      <c r="Q521" s="23"/>
      <c r="R521" s="23"/>
      <c r="S521" s="23"/>
      <c r="T521" s="2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2"/>
      <c r="AL521" s="21"/>
      <c r="AM521" s="21"/>
      <c r="AN521" s="21"/>
      <c r="AO521" s="21"/>
      <c r="AP521" s="21"/>
      <c r="AQ521" s="21"/>
      <c r="AR521" s="21"/>
      <c r="AS521" s="182"/>
      <c r="AT521" s="21"/>
      <c r="AU521" s="182"/>
      <c r="AV521" s="21"/>
      <c r="AW521" s="21"/>
      <c r="AX521" s="21"/>
      <c r="AY521" s="21"/>
      <c r="AZ521" s="21"/>
      <c r="BA521" s="20"/>
      <c r="BB521" s="23"/>
      <c r="BC521" s="194"/>
      <c r="BD521" s="23"/>
      <c r="BE521" s="23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8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3"/>
      <c r="O522" s="23"/>
      <c r="P522" s="23"/>
      <c r="Q522" s="23"/>
      <c r="R522" s="23"/>
      <c r="S522" s="23"/>
      <c r="T522" s="23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185"/>
      <c r="BD522" s="186"/>
      <c r="BE522" s="29"/>
      <c r="BF522" s="21"/>
      <c r="BG522" s="21"/>
      <c r="BH522" s="21"/>
      <c r="BI522" s="21"/>
      <c r="BJ522" s="21"/>
      <c r="BK522" s="21"/>
      <c r="BL522" s="21"/>
      <c r="BM522" s="196"/>
      <c r="BN522" s="24"/>
      <c r="BO522" s="21"/>
      <c r="BP522" s="21"/>
      <c r="BQ522" s="23"/>
      <c r="BR522" s="23"/>
      <c r="BS522" s="24"/>
      <c r="BT522" s="25"/>
    </row>
    <row r="523" spans="1:72" s="22" customFormat="1" ht="184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194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185"/>
      <c r="BD523" s="186"/>
      <c r="BE523" s="29"/>
      <c r="BF523" s="21"/>
      <c r="BG523" s="21"/>
      <c r="BH523" s="21"/>
      <c r="BI523" s="21"/>
      <c r="BJ523" s="21"/>
      <c r="BK523" s="21"/>
      <c r="BL523" s="21"/>
      <c r="BM523" s="196"/>
      <c r="BN523" s="24"/>
      <c r="BO523" s="21"/>
      <c r="BP523" s="21"/>
      <c r="BQ523" s="23"/>
      <c r="BR523" s="23"/>
      <c r="BS523" s="24"/>
      <c r="BT523" s="25"/>
    </row>
    <row r="524" spans="1:72" s="22" customFormat="1" ht="184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194"/>
      <c r="BD524" s="20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84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185"/>
      <c r="BD525" s="186"/>
      <c r="BE525" s="20"/>
      <c r="BF525" s="21"/>
      <c r="BG525" s="21"/>
      <c r="BH525" s="21"/>
      <c r="BI525" s="21"/>
      <c r="BJ525" s="21"/>
      <c r="BK525" s="21"/>
      <c r="BL525" s="21"/>
      <c r="BM525" s="196"/>
      <c r="BN525" s="24"/>
      <c r="BO525" s="21"/>
      <c r="BP525" s="21"/>
      <c r="BQ525" s="23"/>
      <c r="BR525" s="23"/>
      <c r="BS525" s="24"/>
      <c r="BT525" s="25"/>
    </row>
    <row r="526" spans="1:72" s="22" customFormat="1" ht="189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63"/>
      <c r="O526" s="63"/>
      <c r="P526" s="63"/>
      <c r="Q526" s="63"/>
      <c r="R526" s="63"/>
      <c r="S526" s="63"/>
      <c r="T526" s="6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85"/>
      <c r="BD526" s="186"/>
      <c r="BE526" s="20"/>
      <c r="BF526" s="21"/>
      <c r="BG526" s="21"/>
      <c r="BH526" s="21"/>
      <c r="BI526" s="21"/>
      <c r="BJ526" s="21"/>
      <c r="BK526" s="21"/>
      <c r="BL526" s="21"/>
      <c r="BM526" s="196"/>
      <c r="BN526" s="24"/>
      <c r="BO526" s="21"/>
      <c r="BP526" s="21"/>
      <c r="BQ526" s="23"/>
      <c r="BR526" s="23"/>
      <c r="BS526" s="24"/>
      <c r="BT526" s="25"/>
    </row>
    <row r="527" spans="1:72" s="22" customFormat="1" ht="184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194"/>
      <c r="BD527" s="20"/>
      <c r="BE527" s="20"/>
      <c r="BF527" s="21"/>
      <c r="BG527" s="21"/>
      <c r="BH527" s="21"/>
      <c r="BI527" s="20"/>
      <c r="BJ527" s="23"/>
      <c r="BK527" s="23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84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87"/>
      <c r="BD528" s="186"/>
      <c r="BE528" s="20"/>
      <c r="BF528" s="21"/>
      <c r="BG528" s="21"/>
      <c r="BH528" s="21"/>
      <c r="BI528" s="20"/>
      <c r="BJ528" s="23"/>
      <c r="BK528" s="23"/>
      <c r="BL528" s="21"/>
      <c r="BM528" s="196"/>
      <c r="BN528" s="24"/>
      <c r="BO528" s="21"/>
      <c r="BP528" s="21"/>
      <c r="BQ528" s="23"/>
      <c r="BR528" s="23"/>
      <c r="BS528" s="24"/>
      <c r="BT528" s="25"/>
    </row>
    <row r="529" spans="1:72" s="22" customFormat="1" ht="184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4"/>
      <c r="BD529" s="29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84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94"/>
      <c r="BD530" s="23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84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94"/>
      <c r="BD531" s="29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8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4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212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3"/>
      <c r="O533" s="23"/>
      <c r="P533" s="23"/>
      <c r="Q533" s="23"/>
      <c r="R533" s="23"/>
      <c r="S533" s="23"/>
      <c r="T533" s="23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194"/>
      <c r="BD533" s="23"/>
      <c r="BE533" s="23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194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86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194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182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22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194"/>
      <c r="BD536" s="23"/>
      <c r="BE536" s="23"/>
      <c r="BF536" s="21"/>
      <c r="BG536" s="21"/>
      <c r="BH536" s="21"/>
      <c r="BI536" s="21"/>
      <c r="BJ536" s="21"/>
      <c r="BK536" s="20"/>
      <c r="BL536" s="23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222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3"/>
      <c r="Q537" s="23"/>
      <c r="R537" s="23"/>
      <c r="S537" s="23"/>
      <c r="T537" s="23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182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22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182"/>
      <c r="BD538" s="2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57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194"/>
      <c r="BD539" s="23"/>
      <c r="BE539" s="23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82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4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182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29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9"/>
      <c r="O541" s="29"/>
      <c r="P541" s="29"/>
      <c r="Q541" s="29"/>
      <c r="R541" s="29"/>
      <c r="S541" s="29"/>
      <c r="T541" s="29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182"/>
      <c r="BD541" s="2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409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0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0"/>
      <c r="AH542" s="23"/>
      <c r="AI542" s="23"/>
      <c r="AJ542" s="23"/>
      <c r="AK542" s="194"/>
      <c r="AL542" s="23"/>
      <c r="AM542" s="23"/>
      <c r="AN542" s="21"/>
      <c r="AO542" s="21"/>
      <c r="AP542" s="21"/>
      <c r="AQ542" s="21"/>
      <c r="AR542" s="21"/>
      <c r="AS542" s="194"/>
      <c r="AT542" s="23"/>
      <c r="AU542" s="194"/>
      <c r="AV542" s="23"/>
      <c r="AW542" s="21"/>
      <c r="AX542" s="21"/>
      <c r="AY542" s="21"/>
      <c r="AZ542" s="21"/>
      <c r="BA542" s="20"/>
      <c r="BB542" s="23"/>
      <c r="BC542" s="194"/>
      <c r="BD542" s="23"/>
      <c r="BE542" s="23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1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0"/>
      <c r="AJ543" s="23"/>
      <c r="AK543" s="23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0"/>
      <c r="BB543" s="23"/>
      <c r="BC543" s="194"/>
      <c r="BD543" s="23"/>
      <c r="BE543" s="23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1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194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0"/>
      <c r="AJ544" s="23"/>
      <c r="AK544" s="23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0"/>
      <c r="BB544" s="23"/>
      <c r="BC544" s="194"/>
      <c r="BD544" s="23"/>
      <c r="BE544" s="23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41.7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194"/>
      <c r="N545" s="23"/>
      <c r="O545" s="23"/>
      <c r="P545" s="23"/>
      <c r="Q545" s="23"/>
      <c r="R545" s="23"/>
      <c r="S545" s="23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0"/>
      <c r="AJ545" s="23"/>
      <c r="AK545" s="23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0"/>
      <c r="BB545" s="23"/>
      <c r="BC545" s="194"/>
      <c r="BD545" s="23"/>
      <c r="BE545" s="23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41.7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194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0"/>
      <c r="AJ546" s="23"/>
      <c r="AK546" s="23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0"/>
      <c r="BB546" s="23"/>
      <c r="BC546" s="194"/>
      <c r="BD546" s="23"/>
      <c r="BE546" s="23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1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194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0"/>
      <c r="AJ547" s="23"/>
      <c r="AK547" s="23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0"/>
      <c r="BB547" s="23"/>
      <c r="BC547" s="194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01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4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01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4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2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01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0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4"/>
      <c r="BD550" s="23"/>
      <c r="BE550" s="23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0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194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2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409.6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3"/>
      <c r="O552" s="20"/>
      <c r="P552" s="20"/>
      <c r="Q552" s="20"/>
      <c r="R552" s="20"/>
      <c r="S552" s="20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2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01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0"/>
      <c r="Q553" s="20"/>
      <c r="R553" s="20"/>
      <c r="S553" s="20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82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01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0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0"/>
      <c r="AJ554" s="23"/>
      <c r="AK554" s="23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0"/>
      <c r="BB554" s="23"/>
      <c r="BC554" s="194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01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0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2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0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0"/>
      <c r="Q556" s="20"/>
      <c r="R556" s="20"/>
      <c r="S556" s="20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82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0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194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82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59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94"/>
      <c r="BD558" s="29"/>
      <c r="BE558" s="29"/>
      <c r="BF558" s="21"/>
      <c r="BG558" s="21"/>
      <c r="BH558" s="21"/>
      <c r="BI558" s="20"/>
      <c r="BJ558" s="63"/>
      <c r="BK558" s="29"/>
      <c r="BL558" s="21"/>
      <c r="BM558" s="196"/>
      <c r="BN558" s="24"/>
      <c r="BO558" s="21"/>
      <c r="BP558" s="21"/>
      <c r="BQ558" s="23"/>
      <c r="BR558" s="23"/>
      <c r="BS558" s="24"/>
      <c r="BT558" s="25"/>
    </row>
    <row r="559" spans="1:72" s="22" customFormat="1" ht="244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194"/>
      <c r="BD559" s="188"/>
      <c r="BE559" s="29"/>
      <c r="BF559" s="21"/>
      <c r="BG559" s="21"/>
      <c r="BH559" s="21"/>
      <c r="BI559" s="20"/>
      <c r="BJ559" s="63"/>
      <c r="BK559" s="29"/>
      <c r="BL559" s="21"/>
      <c r="BM559" s="196"/>
      <c r="BN559" s="24"/>
      <c r="BO559" s="21"/>
      <c r="BP559" s="21"/>
      <c r="BQ559" s="23"/>
      <c r="BR559" s="23"/>
      <c r="BS559" s="24"/>
      <c r="BT559" s="25"/>
    </row>
    <row r="560" spans="1:72" s="22" customFormat="1" ht="219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63"/>
      <c r="O560" s="63"/>
      <c r="P560" s="63"/>
      <c r="Q560" s="63"/>
      <c r="R560" s="63"/>
      <c r="S560" s="63"/>
      <c r="T560" s="63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87"/>
      <c r="BD560" s="189"/>
      <c r="BE560" s="190"/>
      <c r="BF560" s="21"/>
      <c r="BG560" s="21"/>
      <c r="BH560" s="21"/>
      <c r="BI560" s="21"/>
      <c r="BJ560" s="21"/>
      <c r="BK560" s="21"/>
      <c r="BL560" s="21"/>
      <c r="BM560" s="196"/>
      <c r="BN560" s="24"/>
      <c r="BO560" s="21"/>
      <c r="BP560" s="21"/>
      <c r="BQ560" s="23"/>
      <c r="BR560" s="23"/>
      <c r="BS560" s="24"/>
      <c r="BT560" s="25"/>
    </row>
    <row r="561" spans="1:72" s="22" customFormat="1" ht="219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194"/>
      <c r="BD561" s="29"/>
      <c r="BE561" s="29"/>
      <c r="BF561" s="21"/>
      <c r="BG561" s="21"/>
      <c r="BH561" s="21"/>
      <c r="BI561" s="21"/>
      <c r="BJ561" s="21"/>
      <c r="BK561" s="21"/>
      <c r="BL561" s="21"/>
      <c r="BM561" s="196"/>
      <c r="BN561" s="24"/>
      <c r="BO561" s="21"/>
      <c r="BP561" s="21"/>
      <c r="BQ561" s="23"/>
      <c r="BR561" s="23"/>
      <c r="BS561" s="24"/>
      <c r="BT561" s="25"/>
    </row>
    <row r="562" spans="1:72" s="22" customFormat="1" ht="219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87"/>
      <c r="BD562" s="189"/>
      <c r="BE562" s="190"/>
      <c r="BF562" s="21"/>
      <c r="BG562" s="21"/>
      <c r="BH562" s="21"/>
      <c r="BI562" s="21"/>
      <c r="BJ562" s="21"/>
      <c r="BK562" s="21"/>
      <c r="BL562" s="21"/>
      <c r="BM562" s="196"/>
      <c r="BN562" s="24"/>
      <c r="BO562" s="21"/>
      <c r="BP562" s="21"/>
      <c r="BQ562" s="23"/>
      <c r="BR562" s="23"/>
      <c r="BS562" s="24"/>
      <c r="BT562" s="25"/>
    </row>
    <row r="563" spans="1:72" s="22" customFormat="1" ht="409.6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94"/>
      <c r="BD563" s="29"/>
      <c r="BE563" s="20"/>
      <c r="BF563" s="21"/>
      <c r="BG563" s="21"/>
      <c r="BH563" s="21"/>
      <c r="BI563" s="21"/>
      <c r="BJ563" s="21"/>
      <c r="BK563" s="21"/>
      <c r="BL563" s="21"/>
      <c r="BM563" s="196"/>
      <c r="BN563" s="24"/>
      <c r="BO563" s="21"/>
      <c r="BP563" s="21"/>
      <c r="BQ563" s="23"/>
      <c r="BR563" s="23"/>
      <c r="BS563" s="24"/>
      <c r="BT563" s="25"/>
    </row>
    <row r="564" spans="1:72" s="22" customFormat="1" ht="409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0"/>
      <c r="AH564" s="29"/>
      <c r="AI564" s="29"/>
      <c r="AJ564" s="21"/>
      <c r="AK564" s="194"/>
      <c r="AL564" s="29"/>
      <c r="AM564" s="29"/>
      <c r="AN564" s="21"/>
      <c r="AO564" s="21"/>
      <c r="AP564" s="21"/>
      <c r="AQ564" s="21"/>
      <c r="AR564" s="21"/>
      <c r="AS564" s="194"/>
      <c r="AT564" s="29"/>
      <c r="AU564" s="194"/>
      <c r="AV564" s="29"/>
      <c r="AW564" s="21"/>
      <c r="AX564" s="21"/>
      <c r="AY564" s="21"/>
      <c r="AZ564" s="21"/>
      <c r="BA564" s="21"/>
      <c r="BB564" s="21"/>
      <c r="BC564" s="194"/>
      <c r="BD564" s="29"/>
      <c r="BE564" s="29"/>
      <c r="BF564" s="21"/>
      <c r="BG564" s="21"/>
      <c r="BH564" s="21"/>
      <c r="BI564" s="21"/>
      <c r="BJ564" s="21"/>
      <c r="BK564" s="21"/>
      <c r="BL564" s="21"/>
      <c r="BM564" s="196"/>
      <c r="BN564" s="24"/>
      <c r="BO564" s="21"/>
      <c r="BP564" s="21"/>
      <c r="BQ564" s="23"/>
      <c r="BR564" s="23"/>
      <c r="BS564" s="24"/>
      <c r="BT564" s="25"/>
    </row>
    <row r="565" spans="1:72" s="22" customFormat="1" ht="137.2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7"/>
      <c r="BD565" s="189"/>
      <c r="BE565" s="190"/>
      <c r="BF565" s="21"/>
      <c r="BG565" s="21"/>
      <c r="BH565" s="21"/>
      <c r="BI565" s="21"/>
      <c r="BJ565" s="21"/>
      <c r="BK565" s="21"/>
      <c r="BL565" s="21"/>
      <c r="BM565" s="196"/>
      <c r="BN565" s="24"/>
      <c r="BO565" s="21"/>
      <c r="BP565" s="21"/>
      <c r="BQ565" s="23"/>
      <c r="BR565" s="23"/>
      <c r="BS565" s="24"/>
      <c r="BT565" s="25"/>
    </row>
    <row r="566" spans="1:72" s="22" customFormat="1" ht="137.2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7"/>
      <c r="BD566" s="189"/>
      <c r="BE566" s="190"/>
      <c r="BF566" s="21"/>
      <c r="BG566" s="21"/>
      <c r="BH566" s="21"/>
      <c r="BI566" s="21"/>
      <c r="BJ566" s="21"/>
      <c r="BK566" s="21"/>
      <c r="BL566" s="21"/>
      <c r="BM566" s="196"/>
      <c r="BN566" s="24"/>
      <c r="BO566" s="21"/>
      <c r="BP566" s="21"/>
      <c r="BQ566" s="23"/>
      <c r="BR566" s="23"/>
      <c r="BS566" s="24"/>
      <c r="BT566" s="25"/>
    </row>
    <row r="567" spans="1:72" s="22" customFormat="1" ht="137.2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7"/>
      <c r="BD567" s="189"/>
      <c r="BE567" s="190"/>
      <c r="BF567" s="21"/>
      <c r="BG567" s="21"/>
      <c r="BH567" s="21"/>
      <c r="BI567" s="21"/>
      <c r="BJ567" s="21"/>
      <c r="BK567" s="21"/>
      <c r="BL567" s="21"/>
      <c r="BM567" s="196"/>
      <c r="BN567" s="24"/>
      <c r="BO567" s="21"/>
      <c r="BP567" s="21"/>
      <c r="BQ567" s="23"/>
      <c r="BR567" s="23"/>
      <c r="BS567" s="24"/>
      <c r="BT567" s="25"/>
    </row>
    <row r="568" spans="1:72" s="22" customFormat="1" ht="137.2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87"/>
      <c r="BD568" s="189"/>
      <c r="BE568" s="190"/>
      <c r="BF568" s="21"/>
      <c r="BG568" s="21"/>
      <c r="BH568" s="21"/>
      <c r="BI568" s="21"/>
      <c r="BJ568" s="21"/>
      <c r="BK568" s="21"/>
      <c r="BL568" s="21"/>
      <c r="BM568" s="196"/>
      <c r="BN568" s="24"/>
      <c r="BO568" s="21"/>
      <c r="BP568" s="21"/>
      <c r="BQ568" s="23"/>
      <c r="BR568" s="23"/>
      <c r="BS568" s="24"/>
      <c r="BT568" s="25"/>
    </row>
    <row r="569" spans="1:72" s="22" customFormat="1" ht="137.2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7"/>
      <c r="BD569" s="189"/>
      <c r="BE569" s="190"/>
      <c r="BF569" s="21"/>
      <c r="BG569" s="21"/>
      <c r="BH569" s="21"/>
      <c r="BI569" s="21"/>
      <c r="BJ569" s="21"/>
      <c r="BK569" s="21"/>
      <c r="BL569" s="21"/>
      <c r="BM569" s="196"/>
      <c r="BN569" s="24"/>
      <c r="BO569" s="21"/>
      <c r="BP569" s="21"/>
      <c r="BQ569" s="23"/>
      <c r="BR569" s="23"/>
      <c r="BS569" s="24"/>
      <c r="BT569" s="25"/>
    </row>
    <row r="570" spans="1:72" s="22" customFormat="1" ht="29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0"/>
      <c r="BB570" s="21"/>
      <c r="BC570" s="194"/>
      <c r="BD570" s="29"/>
      <c r="BE570" s="20"/>
      <c r="BF570" s="23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9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0"/>
      <c r="BB571" s="21"/>
      <c r="BC571" s="194"/>
      <c r="BD571" s="183"/>
      <c r="BE571" s="20"/>
      <c r="BF571" s="23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97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3"/>
      <c r="O572" s="23"/>
      <c r="P572" s="23"/>
      <c r="Q572" s="23"/>
      <c r="R572" s="23"/>
      <c r="S572" s="23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94"/>
      <c r="BD572" s="20"/>
      <c r="BE572" s="20"/>
      <c r="BF572" s="21"/>
      <c r="BG572" s="21"/>
      <c r="BH572" s="21"/>
      <c r="BI572" s="21"/>
      <c r="BJ572" s="21"/>
      <c r="BK572" s="21"/>
      <c r="BL572" s="21"/>
      <c r="BM572" s="196"/>
      <c r="BN572" s="24"/>
      <c r="BO572" s="21"/>
      <c r="BP572" s="21"/>
      <c r="BQ572" s="23"/>
      <c r="BR572" s="23"/>
      <c r="BS572" s="24"/>
      <c r="BT572" s="25"/>
    </row>
    <row r="573" spans="1:72" s="22" customFormat="1" ht="197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3"/>
      <c r="P573" s="23"/>
      <c r="Q573" s="23"/>
      <c r="R573" s="23"/>
      <c r="S573" s="23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5"/>
      <c r="BD573" s="190"/>
      <c r="BE573" s="190"/>
      <c r="BF573" s="21"/>
      <c r="BG573" s="21"/>
      <c r="BH573" s="21"/>
      <c r="BI573" s="21"/>
      <c r="BJ573" s="21"/>
      <c r="BK573" s="21"/>
      <c r="BL573" s="21"/>
      <c r="BM573" s="196"/>
      <c r="BN573" s="24"/>
      <c r="BO573" s="21"/>
      <c r="BP573" s="21"/>
      <c r="BQ573" s="23"/>
      <c r="BR573" s="23"/>
      <c r="BS573" s="24"/>
      <c r="BT573" s="25"/>
    </row>
    <row r="574" spans="1:72" s="22" customFormat="1" ht="27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191"/>
      <c r="O574" s="191"/>
      <c r="P574" s="191"/>
      <c r="Q574" s="191"/>
      <c r="R574" s="191"/>
      <c r="S574" s="191"/>
      <c r="T574" s="19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94"/>
      <c r="BD574" s="63"/>
      <c r="BE574" s="6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7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3"/>
      <c r="O575" s="23"/>
      <c r="P575" s="23"/>
      <c r="Q575" s="23"/>
      <c r="R575" s="23"/>
      <c r="S575" s="23"/>
      <c r="T575" s="2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4"/>
      <c r="BD575" s="23"/>
      <c r="BE575" s="23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2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3"/>
      <c r="O576" s="23"/>
      <c r="P576" s="23"/>
      <c r="Q576" s="23"/>
      <c r="R576" s="23"/>
      <c r="S576" s="23"/>
      <c r="T576" s="23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92"/>
      <c r="BD576" s="29"/>
      <c r="BE576" s="29"/>
      <c r="BF576" s="21"/>
      <c r="BG576" s="21"/>
      <c r="BH576" s="21"/>
      <c r="BI576" s="21"/>
      <c r="BJ576" s="21"/>
      <c r="BK576" s="21"/>
      <c r="BL576" s="21"/>
      <c r="BM576" s="196"/>
      <c r="BN576" s="24"/>
      <c r="BO576" s="21"/>
      <c r="BP576" s="21"/>
      <c r="BQ576" s="23"/>
      <c r="BR576" s="23"/>
      <c r="BS576" s="24"/>
      <c r="BT576" s="25"/>
    </row>
    <row r="577" spans="1:74" s="22" customFormat="1" ht="187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9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4"/>
      <c r="BD577" s="23"/>
      <c r="BE577" s="23"/>
      <c r="BF577" s="21"/>
      <c r="BG577" s="21"/>
      <c r="BH577" s="21"/>
      <c r="BI577" s="21"/>
      <c r="BJ577" s="21"/>
      <c r="BK577" s="21"/>
      <c r="BL577" s="23"/>
      <c r="BM577" s="21"/>
      <c r="BN577" s="24"/>
      <c r="BO577" s="21"/>
      <c r="BP577" s="21"/>
      <c r="BQ577" s="21"/>
      <c r="BR577" s="21"/>
      <c r="BS577" s="23"/>
      <c r="BT577" s="24"/>
      <c r="BU577" s="25"/>
      <c r="BV577" s="30"/>
    </row>
    <row r="578" spans="1:74" s="22" customFormat="1" ht="187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194"/>
      <c r="N578" s="28"/>
      <c r="O578" s="1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3"/>
      <c r="BM578" s="21"/>
      <c r="BN578" s="24"/>
      <c r="BO578" s="25"/>
      <c r="BP578" s="21"/>
      <c r="BQ578" s="21"/>
      <c r="BR578" s="21"/>
      <c r="BS578" s="23"/>
      <c r="BT578" s="24"/>
      <c r="BU578" s="25"/>
      <c r="BV578" s="30"/>
    </row>
    <row r="579" spans="1:74" s="22" customFormat="1" ht="409.6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3"/>
      <c r="O579" s="23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3"/>
      <c r="AU579" s="21"/>
      <c r="AV579" s="23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3"/>
      <c r="BM579" s="21"/>
      <c r="BN579" s="24"/>
      <c r="BO579" s="25"/>
      <c r="BP579" s="21"/>
      <c r="BQ579" s="21"/>
      <c r="BR579" s="21"/>
      <c r="BS579" s="23"/>
      <c r="BT579" s="24"/>
      <c r="BU579" s="25"/>
      <c r="BV579" s="30"/>
    </row>
    <row r="580" spans="1:74" s="22" customFormat="1" ht="409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3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4"/>
      <c r="BD580" s="23"/>
      <c r="BE580" s="23"/>
      <c r="BF580" s="21"/>
      <c r="BG580" s="21"/>
      <c r="BH580" s="21"/>
      <c r="BI580" s="21"/>
      <c r="BJ580" s="21"/>
      <c r="BK580" s="21"/>
      <c r="BL580" s="23"/>
      <c r="BM580" s="21"/>
      <c r="BN580" s="24"/>
      <c r="BO580" s="25"/>
      <c r="BP580" s="21"/>
      <c r="BQ580" s="21"/>
      <c r="BR580" s="21"/>
      <c r="BS580" s="23"/>
      <c r="BT580" s="24"/>
      <c r="BU580" s="25"/>
      <c r="BV580" s="30"/>
    </row>
    <row r="581" spans="1:74" s="22" customFormat="1" ht="194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194"/>
      <c r="N581" s="28"/>
      <c r="O581" s="18"/>
      <c r="P581" s="28"/>
      <c r="Q581" s="28"/>
      <c r="R581" s="28"/>
      <c r="S581" s="28"/>
      <c r="T581" s="28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3"/>
      <c r="BM581" s="21"/>
      <c r="BN581" s="24"/>
      <c r="BO581" s="25"/>
      <c r="BP581" s="36"/>
      <c r="BQ581" s="36"/>
      <c r="BR581" s="36"/>
      <c r="BS581" s="40"/>
      <c r="BT581" s="26"/>
      <c r="BU581" s="36"/>
      <c r="BV581" s="30"/>
    </row>
    <row r="582" spans="1:74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5"/>
      <c r="BP582" s="36"/>
      <c r="BQ582" s="36"/>
      <c r="BR582" s="36"/>
      <c r="BS582" s="40"/>
      <c r="BT582" s="26"/>
      <c r="BU582" s="36"/>
      <c r="BV582" s="30"/>
    </row>
    <row r="583" spans="1:74" s="22" customFormat="1" ht="198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18"/>
      <c r="L583" s="20"/>
      <c r="M583" s="21"/>
      <c r="N583" s="183"/>
      <c r="O583" s="183"/>
      <c r="P583" s="183"/>
      <c r="Q583" s="183"/>
      <c r="R583" s="183"/>
      <c r="S583" s="183"/>
      <c r="T583" s="18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1"/>
      <c r="BK583" s="21"/>
      <c r="BL583" s="23"/>
      <c r="BM583" s="21"/>
      <c r="BN583" s="24"/>
      <c r="BO583" s="25"/>
      <c r="BP583" s="21"/>
      <c r="BQ583" s="21"/>
      <c r="BR583" s="21"/>
      <c r="BS583" s="23"/>
      <c r="BT583" s="24"/>
      <c r="BU583" s="25"/>
      <c r="BV583" s="30"/>
    </row>
    <row r="584" spans="1:74" s="22" customFormat="1" ht="198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18"/>
      <c r="L584" s="20"/>
      <c r="M584" s="21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3"/>
      <c r="BM584" s="21"/>
      <c r="BN584" s="24"/>
      <c r="BO584" s="25"/>
      <c r="BP584" s="21"/>
      <c r="BQ584" s="21"/>
      <c r="BR584" s="21"/>
      <c r="BS584" s="23"/>
      <c r="BT584" s="24"/>
      <c r="BU584" s="25"/>
      <c r="BV584" s="30"/>
    </row>
    <row r="585" spans="1:74" s="22" customFormat="1" ht="198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18"/>
      <c r="L585" s="20"/>
      <c r="M585" s="21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3"/>
      <c r="BM585" s="21"/>
      <c r="BN585" s="24"/>
      <c r="BO585" s="25"/>
      <c r="BP585" s="21"/>
      <c r="BQ585" s="21"/>
      <c r="BR585" s="21"/>
      <c r="BS585" s="23"/>
      <c r="BT585" s="24"/>
      <c r="BU585" s="25"/>
      <c r="BV585" s="30"/>
    </row>
    <row r="586" spans="1:74" s="22" customFormat="1" ht="146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18"/>
      <c r="L586" s="20"/>
      <c r="M586" s="21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3"/>
      <c r="BM586" s="21"/>
      <c r="BN586" s="24"/>
      <c r="BO586" s="25"/>
      <c r="BP586" s="21"/>
      <c r="BQ586" s="21"/>
      <c r="BR586" s="21"/>
      <c r="BS586" s="23"/>
      <c r="BT586" s="24"/>
      <c r="BU586" s="25"/>
      <c r="BV586" s="30"/>
    </row>
    <row r="587" spans="1:74" s="22" customFormat="1" ht="22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18"/>
      <c r="L587" s="20"/>
      <c r="M587" s="21"/>
      <c r="N587" s="28"/>
      <c r="O587" s="18"/>
      <c r="P587" s="28"/>
      <c r="Q587" s="28"/>
      <c r="R587" s="28"/>
      <c r="S587" s="28"/>
      <c r="T587" s="2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3"/>
      <c r="BM587" s="21"/>
      <c r="BN587" s="24"/>
      <c r="BO587" s="25"/>
      <c r="BP587" s="21"/>
      <c r="BQ587" s="21"/>
      <c r="BR587" s="21"/>
      <c r="BS587" s="23"/>
      <c r="BT587" s="24"/>
      <c r="BU587" s="25"/>
      <c r="BV587" s="30"/>
    </row>
    <row r="588" spans="1:74" s="22" customFormat="1" ht="154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18"/>
      <c r="L588" s="20"/>
      <c r="M588" s="21"/>
      <c r="N588" s="28"/>
      <c r="O588" s="2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3"/>
      <c r="BM588" s="21"/>
      <c r="BN588" s="24"/>
      <c r="BO588" s="25"/>
      <c r="BP588" s="21"/>
      <c r="BQ588" s="21"/>
      <c r="BR588" s="21"/>
      <c r="BS588" s="23"/>
      <c r="BT588" s="24"/>
      <c r="BU588" s="25"/>
      <c r="BV588" s="30"/>
    </row>
    <row r="589" spans="1:74" s="22" customFormat="1" ht="154.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18"/>
      <c r="L589" s="20"/>
      <c r="M589" s="21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3"/>
      <c r="BM589" s="21"/>
      <c r="BN589" s="24"/>
      <c r="BO589" s="25"/>
      <c r="BP589" s="36"/>
      <c r="BQ589" s="36"/>
      <c r="BR589" s="36"/>
      <c r="BS589" s="40"/>
      <c r="BT589" s="26"/>
      <c r="BU589" s="36"/>
      <c r="BV589" s="30"/>
    </row>
    <row r="590" spans="1:74" s="22" customFormat="1" ht="182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20"/>
      <c r="M590" s="21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3"/>
      <c r="BL590" s="21"/>
      <c r="BM590" s="21"/>
      <c r="BN590" s="24"/>
      <c r="BO590" s="25"/>
      <c r="BP590" s="36"/>
      <c r="BQ590" s="36"/>
      <c r="BR590" s="36"/>
      <c r="BS590" s="40"/>
      <c r="BT590" s="26"/>
      <c r="BU590" s="36"/>
      <c r="BV590" s="30"/>
    </row>
    <row r="591" spans="1:74" s="22" customFormat="1" ht="182.2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23"/>
      <c r="O591" s="23"/>
      <c r="P591" s="23"/>
      <c r="Q591" s="23"/>
      <c r="R591" s="23"/>
      <c r="S591" s="23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4"/>
      <c r="BO591" s="25"/>
      <c r="BP591" s="36"/>
      <c r="BQ591" s="36"/>
      <c r="BR591" s="36"/>
      <c r="BS591" s="40"/>
      <c r="BT591" s="26"/>
      <c r="BU591" s="36"/>
      <c r="BV591" s="30"/>
    </row>
    <row r="592" spans="1:74" s="22" customFormat="1" ht="312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18"/>
      <c r="L592" s="20"/>
      <c r="M592" s="21"/>
      <c r="N592" s="28"/>
      <c r="O592" s="2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2"/>
      <c r="BD592" s="21"/>
      <c r="BE592" s="21"/>
      <c r="BF592" s="23"/>
      <c r="BG592" s="21"/>
      <c r="BH592" s="21"/>
      <c r="BI592" s="21"/>
      <c r="BJ592" s="21"/>
      <c r="BK592" s="23"/>
      <c r="BL592" s="21"/>
      <c r="BM592" s="21"/>
      <c r="BN592" s="24"/>
      <c r="BO592" s="25"/>
      <c r="BP592" s="26"/>
    </row>
    <row r="593" spans="1:72" s="22" customFormat="1" ht="174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18"/>
      <c r="L593" s="20"/>
      <c r="M593" s="21"/>
      <c r="N593" s="28"/>
      <c r="O593" s="1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3"/>
      <c r="BG593" s="21"/>
      <c r="BH593" s="21"/>
      <c r="BI593" s="21"/>
      <c r="BJ593" s="21"/>
      <c r="BK593" s="23"/>
      <c r="BL593" s="21"/>
      <c r="BM593" s="21"/>
      <c r="BN593" s="24"/>
      <c r="BO593" s="25"/>
      <c r="BP593" s="26"/>
    </row>
    <row r="594" spans="1:72" s="22" customFormat="1" ht="16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18"/>
      <c r="L594" s="20"/>
      <c r="M594" s="21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2"/>
      <c r="BD594" s="21"/>
      <c r="BE594" s="21"/>
      <c r="BF594" s="23"/>
      <c r="BG594" s="21"/>
      <c r="BH594" s="21"/>
      <c r="BI594" s="21"/>
      <c r="BJ594" s="21"/>
      <c r="BK594" s="23"/>
      <c r="BL594" s="21"/>
      <c r="BM594" s="21"/>
      <c r="BN594" s="24"/>
      <c r="BO594" s="25"/>
      <c r="BP594" s="26"/>
    </row>
    <row r="595" spans="1:72" s="22" customFormat="1" ht="167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20"/>
      <c r="M595" s="21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3"/>
      <c r="BG595" s="21"/>
      <c r="BH595" s="21"/>
      <c r="BI595" s="21"/>
      <c r="BJ595" s="21"/>
      <c r="BK595" s="23"/>
      <c r="BL595" s="21"/>
      <c r="BM595" s="21"/>
      <c r="BN595" s="24"/>
      <c r="BO595" s="25"/>
      <c r="BP595" s="26"/>
    </row>
    <row r="596" spans="1:72" s="22" customFormat="1" ht="167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23"/>
      <c r="O596" s="23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3"/>
      <c r="BG596" s="21"/>
      <c r="BH596" s="21"/>
      <c r="BI596" s="21"/>
      <c r="BJ596" s="21"/>
      <c r="BK596" s="23"/>
      <c r="BL596" s="21"/>
      <c r="BM596" s="21"/>
      <c r="BN596" s="24"/>
      <c r="BO596" s="25"/>
      <c r="BP596" s="26"/>
    </row>
    <row r="597" spans="1:72" s="22" customFormat="1" ht="372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18"/>
      <c r="O597" s="18"/>
      <c r="P597" s="18"/>
      <c r="Q597" s="18"/>
      <c r="R597" s="18"/>
      <c r="S597" s="18"/>
      <c r="T597" s="1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1"/>
      <c r="BR597" s="21"/>
    </row>
    <row r="598" spans="1:72" s="22" customFormat="1" ht="257.2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18"/>
      <c r="O598" s="18"/>
      <c r="P598" s="27"/>
      <c r="Q598" s="27"/>
      <c r="R598" s="27"/>
      <c r="S598" s="27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1"/>
      <c r="BR598" s="21"/>
    </row>
    <row r="599" spans="1:72" s="22" customFormat="1" ht="254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18"/>
      <c r="O599" s="18"/>
      <c r="P599" s="27"/>
      <c r="Q599" s="27"/>
      <c r="R599" s="27"/>
      <c r="S599" s="27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1"/>
      <c r="BR599" s="21"/>
    </row>
    <row r="600" spans="1:72" s="22" customFormat="1" ht="319.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3"/>
      <c r="O600" s="23"/>
      <c r="P600" s="23"/>
      <c r="Q600" s="23"/>
      <c r="R600" s="23"/>
      <c r="S600" s="23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1"/>
      <c r="BR600" s="21"/>
    </row>
    <row r="601" spans="1:72" s="22" customFormat="1" ht="409.6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18"/>
      <c r="M601" s="18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1"/>
      <c r="BR601" s="21"/>
    </row>
    <row r="602" spans="1:72" s="22" customFormat="1" ht="14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3"/>
      <c r="O602" s="23"/>
      <c r="P602" s="23"/>
      <c r="Q602" s="23"/>
      <c r="R602" s="23"/>
      <c r="S602" s="23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1"/>
      <c r="BR602" s="21"/>
    </row>
    <row r="603" spans="1:72" s="22" customFormat="1" ht="14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18"/>
      <c r="N603" s="23"/>
      <c r="O603" s="23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1"/>
      <c r="BR603" s="21"/>
    </row>
    <row r="604" spans="1:72" s="22" customFormat="1" ht="292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7"/>
      <c r="O604" s="18"/>
      <c r="P604" s="27"/>
      <c r="Q604" s="27"/>
      <c r="R604" s="27"/>
      <c r="S604" s="27"/>
      <c r="T604" s="27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1"/>
      <c r="BR604" s="24"/>
      <c r="BS604" s="25"/>
      <c r="BT604" s="26"/>
    </row>
    <row r="605" spans="1:72" s="22" customFormat="1" ht="177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18"/>
      <c r="O605" s="18"/>
      <c r="P605" s="27"/>
      <c r="Q605" s="27"/>
      <c r="R605" s="27"/>
      <c r="S605" s="27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1"/>
      <c r="BP605" s="21"/>
      <c r="BQ605" s="21"/>
      <c r="BR605" s="24"/>
      <c r="BS605" s="25"/>
      <c r="BT605" s="26"/>
    </row>
  </sheetData>
  <autoFilter ref="A2:BV41"/>
  <mergeCells count="2">
    <mergeCell ref="L72:L73"/>
    <mergeCell ref="L321:L322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7" sqref="H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87_лот_(Всего)</vt:lpstr>
      <vt:lpstr>шаблон</vt:lpstr>
      <vt:lpstr>Лист1</vt:lpstr>
      <vt:lpstr>Лист2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2017-11-28T07:47:03Z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