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шаблон!$A$1:$BO$39</definedName>
  </definedNames>
  <calcPr calcId="145621"/>
</workbook>
</file>

<file path=xl/calcChain.xml><?xml version="1.0" encoding="utf-8"?>
<calcChain xmlns="http://schemas.openxmlformats.org/spreadsheetml/2006/main">
  <c r="V32" i="4" l="1"/>
  <c r="W32" i="4"/>
  <c r="X32" i="4"/>
  <c r="Y32" i="4"/>
  <c r="Z32" i="4"/>
  <c r="AA32" i="4"/>
  <c r="AB32" i="4"/>
  <c r="AC32" i="4"/>
  <c r="AD32" i="4"/>
  <c r="AE32" i="4"/>
  <c r="AF32" i="4"/>
  <c r="AG32" i="4"/>
  <c r="AJ32" i="4"/>
  <c r="AK32" i="4"/>
  <c r="AR32" i="4"/>
  <c r="AS32" i="4"/>
  <c r="AV32" i="4"/>
  <c r="AW32" i="4"/>
  <c r="AX32" i="4"/>
  <c r="AY32" i="4"/>
  <c r="AZ32" i="4"/>
  <c r="BA32" i="4"/>
  <c r="BH32" i="4"/>
  <c r="BI32" i="4"/>
  <c r="BJ32" i="4"/>
  <c r="BK32" i="4"/>
  <c r="BL32" i="4"/>
  <c r="BM32" i="4"/>
  <c r="N31" i="4" l="1"/>
  <c r="O31" i="4" s="1"/>
  <c r="U30" i="4"/>
  <c r="O30" i="4" s="1"/>
  <c r="N30" i="4"/>
  <c r="U29" i="4"/>
  <c r="AM27" i="4" s="1"/>
  <c r="N29" i="4"/>
  <c r="N28" i="4"/>
  <c r="O28" i="4" s="1"/>
  <c r="T28" i="4" s="1"/>
  <c r="S27" i="4"/>
  <c r="P27" i="4"/>
  <c r="N26" i="4"/>
  <c r="O26" i="4" s="1"/>
  <c r="U25" i="4"/>
  <c r="O25" i="4" s="1"/>
  <c r="N25" i="4"/>
  <c r="U24" i="4"/>
  <c r="AM22" i="4" s="1"/>
  <c r="N24" i="4"/>
  <c r="N23" i="4"/>
  <c r="O23" i="4" s="1"/>
  <c r="T23" i="4" s="1"/>
  <c r="S22" i="4"/>
  <c r="P22" i="4"/>
  <c r="U21" i="4"/>
  <c r="O21" i="4" s="1"/>
  <c r="AU22" i="4" l="1"/>
  <c r="AU27" i="4"/>
  <c r="O24" i="4"/>
  <c r="O22" i="4" s="1"/>
  <c r="O29" i="4"/>
  <c r="T31" i="4"/>
  <c r="T27" i="4" s="1"/>
  <c r="Q31" i="4"/>
  <c r="R31" i="4"/>
  <c r="O27" i="4"/>
  <c r="R28" i="4"/>
  <c r="Q28" i="4"/>
  <c r="T26" i="4"/>
  <c r="T22" i="4" s="1"/>
  <c r="Q26" i="4"/>
  <c r="R26" i="4"/>
  <c r="R23" i="4"/>
  <c r="Q23" i="4"/>
  <c r="R22" i="4" l="1"/>
  <c r="R27" i="4"/>
  <c r="U28" i="4"/>
  <c r="Q27" i="4"/>
  <c r="U31" i="4"/>
  <c r="BE27" i="4" s="1"/>
  <c r="U23" i="4"/>
  <c r="AI22" i="4" s="1"/>
  <c r="Q22" i="4"/>
  <c r="U26" i="4"/>
  <c r="BE22" i="4" s="1"/>
  <c r="U27" i="4" l="1"/>
  <c r="AI27" i="4"/>
  <c r="BN27" i="4" s="1"/>
  <c r="BN22" i="4"/>
  <c r="U22" i="4"/>
  <c r="P17" i="4" l="1"/>
  <c r="S17" i="4"/>
  <c r="BG17" i="4"/>
  <c r="BG32" i="4" s="1"/>
  <c r="N20" i="4"/>
  <c r="O20" i="4" s="1"/>
  <c r="T20" i="4" s="1"/>
  <c r="T17" i="4" s="1"/>
  <c r="N21" i="4"/>
  <c r="U19" i="4"/>
  <c r="O19" i="4" s="1"/>
  <c r="U18" i="4"/>
  <c r="O18" i="4" s="1"/>
  <c r="O17" i="4" l="1"/>
  <c r="BC17" i="4"/>
  <c r="R20" i="4"/>
  <c r="R17" i="4" s="1"/>
  <c r="Q20" i="4"/>
  <c r="Q17" i="4" s="1"/>
  <c r="U20" i="4" l="1"/>
  <c r="BE17" i="4" l="1"/>
  <c r="BN17" i="4" s="1"/>
  <c r="U17" i="4"/>
  <c r="P14" i="4"/>
  <c r="Q14" i="4"/>
  <c r="R14" i="4"/>
  <c r="S14" i="4"/>
  <c r="T14" i="4"/>
  <c r="U16" i="4"/>
  <c r="O16" i="4" s="1"/>
  <c r="U15" i="4"/>
  <c r="O15" i="4" s="1"/>
  <c r="O14" i="4" l="1"/>
  <c r="U14" i="4"/>
  <c r="BC14" i="4"/>
  <c r="P9" i="4" l="1"/>
  <c r="S9" i="4"/>
  <c r="U12" i="4"/>
  <c r="O12" i="4" s="1"/>
  <c r="N13" i="4"/>
  <c r="O13" i="4" s="1"/>
  <c r="N12" i="4"/>
  <c r="U11" i="4"/>
  <c r="O11" i="4" s="1"/>
  <c r="N11" i="4"/>
  <c r="N10" i="4"/>
  <c r="O10" i="4" s="1"/>
  <c r="AU9" i="4" l="1"/>
  <c r="AU32" i="4" s="1"/>
  <c r="O9" i="4"/>
  <c r="AM9" i="4"/>
  <c r="T13" i="4"/>
  <c r="Q13" i="4"/>
  <c r="R13" i="4"/>
  <c r="R10" i="4"/>
  <c r="T10" i="4"/>
  <c r="T9" i="4" s="1"/>
  <c r="Q10" i="4"/>
  <c r="Q9" i="4" s="1"/>
  <c r="R9" i="4" l="1"/>
  <c r="U13" i="4"/>
  <c r="BE9" i="4" s="1"/>
  <c r="BE32" i="4" s="1"/>
  <c r="U10" i="4"/>
  <c r="AI9" i="4" l="1"/>
  <c r="AI32" i="4" s="1"/>
  <c r="U9" i="4"/>
  <c r="U8" i="4"/>
  <c r="O8" i="4" s="1"/>
  <c r="U7" i="4" l="1"/>
  <c r="BC3" i="4" s="1"/>
  <c r="BC32" i="4" s="1"/>
  <c r="O7" i="4" l="1"/>
  <c r="O5" i="4"/>
  <c r="P3" i="4" l="1"/>
  <c r="P32" i="4" s="1"/>
  <c r="O6" i="4"/>
  <c r="T6" i="4" s="1"/>
  <c r="Q5" i="4"/>
  <c r="N6" i="4"/>
  <c r="N5" i="4"/>
  <c r="T5" i="4"/>
  <c r="R5" i="4"/>
  <c r="T4" i="4"/>
  <c r="S4" i="4"/>
  <c r="S3" i="4" s="1"/>
  <c r="S32" i="4" s="1"/>
  <c r="R4" i="4"/>
  <c r="Q4" i="4"/>
  <c r="N4" i="4"/>
  <c r="T3" i="4" l="1"/>
  <c r="T32" i="4" s="1"/>
  <c r="U5" i="4"/>
  <c r="R6" i="4"/>
  <c r="R3" i="4" s="1"/>
  <c r="R32" i="4" s="1"/>
  <c r="Q6" i="4"/>
  <c r="U4" i="4"/>
  <c r="O4" i="4" l="1"/>
  <c r="O3" i="4" s="1"/>
  <c r="O32" i="4" s="1"/>
  <c r="AM3" i="4"/>
  <c r="AM32" i="4" s="1"/>
  <c r="U6" i="4"/>
  <c r="AQ3" i="4" s="1"/>
  <c r="AQ32" i="4" s="1"/>
  <c r="Q3" i="4"/>
  <c r="Q32" i="4" s="1"/>
  <c r="AO3" i="4"/>
  <c r="AO32" i="4" s="1"/>
  <c r="U3" i="4" l="1"/>
  <c r="U32" i="4" s="1"/>
  <c r="BS9" i="4"/>
  <c r="BT9" i="4" s="1"/>
  <c r="BS14" i="4"/>
  <c r="BT14" i="4" s="1"/>
  <c r="BS17" i="4"/>
  <c r="BT17" i="4" s="1"/>
  <c r="BS22" i="4"/>
  <c r="BT22" i="4" s="1"/>
  <c r="BS3" i="4"/>
  <c r="BT3" i="4" s="1"/>
  <c r="BN9" i="4" l="1"/>
  <c r="BN14" i="4"/>
  <c r="BN3" i="4"/>
  <c r="O75" i="2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/>
  <c r="BB41" i="2" s="1"/>
  <c r="BK41" i="2" s="1"/>
  <c r="N73" i="2"/>
  <c r="S74" i="2"/>
  <c r="S73" i="2" s="1"/>
  <c r="Q74" i="2"/>
  <c r="Q73" i="2" s="1"/>
  <c r="P74" i="2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 s="1"/>
  <c r="Q36" i="2"/>
  <c r="Q35" i="2" s="1"/>
  <c r="T72" i="2"/>
  <c r="P70" i="2"/>
  <c r="T74" i="2"/>
  <c r="P73" i="2"/>
  <c r="T40" i="2"/>
  <c r="P38" i="2"/>
  <c r="P55" i="2"/>
  <c r="T56" i="2"/>
  <c r="S55" i="2"/>
  <c r="Q55" i="2"/>
  <c r="T47" i="2"/>
  <c r="T37" i="2"/>
  <c r="BJ35" i="2" s="1"/>
  <c r="BK35" i="2" s="1"/>
  <c r="T36" i="2"/>
  <c r="BB73" i="2"/>
  <c r="BK73" i="2"/>
  <c r="T73" i="2"/>
  <c r="BB70" i="2"/>
  <c r="BK70" i="2" s="1"/>
  <c r="T70" i="2"/>
  <c r="BB46" i="2"/>
  <c r="BK46" i="2" s="1"/>
  <c r="T46" i="2"/>
  <c r="AF55" i="2"/>
  <c r="T55" i="2"/>
  <c r="BB38" i="2"/>
  <c r="BK38" i="2"/>
  <c r="T38" i="2"/>
  <c r="BB35" i="2"/>
  <c r="T35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 s="1"/>
  <c r="N16" i="2"/>
  <c r="N23" i="2"/>
  <c r="S24" i="2"/>
  <c r="S23" i="2" s="1"/>
  <c r="S26" i="2"/>
  <c r="S25" i="2" s="1"/>
  <c r="N25" i="2"/>
  <c r="S28" i="2"/>
  <c r="S27" i="2"/>
  <c r="N27" i="2"/>
  <c r="N29" i="2"/>
  <c r="S30" i="2"/>
  <c r="Q30" i="2"/>
  <c r="P30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 s="1"/>
  <c r="T11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P77" i="2"/>
  <c r="T77" i="2"/>
  <c r="BB77" i="2"/>
  <c r="BK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R3" i="2"/>
  <c r="O3" i="2"/>
  <c r="N3" i="2"/>
  <c r="AZ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BN32" i="4" l="1"/>
  <c r="S82" i="2"/>
  <c r="S81" i="2" s="1"/>
  <c r="P82" i="2"/>
  <c r="Q82" i="2"/>
  <c r="N81" i="2"/>
  <c r="T63" i="2"/>
  <c r="S62" i="2"/>
  <c r="Q65" i="2"/>
  <c r="N64" i="2"/>
  <c r="S65" i="2"/>
  <c r="P65" i="2"/>
  <c r="N13" i="2"/>
  <c r="S14" i="2"/>
  <c r="S13" i="2" s="1"/>
  <c r="Q14" i="2"/>
  <c r="Q13" i="2" s="1"/>
  <c r="P14" i="2"/>
  <c r="T85" i="2"/>
  <c r="S84" i="2"/>
  <c r="S50" i="2"/>
  <c r="S49" i="2" s="1"/>
  <c r="P50" i="2"/>
  <c r="Q50" i="2"/>
  <c r="Q49" i="2" s="1"/>
  <c r="N49" i="2"/>
  <c r="T86" i="2"/>
  <c r="BF84" i="2" s="1"/>
  <c r="P84" i="2"/>
  <c r="S3" i="2"/>
  <c r="T5" i="2"/>
  <c r="S52" i="2"/>
  <c r="S51" i="2" s="1"/>
  <c r="P52" i="2"/>
  <c r="Q52" i="2"/>
  <c r="Q51" i="2" s="1"/>
  <c r="N51" i="2"/>
  <c r="P83" i="2"/>
  <c r="T83" i="2" s="1"/>
  <c r="BF81" i="2" s="1"/>
  <c r="Q83" i="2"/>
  <c r="S9" i="2"/>
  <c r="S8" i="2" s="1"/>
  <c r="N8" i="2"/>
  <c r="P9" i="2"/>
  <c r="Q9" i="2"/>
  <c r="Q8" i="2" s="1"/>
  <c r="S29" i="2"/>
  <c r="T34" i="2"/>
  <c r="S68" i="2"/>
  <c r="P68" i="2"/>
  <c r="Q68" i="2"/>
  <c r="N75" i="2"/>
  <c r="S76" i="2"/>
  <c r="S75" i="2" s="1"/>
  <c r="Q76" i="2"/>
  <c r="Q75" i="2" s="1"/>
  <c r="P76" i="2"/>
  <c r="N84" i="2"/>
  <c r="T68" i="2" l="1"/>
  <c r="BB64" i="2" s="1"/>
  <c r="BB29" i="2"/>
  <c r="BK29" i="2" s="1"/>
  <c r="T29" i="2"/>
  <c r="P51" i="2"/>
  <c r="T52" i="2"/>
  <c r="T3" i="2"/>
  <c r="BB3" i="2"/>
  <c r="BK3" i="2" s="1"/>
  <c r="P49" i="2"/>
  <c r="T50" i="2"/>
  <c r="T14" i="2"/>
  <c r="P13" i="2"/>
  <c r="T65" i="2"/>
  <c r="P64" i="2"/>
  <c r="T82" i="2"/>
  <c r="P81" i="2"/>
  <c r="T76" i="2"/>
  <c r="P75" i="2"/>
  <c r="T9" i="2"/>
  <c r="P8" i="2"/>
  <c r="BB84" i="2"/>
  <c r="BK84" i="2" s="1"/>
  <c r="T84" i="2"/>
  <c r="S64" i="2"/>
  <c r="Q64" i="2"/>
  <c r="BB62" i="2"/>
  <c r="BK62" i="2" s="1"/>
  <c r="T62" i="2"/>
  <c r="Q81" i="2"/>
  <c r="BB8" i="2" l="1"/>
  <c r="BK8" i="2" s="1"/>
  <c r="T8" i="2"/>
  <c r="BB75" i="2"/>
  <c r="BK75" i="2" s="1"/>
  <c r="T75" i="2"/>
  <c r="BB81" i="2"/>
  <c r="BK81" i="2" s="1"/>
  <c r="T81" i="2"/>
  <c r="AF64" i="2"/>
  <c r="T64" i="2"/>
  <c r="BB13" i="2"/>
  <c r="BK13" i="2" s="1"/>
  <c r="T13" i="2"/>
  <c r="BB49" i="2"/>
  <c r="BK49" i="2" s="1"/>
  <c r="T49" i="2"/>
  <c r="T51" i="2"/>
  <c r="BB51" i="2"/>
  <c r="BK51" i="2" s="1"/>
  <c r="BK64" i="2"/>
</calcChain>
</file>

<file path=xl/sharedStrings.xml><?xml version="1.0" encoding="utf-8"?>
<sst xmlns="http://schemas.openxmlformats.org/spreadsheetml/2006/main" count="552" uniqueCount="388">
  <si>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</si>
  <si>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</si>
  <si>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</si>
  <si>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</si>
  <si>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</si>
  <si>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</si>
  <si>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</si>
  <si>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</si>
  <si>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</si>
  <si>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</si>
  <si>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</si>
  <si>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</si>
  <si>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</si>
  <si>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</si>
  <si>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</si>
  <si>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</si>
  <si>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</si>
  <si>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</si>
  <si>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</si>
  <si>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</si>
  <si>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</si>
  <si>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</si>
  <si>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</si>
  <si>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</si>
  <si>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</si>
  <si>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</si>
  <si>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</si>
  <si>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</si>
  <si>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</si>
  <si>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</si>
  <si>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</si>
  <si>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</si>
  <si>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</si>
  <si>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</si>
  <si>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</si>
  <si>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</si>
  <si>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</si>
  <si>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</si>
  <si>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</si>
  <si>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</si>
  <si>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</si>
  <si>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</si>
  <si>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</si>
  <si>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</si>
  <si>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</si>
  <si>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</si>
  <si>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</si>
  <si>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</si>
  <si>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</si>
  <si>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</si>
  <si>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</si>
  <si>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</si>
  <si>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</si>
  <si>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</si>
  <si>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</si>
  <si>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</si>
  <si>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</si>
  <si>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</si>
  <si>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</si>
  <si>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</si>
  <si>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</si>
  <si>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</si>
  <si>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</si>
  <si>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</si>
  <si>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</si>
  <si>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</si>
  <si>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</si>
  <si>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</si>
  <si>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</si>
  <si>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</si>
  <si>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</si>
  <si>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</si>
  <si>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</si>
  <si>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</si>
  <si>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</si>
  <si>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</si>
  <si>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</si>
  <si>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</si>
  <si>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</si>
  <si>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</si>
  <si>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</si>
  <si>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</si>
  <si>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</si>
  <si>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</si>
  <si>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</si>
  <si>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</si>
  <si>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</si>
  <si>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</si>
  <si>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</si>
  <si>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</si>
  <si>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</si>
  <si>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</si>
  <si>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</si>
  <si>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</si>
  <si>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</si>
  <si>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</si>
  <si>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</si>
  <si>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</si>
  <si>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</si>
  <si>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</si>
  <si>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</si>
  <si>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</si>
  <si>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</si>
  <si>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</si>
  <si>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</si>
  <si>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</si>
  <si>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</si>
  <si>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</si>
  <si>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</si>
  <si>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</si>
  <si>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</si>
  <si>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</si>
  <si>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</si>
  <si>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</si>
  <si>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</si>
  <si>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</si>
  <si>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</si>
  <si>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</si>
  <si>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</si>
  <si>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</si>
  <si>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</si>
  <si>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</si>
  <si>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</si>
  <si>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</si>
  <si>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</si>
  <si>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</si>
  <si>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</si>
  <si>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</si>
  <si>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</si>
  <si>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</si>
  <si>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</si>
  <si>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</si>
  <si>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</si>
  <si>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</si>
  <si>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</si>
  <si>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</si>
  <si>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</si>
  <si>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</si>
  <si>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</si>
  <si>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</si>
  <si>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</si>
  <si>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</si>
  <si>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</si>
  <si>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</si>
  <si>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</si>
  <si>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</si>
  <si>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</si>
  <si>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</si>
  <si>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</si>
  <si>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</si>
  <si>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</si>
  <si>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</si>
  <si>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</si>
  <si>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</si>
  <si>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</si>
  <si>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</si>
  <si>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</si>
  <si>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</si>
  <si>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</si>
  <si>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</si>
  <si>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</si>
  <si>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</si>
  <si>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</si>
  <si>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</si>
  <si>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</si>
  <si>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</si>
  <si>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</si>
  <si>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</si>
  <si>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</si>
  <si>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</si>
  <si>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</si>
  <si>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</si>
  <si>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</si>
  <si>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</si>
  <si>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</si>
  <si>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</si>
  <si>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</si>
  <si>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</si>
  <si>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</si>
  <si>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</si>
  <si>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</si>
  <si>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</si>
  <si>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</si>
  <si>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</si>
  <si>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</si>
  <si>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</si>
  <si>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</si>
  <si>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</si>
  <si>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</si>
  <si>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</si>
  <si>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</si>
  <si>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</si>
  <si>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</si>
  <si>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</si>
  <si>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</si>
  <si>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</si>
  <si>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</si>
  <si>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</si>
  <si>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</si>
  <si>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</si>
  <si>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</si>
  <si>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</si>
  <si>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</si>
  <si>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</si>
  <si>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</si>
  <si>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</si>
  <si>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</si>
  <si>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</si>
  <si>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</si>
  <si>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</si>
  <si>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</si>
  <si>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</si>
  <si>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</si>
  <si>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</si>
  <si>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</si>
  <si>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</si>
  <si>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</si>
  <si>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</si>
  <si>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</si>
  <si>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</si>
  <si>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</si>
  <si>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</si>
  <si>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</si>
  <si>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</si>
  <si>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</si>
  <si>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</si>
  <si>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</si>
  <si>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</si>
  <si>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</si>
  <si>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</si>
  <si>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</si>
  <si>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</si>
  <si>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</si>
  <si>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</si>
  <si>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</si>
  <si>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</si>
  <si>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</si>
  <si>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</si>
  <si>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</si>
  <si>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</si>
  <si>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</si>
  <si>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</si>
  <si>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</si>
  <si>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</si>
  <si>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</si>
  <si>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</si>
  <si>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</si>
  <si>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</si>
  <si>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</si>
  <si>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</si>
  <si>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</si>
  <si>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</si>
  <si>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</si>
  <si>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</si>
  <si>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</si>
  <si>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</si>
  <si>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</si>
  <si>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</si>
  <si>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</si>
  <si>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</si>
  <si>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</si>
  <si>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</si>
  <si>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</si>
  <si>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</si>
  <si>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</si>
  <si>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</si>
  <si>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</si>
  <si>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</si>
  <si>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</si>
  <si>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</si>
  <si>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</si>
  <si>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</si>
  <si>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</si>
  <si>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</si>
  <si>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</si>
  <si>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</si>
  <si>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</si>
  <si>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</si>
  <si>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</si>
  <si>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</si>
  <si>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</si>
  <si>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</si>
  <si>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</si>
  <si>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</si>
  <si>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</si>
  <si>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</si>
  <si>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</si>
  <si>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</si>
  <si>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</si>
  <si>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</si>
  <si>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</si>
  <si>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</si>
  <si>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</si>
  <si>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</si>
  <si>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</si>
  <si>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</si>
  <si>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</si>
  <si>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</si>
  <si>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</si>
  <si>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</si>
  <si>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</si>
  <si>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</si>
  <si>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</si>
  <si>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</si>
  <si>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</si>
  <si>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</si>
  <si>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</si>
  <si>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</si>
  <si>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</si>
  <si>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</si>
  <si>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</si>
  <si>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</si>
  <si>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</si>
  <si>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</si>
  <si>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</si>
  <si>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</si>
  <si>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</si>
  <si>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</si>
  <si>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</si>
  <si>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</si>
  <si>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</si>
  <si>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</si>
  <si>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</si>
  <si>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</si>
  <si>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</si>
  <si>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</si>
  <si>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</si>
  <si>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</si>
  <si>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</si>
  <si>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</si>
  <si>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</si>
  <si>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41702771 (ВЭС-3864/2018)</t>
  </si>
  <si>
    <t>41708026 (СЭС-3878/2018)</t>
  </si>
  <si>
    <t>41713439 (ЦЭС-16539/2018)</t>
  </si>
  <si>
    <t>41699874 (ЦЭС-16545/2018)</t>
  </si>
  <si>
    <t>41717013 (ЦЭС-16788/2018)</t>
  </si>
  <si>
    <t>Отдел по вопросам культуры, молодёжи, физ. культуры и спорта Администрации Горшеченского района Курской области</t>
  </si>
  <si>
    <t>Стариковская Любовь Алексеевна</t>
  </si>
  <si>
    <t>ООО"Интеграл-Строй"</t>
  </si>
  <si>
    <t>Пашков Вячеслав Иванович</t>
  </si>
  <si>
    <t>Фомин Павел Васильевич</t>
  </si>
  <si>
    <t>Курская область Горшеченский р-н, п.Горшечное, ул. Первомайская .</t>
  </si>
  <si>
    <t>Курская обл., Железногорский р-н,с. Трояново</t>
  </si>
  <si>
    <t>Курская обл., г.Курск, ул.1-я Гуторовская, д.50</t>
  </si>
  <si>
    <t>Курская обл., Курский р-н, д.Зорино, уч.46:11:000000:1293</t>
  </si>
  <si>
    <t>Курская обл., г. Курск, пр. Магистральный, д. 18 м</t>
  </si>
  <si>
    <t>строительство воздушной линии электропередачи 10 кВ защищенным проводом – ответвления протяженностью 0,12 км от опоры существующей ВЛ-10 кВ № 12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12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</si>
  <si>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0,02 км от ТП-10/0,4 кВ № 378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</si>
  <si>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0,01 км от опоры № 5-12 существующей ВЛ-10 кВ № 413.15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413.15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</si>
  <si>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ТП-10/0,4 кВ № 044 в части замены однотрансформаторной ТП 100 кВА на ТП-10/0,4 кВ киоскового типа с двумя силовыми трансформаторами мощностью 2*160 кВА, с двумя секциями шин 10 кВ и 0,4 кВ, с секционными коммутационными аппаратами 10 кВ и 0,4 кВ (объем реконструкции уточнить при проектировании). реконструкция существующей ВЛ-10 кВ №13 в части замены опоры №7-1  (объем реконструкции уточнить при проектировании).</t>
  </si>
  <si>
    <t>реконструкция существующей ВЛ-10 кВ № 12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</si>
  <si>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ТП-10/0,4 кВ № 628 в части замены ТП 16 кВА на ТП киоскового типа мощностью 160 кВА (объем реконструкции уточнить при проектировании).</t>
  </si>
  <si>
    <t>реконструкция существующей ТП-10/0,4 кВ № 378 в части замены ТП 100 кВА на ТП киоскового типа мощностью 250 кВА (объем реконструкции уточнить при проектировании). 
реконструкция существующих ВЛ-0,4 кВ в части переустройства заходов от ТП-10/0,4 кВ № 378  на проектируемую ТП 250 кВА (объем реконструкции уточнить при проектировании).</t>
  </si>
  <si>
    <t>реконструкция существующей ВЛ-10 кВ № 413.15 в части монтажа ответвительной арматуры в точке врезки (объем реконструкции уточнить при проектировании).</t>
  </si>
  <si>
    <t>41718464 (ЦЭС-16804/2018)</t>
  </si>
  <si>
    <t>ИП Яковлев Андрей Юрьевич</t>
  </si>
  <si>
    <t>Курская обл., Курский р-н, Щетинский с/с, уч. 46:11:212114:159</t>
  </si>
  <si>
    <t>строительство воздушной линии электропередачи 10 кВ защищенным проводом ответвления протяженностью  0,02 км от опоры №16   существующей ВЛ-10 кВ № 422.2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проектировании).
10.1.2. Монтаж линейного разъединителя 10 кВ на концевой опоре проектируемого ответвления от ВЛ-10 кВ № 422.2 (тип и технические характеристики уточнить при проектировании).
10.1.3. строительство воздушной линии электропередачи 0,4 кВ самонесущим изолированным проводом (ВЛИ-0,4 кВ) протяженностью 0,06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трансформаторами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</si>
  <si>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422.2 в части монтажа ответвительной арматуры в точках врезки (объем реконструкции уточнить при проектировании).</t>
  </si>
  <si>
    <t>1) 0,1 (методом ГНБ)
2) 0,03 (в траншее)</t>
  </si>
  <si>
    <t>2 КЛ-0,4 кВ по 0,01 км</t>
  </si>
  <si>
    <t>реконструкция существующей ТП-10/0,4 кВ в части замены однотрансформаторной ТП 100 кВА на ТП-10/0,4 кВ киоскового типа с двумя силовыми трансформаторами мощностью 2*160 кВА</t>
  </si>
  <si>
    <t>КТП 160 кВА - 1 шт.</t>
  </si>
  <si>
    <t>реконструкция существующей ТП-10/0,4 кВ в части замены ТП 16 кВА на ТП киоскового типа мощностью 160 кВА</t>
  </si>
  <si>
    <t>Реконструкция существующей ТП-10/0,4 кВ в части замены ТП 100 кВА на ТП киоскового типа мощностью 250 кВА</t>
  </si>
  <si>
    <t>Реконструкция существующих ВЛ-0,4 кВ в части переустройства заходов от ТП-10/0,4 кВ № 378  на проектируемую ТП 250 кВА</t>
  </si>
  <si>
    <t>КТП 160 кВА</t>
  </si>
  <si>
    <t>Демонтаж ТП 100 кВА</t>
  </si>
  <si>
    <t>Монтаж ТП-10/0,4 кВ киоскового типа с двумя силовыми трансформаторами мощностью 2*160 кВА</t>
  </si>
  <si>
    <t>Монтаж ТП киоскового типа мощностью 160 кВА</t>
  </si>
  <si>
    <t>Демонтаж ТП 16 кВА</t>
  </si>
  <si>
    <t>возврат</t>
  </si>
  <si>
    <t>демонтаж</t>
  </si>
  <si>
    <t>Монтаж ТП киоскового типа мощностью 250 кВА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</si>
  <si>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 Очередь № 119 льготники от 15 до 150 кВт»)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</si>
  <si>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</si>
  <si>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</si>
  <si>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</si>
  <si>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</si>
  <si>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</si>
  <si>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</si>
  <si>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</si>
  <si>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</si>
  <si>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</si>
  <si>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КТП 160 кВА - 3 шт.</t>
  </si>
  <si>
    <t>1) Реконструкция существующей ТП-10/0,4 кВ в части замены однотрансформаторной ТП 100 кВА на ТП-10/0,4 кВ киоскового типа с двумя силовыми трансформаторами мощностью 2*160 кВА.
2) Реконструкция существующей ТП-10/0,4 кВ в части замены ТП 16 кВА на ТП киоскового типа мощностью 160 кВА.
3) Реконструкция существующей ТП-10/0,4 кВ в части замены ТП 100 кВА на ТП киоскового типа мощностью 250 кВА.</t>
  </si>
  <si>
    <t>Реконструкция существующих ВЛ-0,4 кВ в части переустройства заходов от ТП-10/0,4 кВ на проектируемую ТП 10/0,4 кВ</t>
  </si>
  <si>
    <t>10.1.1.	Строительство КЛ-10 кВ методом горизонтально направленного бурения (ГНБ) протяжённостью 0,1 км от опоры №48 существующей ВЛ-10 кВ №16 до реконструируемой ТП-10/0,4 кВ № 044;
10.1.2.	Монтаж линейного разъединителя 10 кВ в точке врезки проектируемого ответвления от ВЛ-10 кВ №16, строящегося в соответствии с п. 10.1.1. настоящих технических условий;  
10.1.3.	Строительство кабельной линии электропередачи 10 кВ (КЛ-10 кВ) методом прокладки в траншее протяжённостью 0,03 км от опоры №7-1 существующей ВЛ-10 кВ №13 до реконструируемой ТП-10/0,4 кВ № 044;
10.1.4.	Монтаж линейного разъединителя 10 кВ на опоре № 7-1 существующей ВЛ-10 кВ №13;
10.1.5.	Строительство КЛ-0,4кВ протяженностью 0,01 км от 1-й секции шин ТП-10/0,4 кВ №044 до ВПУ на корпусе ТП (марку и сечение кабеля, протяженность уточнить при проектировании);
10.1.6.	Строительство кабельной линии электропередачи 0,4 кВ (КЛ-0,4кВ) протяженностью 0,01 км от 2-й секции шин ТП-10/0,4 кВ №044до ВПУ на корпусе ТП (марку и сечение кабеля, протяженность уточнить при проектировании).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</si>
</sst>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2"/>
      <color theme="1"/>
      <name val="Arial"/>
      <family val="2"/>
      <charset val="204"/>
    </font>
    <font>
      <sz val="42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4" fontId="18" fillId="0" borderId="0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14" fontId="19" fillId="0" borderId="0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20" fillId="0" borderId="7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71"/>
  <sheetViews>
    <sheetView tabSelected="1" view="pageBreakPreview" zoomScale="20" zoomScaleNormal="30" zoomScaleSheetLayoutView="20" workbookViewId="0">
      <pane ySplit="2" topLeftCell="A33" activePane="bottomLeft" state="frozen"/>
      <selection pane="bottomLeft" activeCell="K39" sqref="K39"/>
    </sheetView>
  </sheetViews>
  <sheetFormatPr defaultColWidth="9.140625" defaultRowHeight="34.5" x14ac:dyDescent="0.45"/>
  <cols>
    <col min="1" max="1" width="23.140625" style="176" customWidth="1"/>
    <col min="2" max="2" width="28.85546875" style="176" customWidth="1"/>
    <col min="3" max="3" width="34.5703125" style="176" customWidth="1"/>
    <col min="4" max="4" width="29.28515625" style="176" customWidth="1"/>
    <col min="5" max="5" width="30.7109375" style="176" customWidth="1"/>
    <col min="6" max="6" width="27.85546875" style="176" customWidth="1"/>
    <col min="7" max="7" width="30" style="176" customWidth="1"/>
    <col min="8" max="8" width="18.28515625" style="176" customWidth="1"/>
    <col min="9" max="9" width="28.42578125" style="176" customWidth="1"/>
    <col min="10" max="10" width="63.7109375" style="176" customWidth="1"/>
    <col min="11" max="11" width="63.42578125" style="176" customWidth="1"/>
    <col min="12" max="12" width="27.140625" style="176" hidden="1" customWidth="1"/>
    <col min="13" max="13" width="32" style="176" customWidth="1"/>
    <col min="14" max="15" width="41" style="176" customWidth="1"/>
    <col min="16" max="16" width="0.140625" style="176" customWidth="1"/>
    <col min="17" max="17" width="36.5703125" style="176" customWidth="1"/>
    <col min="18" max="18" width="36.85546875" style="176" customWidth="1"/>
    <col min="19" max="19" width="38.85546875" style="176" customWidth="1"/>
    <col min="20" max="20" width="29.85546875" style="176" customWidth="1"/>
    <col min="21" max="21" width="35.855468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2" style="176" customWidth="1"/>
    <col min="40" max="40" width="42.42578125" style="176" customWidth="1"/>
    <col min="41" max="41" width="33" style="176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8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131" style="176" customWidth="1"/>
    <col min="55" max="55" width="35.7109375" style="176" customWidth="1"/>
    <col min="56" max="56" width="31.5703125" style="176" customWidth="1"/>
    <col min="57" max="57" width="32" style="176" customWidth="1"/>
    <col min="58" max="58" width="60" style="176" customWidth="1"/>
    <col min="59" max="59" width="29.4257812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59.75" customHeight="1" x14ac:dyDescent="0.95">
      <c r="A1" s="225" t="s">
        <v>374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</row>
    <row r="2" spans="1:72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 t="s">
        <v>313</v>
      </c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409.5" customHeight="1" x14ac:dyDescent="0.25">
      <c r="A3" s="20" t="s">
        <v>331</v>
      </c>
      <c r="B3" s="196">
        <v>41702771</v>
      </c>
      <c r="C3" s="24">
        <v>43364</v>
      </c>
      <c r="D3" s="29">
        <v>41353.199999999997</v>
      </c>
      <c r="E3" s="29">
        <v>4135.3220000000001</v>
      </c>
      <c r="F3" s="20">
        <v>63</v>
      </c>
      <c r="G3" s="223" t="s">
        <v>336</v>
      </c>
      <c r="H3" s="20" t="s">
        <v>131</v>
      </c>
      <c r="I3" s="20" t="s">
        <v>341</v>
      </c>
      <c r="J3" s="223" t="s">
        <v>387</v>
      </c>
      <c r="K3" s="223" t="s">
        <v>349</v>
      </c>
      <c r="L3" s="20"/>
      <c r="M3" s="20"/>
      <c r="N3" s="20"/>
      <c r="O3" s="21">
        <f>SUM(O4:O8)</f>
        <v>3665.0099999999998</v>
      </c>
      <c r="P3" s="21">
        <f t="shared" ref="P3:U3" si="0">SUM(P4:P8)</f>
        <v>0</v>
      </c>
      <c r="Q3" s="21">
        <f t="shared" si="0"/>
        <v>166.98629999999997</v>
      </c>
      <c r="R3" s="21">
        <f t="shared" si="0"/>
        <v>799.9538</v>
      </c>
      <c r="S3" s="21">
        <f t="shared" si="0"/>
        <v>2660.98</v>
      </c>
      <c r="T3" s="21">
        <f t="shared" si="0"/>
        <v>37.089899999999993</v>
      </c>
      <c r="U3" s="21">
        <f t="shared" si="0"/>
        <v>3665.0099999999998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2">
        <v>2</v>
      </c>
      <c r="AM3" s="21">
        <f>U4</f>
        <v>117.38000000000001</v>
      </c>
      <c r="AN3" s="20" t="s">
        <v>359</v>
      </c>
      <c r="AO3" s="21">
        <f>U5</f>
        <v>764.85</v>
      </c>
      <c r="AP3" s="20" t="s">
        <v>360</v>
      </c>
      <c r="AQ3" s="21">
        <f>U6</f>
        <v>35.480000000000004</v>
      </c>
      <c r="AR3" s="20"/>
      <c r="AS3" s="20"/>
      <c r="AT3" s="202"/>
      <c r="AU3" s="20"/>
      <c r="AV3" s="20"/>
      <c r="AW3" s="20"/>
      <c r="AX3" s="20"/>
      <c r="AY3" s="20"/>
      <c r="AZ3" s="20"/>
      <c r="BA3" s="20"/>
      <c r="BB3" s="20" t="s">
        <v>361</v>
      </c>
      <c r="BC3" s="21">
        <f>U7+U8</f>
        <v>2747.2999999999997</v>
      </c>
      <c r="BD3" s="202"/>
      <c r="BE3" s="21"/>
      <c r="BF3" s="20"/>
      <c r="BG3" s="21"/>
      <c r="BH3" s="20"/>
      <c r="BI3" s="29"/>
      <c r="BJ3" s="29"/>
      <c r="BK3" s="20"/>
      <c r="BL3" s="20"/>
      <c r="BM3" s="20"/>
      <c r="BN3" s="181">
        <f>W3+Y3+AA3+AC3+AE3+AG3+AI3+AM3+AO3+AQ3+AS3+AU3+AW3+AY3+BA3+BC3+BE3+BG3+BI3+BK3+BM3</f>
        <v>3665.0099999999998</v>
      </c>
      <c r="BO3" s="24">
        <v>43724</v>
      </c>
      <c r="BP3" s="179" t="s">
        <v>210</v>
      </c>
      <c r="BQ3" s="24">
        <v>43364</v>
      </c>
      <c r="BR3" s="199">
        <v>12</v>
      </c>
      <c r="BS3" s="22">
        <f>BR3*30</f>
        <v>360</v>
      </c>
      <c r="BT3" s="192">
        <f>BQ3+BS3</f>
        <v>43724</v>
      </c>
    </row>
    <row r="4" spans="1:72" s="22" customFormat="1" ht="409.5" customHeight="1" x14ac:dyDescent="0.25">
      <c r="A4" s="20"/>
      <c r="B4" s="196"/>
      <c r="C4" s="24"/>
      <c r="D4" s="29"/>
      <c r="E4" s="29"/>
      <c r="F4" s="20"/>
      <c r="G4" s="226"/>
      <c r="H4" s="20"/>
      <c r="I4" s="20"/>
      <c r="J4" s="226"/>
      <c r="K4" s="226"/>
      <c r="L4" s="20"/>
      <c r="M4" s="20" t="s">
        <v>316</v>
      </c>
      <c r="N4" s="20">
        <f>AL3</f>
        <v>2</v>
      </c>
      <c r="O4" s="21">
        <f>U4</f>
        <v>117.38000000000001</v>
      </c>
      <c r="P4" s="21"/>
      <c r="Q4" s="21">
        <f>2*4.35</f>
        <v>8.6999999999999993</v>
      </c>
      <c r="R4" s="21">
        <f>2*7.07</f>
        <v>14.14</v>
      </c>
      <c r="S4" s="21">
        <f>2*45.49</f>
        <v>90.98</v>
      </c>
      <c r="T4" s="21">
        <f>2*1.78</f>
        <v>3.56</v>
      </c>
      <c r="U4" s="21">
        <f t="shared" ref="U4" si="1">SUM(Q4:T4)</f>
        <v>117.38000000000001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2"/>
      <c r="AM4" s="20"/>
      <c r="AN4" s="20"/>
      <c r="AO4" s="20"/>
      <c r="AP4" s="20"/>
      <c r="AQ4" s="20"/>
      <c r="AR4" s="20"/>
      <c r="AS4" s="20"/>
      <c r="AT4" s="202"/>
      <c r="AU4" s="20"/>
      <c r="AV4" s="20"/>
      <c r="AW4" s="20"/>
      <c r="AX4" s="20"/>
      <c r="AY4" s="20"/>
      <c r="AZ4" s="20"/>
      <c r="BA4" s="20"/>
      <c r="BB4" s="20"/>
      <c r="BC4" s="21"/>
      <c r="BD4" s="202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9"/>
      <c r="BT4" s="192"/>
    </row>
    <row r="5" spans="1:72" s="22" customFormat="1" ht="409.5" customHeight="1" x14ac:dyDescent="0.25">
      <c r="A5" s="20"/>
      <c r="B5" s="196"/>
      <c r="C5" s="24"/>
      <c r="D5" s="29"/>
      <c r="E5" s="29"/>
      <c r="F5" s="20"/>
      <c r="G5" s="226"/>
      <c r="H5" s="20"/>
      <c r="I5" s="20"/>
      <c r="J5" s="226"/>
      <c r="K5" s="226"/>
      <c r="L5" s="20"/>
      <c r="M5" s="20" t="s">
        <v>317</v>
      </c>
      <c r="N5" s="21" t="str">
        <f>AN3</f>
        <v>1) 0,1 (методом ГНБ)
2) 0,03 (в траншее)</v>
      </c>
      <c r="O5" s="21">
        <f>693.93+(0.03*2364)</f>
        <v>764.84999999999991</v>
      </c>
      <c r="P5" s="21"/>
      <c r="Q5" s="21">
        <f>O5*0.11</f>
        <v>84.133499999999984</v>
      </c>
      <c r="R5" s="21">
        <f>O5*0.86</f>
        <v>657.77099999999996</v>
      </c>
      <c r="S5" s="21">
        <v>0</v>
      </c>
      <c r="T5" s="21">
        <f>O5*0.03</f>
        <v>22.945499999999996</v>
      </c>
      <c r="U5" s="21">
        <f t="shared" ref="U5:U7" si="2">SUM(Q5:T5)</f>
        <v>764.85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2"/>
      <c r="AM5" s="20"/>
      <c r="AN5" s="20"/>
      <c r="AO5" s="20"/>
      <c r="AP5" s="20"/>
      <c r="AQ5" s="20"/>
      <c r="AR5" s="20"/>
      <c r="AS5" s="20"/>
      <c r="AT5" s="202"/>
      <c r="AU5" s="20"/>
      <c r="AV5" s="20"/>
      <c r="AW5" s="20"/>
      <c r="AX5" s="20"/>
      <c r="AY5" s="20"/>
      <c r="AZ5" s="20"/>
      <c r="BA5" s="20"/>
      <c r="BB5" s="20"/>
      <c r="BC5" s="21"/>
      <c r="BD5" s="202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199"/>
      <c r="BT5" s="192"/>
    </row>
    <row r="6" spans="1:72" s="22" customFormat="1" ht="409.5" customHeight="1" x14ac:dyDescent="0.25">
      <c r="A6" s="20"/>
      <c r="B6" s="196"/>
      <c r="C6" s="24"/>
      <c r="D6" s="29"/>
      <c r="E6" s="29"/>
      <c r="F6" s="20"/>
      <c r="G6" s="226"/>
      <c r="H6" s="20"/>
      <c r="I6" s="20"/>
      <c r="J6" s="226"/>
      <c r="K6" s="226"/>
      <c r="L6" s="20"/>
      <c r="M6" s="20" t="s">
        <v>11</v>
      </c>
      <c r="N6" s="21" t="str">
        <f>AP3</f>
        <v>2 КЛ-0,4 кВ по 0,01 км</v>
      </c>
      <c r="O6" s="21">
        <f>2*0.01*1774</f>
        <v>35.480000000000004</v>
      </c>
      <c r="P6" s="21"/>
      <c r="Q6" s="21">
        <f>O6*0.11</f>
        <v>3.9028000000000005</v>
      </c>
      <c r="R6" s="21">
        <f>O6*0.86</f>
        <v>30.512800000000002</v>
      </c>
      <c r="S6" s="21">
        <v>0</v>
      </c>
      <c r="T6" s="21">
        <f>O6*0.03</f>
        <v>1.0644</v>
      </c>
      <c r="U6" s="21">
        <f t="shared" si="2"/>
        <v>35.480000000000004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2"/>
      <c r="AM6" s="20"/>
      <c r="AN6" s="20"/>
      <c r="AO6" s="20"/>
      <c r="AP6" s="20"/>
      <c r="AQ6" s="20"/>
      <c r="AR6" s="20"/>
      <c r="AS6" s="20"/>
      <c r="AT6" s="202"/>
      <c r="AU6" s="20"/>
      <c r="AV6" s="20"/>
      <c r="AW6" s="20"/>
      <c r="AX6" s="20"/>
      <c r="AY6" s="20"/>
      <c r="AZ6" s="20"/>
      <c r="BA6" s="20"/>
      <c r="BB6" s="20"/>
      <c r="BC6" s="21"/>
      <c r="BD6" s="202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9"/>
      <c r="BT6" s="192"/>
    </row>
    <row r="7" spans="1:72" s="22" customFormat="1" ht="409.6" customHeight="1" x14ac:dyDescent="0.25">
      <c r="A7" s="20"/>
      <c r="B7" s="196"/>
      <c r="C7" s="24"/>
      <c r="D7" s="29"/>
      <c r="E7" s="29"/>
      <c r="F7" s="20"/>
      <c r="G7" s="224"/>
      <c r="H7" s="20"/>
      <c r="I7" s="20"/>
      <c r="J7" s="224"/>
      <c r="K7" s="224"/>
      <c r="L7" s="20"/>
      <c r="M7" s="223" t="s">
        <v>311</v>
      </c>
      <c r="N7" s="21" t="s">
        <v>367</v>
      </c>
      <c r="O7" s="21">
        <f>U7</f>
        <v>14.66</v>
      </c>
      <c r="P7" s="21"/>
      <c r="Q7" s="21">
        <v>1.0900000000000001</v>
      </c>
      <c r="R7" s="21">
        <v>13.57</v>
      </c>
      <c r="S7" s="21">
        <v>0</v>
      </c>
      <c r="T7" s="21">
        <v>0</v>
      </c>
      <c r="U7" s="21">
        <f t="shared" si="2"/>
        <v>14.66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2"/>
      <c r="AM7" s="20"/>
      <c r="AN7" s="20"/>
      <c r="AO7" s="20"/>
      <c r="AP7" s="20"/>
      <c r="AQ7" s="20"/>
      <c r="AR7" s="20"/>
      <c r="AS7" s="20"/>
      <c r="AT7" s="202"/>
      <c r="AU7" s="20"/>
      <c r="AV7" s="20"/>
      <c r="AW7" s="20"/>
      <c r="AX7" s="20"/>
      <c r="AY7" s="20"/>
      <c r="AZ7" s="20"/>
      <c r="BA7" s="20"/>
      <c r="BB7" s="20"/>
      <c r="BC7" s="21"/>
      <c r="BD7" s="202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199"/>
      <c r="BT7" s="192"/>
    </row>
    <row r="8" spans="1:72" s="22" customFormat="1" ht="307.14999999999998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01"/>
      <c r="K8" s="20"/>
      <c r="L8" s="20"/>
      <c r="M8" s="224"/>
      <c r="N8" s="21" t="s">
        <v>368</v>
      </c>
      <c r="O8" s="21">
        <f>U8</f>
        <v>2732.64</v>
      </c>
      <c r="P8" s="21"/>
      <c r="Q8" s="21">
        <v>69.16</v>
      </c>
      <c r="R8" s="21">
        <v>83.96</v>
      </c>
      <c r="S8" s="21">
        <v>2570</v>
      </c>
      <c r="T8" s="21">
        <v>9.52</v>
      </c>
      <c r="U8" s="21">
        <f>SUM(Q8:T8)</f>
        <v>2732.64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2"/>
      <c r="AM8" s="20"/>
      <c r="AN8" s="20"/>
      <c r="AO8" s="20"/>
      <c r="AP8" s="20"/>
      <c r="AQ8" s="20"/>
      <c r="AR8" s="20"/>
      <c r="AS8" s="20"/>
      <c r="AT8" s="202"/>
      <c r="AU8" s="20"/>
      <c r="AV8" s="20"/>
      <c r="AW8" s="20"/>
      <c r="AX8" s="20"/>
      <c r="AY8" s="20"/>
      <c r="AZ8" s="20"/>
      <c r="BA8" s="20"/>
      <c r="BB8" s="20"/>
      <c r="BC8" s="21"/>
      <c r="BD8" s="202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199"/>
      <c r="BT8" s="192"/>
    </row>
    <row r="9" spans="1:72" s="22" customFormat="1" ht="375.75" customHeight="1" x14ac:dyDescent="0.25">
      <c r="A9" s="20" t="s">
        <v>332</v>
      </c>
      <c r="B9" s="196">
        <v>41708026</v>
      </c>
      <c r="C9" s="24">
        <v>43354</v>
      </c>
      <c r="D9" s="29">
        <v>11915.52</v>
      </c>
      <c r="E9" s="29"/>
      <c r="F9" s="20">
        <v>100</v>
      </c>
      <c r="G9" s="20" t="s">
        <v>337</v>
      </c>
      <c r="H9" s="20" t="s">
        <v>135</v>
      </c>
      <c r="I9" s="20" t="s">
        <v>342</v>
      </c>
      <c r="J9" s="223" t="s">
        <v>346</v>
      </c>
      <c r="K9" s="20" t="s">
        <v>350</v>
      </c>
      <c r="L9" s="20"/>
      <c r="M9" s="20"/>
      <c r="N9" s="20"/>
      <c r="O9" s="21">
        <f>SUM(O10:O13)</f>
        <v>817.75</v>
      </c>
      <c r="P9" s="21">
        <f t="shared" ref="P9:U9" si="3">SUM(P10:P13)</f>
        <v>0</v>
      </c>
      <c r="Q9" s="21">
        <f t="shared" si="3"/>
        <v>47.855200000000004</v>
      </c>
      <c r="R9" s="21">
        <f t="shared" si="3"/>
        <v>218.92159999999998</v>
      </c>
      <c r="S9" s="21">
        <f t="shared" si="3"/>
        <v>532.17999999999995</v>
      </c>
      <c r="T9" s="21">
        <f t="shared" si="3"/>
        <v>18.793199999999999</v>
      </c>
      <c r="U9" s="21">
        <f t="shared" si="3"/>
        <v>817.75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>
        <v>0.12</v>
      </c>
      <c r="AI9" s="21">
        <f>U10</f>
        <v>153.60000000000002</v>
      </c>
      <c r="AJ9" s="20"/>
      <c r="AK9" s="20"/>
      <c r="AL9" s="202">
        <v>1</v>
      </c>
      <c r="AM9" s="21">
        <f>U11</f>
        <v>58.690000000000005</v>
      </c>
      <c r="AN9" s="20"/>
      <c r="AO9" s="20"/>
      <c r="AP9" s="20"/>
      <c r="AQ9" s="20"/>
      <c r="AR9" s="20"/>
      <c r="AS9" s="20"/>
      <c r="AT9" s="202" t="s">
        <v>362</v>
      </c>
      <c r="AU9" s="21">
        <f>U12</f>
        <v>571.74</v>
      </c>
      <c r="AV9" s="20"/>
      <c r="AW9" s="20"/>
      <c r="AX9" s="20"/>
      <c r="AY9" s="20"/>
      <c r="AZ9" s="20"/>
      <c r="BA9" s="20"/>
      <c r="BB9" s="20"/>
      <c r="BC9" s="20"/>
      <c r="BD9" s="202">
        <v>0.03</v>
      </c>
      <c r="BE9" s="21">
        <f>U13</f>
        <v>33.72</v>
      </c>
      <c r="BF9" s="20"/>
      <c r="BG9" s="21"/>
      <c r="BH9" s="20"/>
      <c r="BI9" s="29"/>
      <c r="BJ9" s="29"/>
      <c r="BK9" s="20"/>
      <c r="BL9" s="20"/>
      <c r="BM9" s="20"/>
      <c r="BN9" s="181">
        <f t="shared" ref="BN9:BN14" si="4">W9+Y9+AA9+AC9+AE9+AG9+AI9+AM9+AO9+AQ9+AS9+AU9+AW9+AY9+BA9+BC9+BE9+BG9+BI9+BK9+BM9</f>
        <v>817.75</v>
      </c>
      <c r="BO9" s="198">
        <v>43714</v>
      </c>
      <c r="BP9" s="179" t="s">
        <v>210</v>
      </c>
      <c r="BQ9" s="24">
        <v>43354</v>
      </c>
      <c r="BR9" s="199">
        <v>12</v>
      </c>
      <c r="BS9" s="22">
        <f t="shared" ref="BS9:BS22" si="5">BR9*30</f>
        <v>360</v>
      </c>
      <c r="BT9" s="192">
        <f t="shared" ref="BT9:BT22" si="6">BQ9+BS9</f>
        <v>43714</v>
      </c>
    </row>
    <row r="10" spans="1:72" s="22" customFormat="1" ht="375.75" customHeight="1" x14ac:dyDescent="0.25">
      <c r="A10" s="20"/>
      <c r="B10" s="196"/>
      <c r="C10" s="24"/>
      <c r="D10" s="29"/>
      <c r="E10" s="29"/>
      <c r="F10" s="20"/>
      <c r="G10" s="20"/>
      <c r="H10" s="20"/>
      <c r="I10" s="20"/>
      <c r="J10" s="226"/>
      <c r="K10" s="20"/>
      <c r="L10" s="20"/>
      <c r="M10" s="20" t="s">
        <v>314</v>
      </c>
      <c r="N10" s="20">
        <f>AH9</f>
        <v>0.12</v>
      </c>
      <c r="O10" s="21">
        <f>N10*1280</f>
        <v>153.6</v>
      </c>
      <c r="P10" s="21"/>
      <c r="Q10" s="21">
        <f>O10*0.11</f>
        <v>16.896000000000001</v>
      </c>
      <c r="R10" s="21">
        <f>O10*0.84</f>
        <v>129.024</v>
      </c>
      <c r="S10" s="21">
        <v>0</v>
      </c>
      <c r="T10" s="21">
        <f>O10*0.05</f>
        <v>7.68</v>
      </c>
      <c r="U10" s="21">
        <f>SUM(Q10:T10)</f>
        <v>153.60000000000002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2"/>
      <c r="AM10" s="20"/>
      <c r="AN10" s="20"/>
      <c r="AO10" s="20"/>
      <c r="AP10" s="20"/>
      <c r="AQ10" s="20"/>
      <c r="AR10" s="20"/>
      <c r="AS10" s="20"/>
      <c r="AT10" s="202"/>
      <c r="AU10" s="20"/>
      <c r="AV10" s="20"/>
      <c r="AW10" s="20"/>
      <c r="AX10" s="20"/>
      <c r="AY10" s="20"/>
      <c r="AZ10" s="20"/>
      <c r="BA10" s="20"/>
      <c r="BB10" s="20"/>
      <c r="BC10" s="20"/>
      <c r="BD10" s="202"/>
      <c r="BE10" s="21"/>
      <c r="BF10" s="20"/>
      <c r="BG10" s="21"/>
      <c r="BH10" s="20"/>
      <c r="BI10" s="29"/>
      <c r="BJ10" s="29"/>
      <c r="BK10" s="20"/>
      <c r="BL10" s="20"/>
      <c r="BM10" s="20"/>
      <c r="BN10" s="181"/>
      <c r="BO10" s="198"/>
      <c r="BP10" s="179"/>
      <c r="BQ10" s="24"/>
      <c r="BR10" s="199"/>
      <c r="BT10" s="192"/>
    </row>
    <row r="11" spans="1:72" s="22" customFormat="1" ht="375.75" customHeight="1" x14ac:dyDescent="0.25">
      <c r="A11" s="20"/>
      <c r="B11" s="196"/>
      <c r="C11" s="24"/>
      <c r="D11" s="29"/>
      <c r="E11" s="29"/>
      <c r="F11" s="20"/>
      <c r="G11" s="20"/>
      <c r="H11" s="20"/>
      <c r="I11" s="20"/>
      <c r="J11" s="226"/>
      <c r="K11" s="20"/>
      <c r="L11" s="20"/>
      <c r="M11" s="20" t="s">
        <v>316</v>
      </c>
      <c r="N11" s="20">
        <f>AL9</f>
        <v>1</v>
      </c>
      <c r="O11" s="21">
        <f>U11</f>
        <v>58.690000000000005</v>
      </c>
      <c r="P11" s="21"/>
      <c r="Q11" s="21">
        <v>4.3499999999999996</v>
      </c>
      <c r="R11" s="21">
        <v>7.07</v>
      </c>
      <c r="S11" s="21">
        <v>45.49</v>
      </c>
      <c r="T11" s="21">
        <v>1.78</v>
      </c>
      <c r="U11" s="21">
        <f t="shared" ref="U11" si="7">SUM(Q11:T11)</f>
        <v>58.690000000000005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2"/>
      <c r="AM11" s="20"/>
      <c r="AN11" s="20"/>
      <c r="AO11" s="20"/>
      <c r="AP11" s="20"/>
      <c r="AQ11" s="20"/>
      <c r="AR11" s="20"/>
      <c r="AS11" s="20"/>
      <c r="AT11" s="202"/>
      <c r="AU11" s="20"/>
      <c r="AV11" s="20"/>
      <c r="AW11" s="20"/>
      <c r="AX11" s="20"/>
      <c r="AY11" s="20"/>
      <c r="AZ11" s="20"/>
      <c r="BA11" s="20"/>
      <c r="BB11" s="20"/>
      <c r="BC11" s="20"/>
      <c r="BD11" s="202"/>
      <c r="BE11" s="21"/>
      <c r="BF11" s="20"/>
      <c r="BG11" s="21"/>
      <c r="BH11" s="20"/>
      <c r="BI11" s="29"/>
      <c r="BJ11" s="29"/>
      <c r="BK11" s="20"/>
      <c r="BL11" s="20"/>
      <c r="BM11" s="20"/>
      <c r="BN11" s="181"/>
      <c r="BO11" s="198"/>
      <c r="BP11" s="179"/>
      <c r="BQ11" s="24"/>
      <c r="BR11" s="199"/>
      <c r="BT11" s="192"/>
    </row>
    <row r="12" spans="1:72" s="22" customFormat="1" ht="375.75" customHeight="1" x14ac:dyDescent="0.25">
      <c r="A12" s="20"/>
      <c r="B12" s="196"/>
      <c r="C12" s="24"/>
      <c r="D12" s="29"/>
      <c r="E12" s="29"/>
      <c r="F12" s="20"/>
      <c r="G12" s="20"/>
      <c r="H12" s="20"/>
      <c r="I12" s="20"/>
      <c r="J12" s="226"/>
      <c r="K12" s="20"/>
      <c r="L12" s="20"/>
      <c r="M12" s="20" t="s">
        <v>318</v>
      </c>
      <c r="N12" s="20" t="str">
        <f>AT9</f>
        <v>КТП 160 кВА - 1 шт.</v>
      </c>
      <c r="O12" s="21">
        <f>U12</f>
        <v>571.74</v>
      </c>
      <c r="P12" s="21"/>
      <c r="Q12" s="21">
        <v>22.9</v>
      </c>
      <c r="R12" s="21">
        <v>54.84</v>
      </c>
      <c r="S12" s="21">
        <v>486.69</v>
      </c>
      <c r="T12" s="21">
        <v>7.31</v>
      </c>
      <c r="U12" s="21">
        <f>SUM(Q12:T12)</f>
        <v>571.74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2"/>
      <c r="AM12" s="20"/>
      <c r="AN12" s="20"/>
      <c r="AO12" s="20"/>
      <c r="AP12" s="20"/>
      <c r="AQ12" s="20"/>
      <c r="AR12" s="20"/>
      <c r="AS12" s="20"/>
      <c r="AT12" s="202"/>
      <c r="AU12" s="20"/>
      <c r="AV12" s="20"/>
      <c r="AW12" s="20"/>
      <c r="AX12" s="20"/>
      <c r="AY12" s="20"/>
      <c r="AZ12" s="20"/>
      <c r="BA12" s="20"/>
      <c r="BB12" s="20"/>
      <c r="BC12" s="20"/>
      <c r="BD12" s="202"/>
      <c r="BE12" s="21"/>
      <c r="BF12" s="20"/>
      <c r="BG12" s="21"/>
      <c r="BH12" s="20"/>
      <c r="BI12" s="29"/>
      <c r="BJ12" s="29"/>
      <c r="BK12" s="20"/>
      <c r="BL12" s="20"/>
      <c r="BM12" s="20"/>
      <c r="BN12" s="181"/>
      <c r="BO12" s="198"/>
      <c r="BP12" s="179"/>
      <c r="BQ12" s="24"/>
      <c r="BR12" s="199"/>
      <c r="BT12" s="192"/>
    </row>
    <row r="13" spans="1:72" s="22" customFormat="1" ht="375.75" customHeight="1" x14ac:dyDescent="0.25">
      <c r="A13" s="20"/>
      <c r="B13" s="196"/>
      <c r="C13" s="24"/>
      <c r="D13" s="29"/>
      <c r="E13" s="29"/>
      <c r="F13" s="20"/>
      <c r="G13" s="20"/>
      <c r="H13" s="20"/>
      <c r="I13" s="20"/>
      <c r="J13" s="224"/>
      <c r="K13" s="20"/>
      <c r="L13" s="20"/>
      <c r="M13" s="20" t="s">
        <v>310</v>
      </c>
      <c r="N13" s="20">
        <f>BD9</f>
        <v>0.03</v>
      </c>
      <c r="O13" s="21">
        <f>N13*1124</f>
        <v>33.72</v>
      </c>
      <c r="P13" s="21"/>
      <c r="Q13" s="21">
        <f>O13*0.11</f>
        <v>3.7092000000000001</v>
      </c>
      <c r="R13" s="21">
        <f>O13*0.83</f>
        <v>27.987599999999997</v>
      </c>
      <c r="S13" s="21">
        <v>0</v>
      </c>
      <c r="T13" s="21">
        <f>O13*0.06</f>
        <v>2.0231999999999997</v>
      </c>
      <c r="U13" s="21">
        <f t="shared" ref="U13" si="8">SUM(Q13:T13)</f>
        <v>33.72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2"/>
      <c r="AM13" s="20"/>
      <c r="AN13" s="20"/>
      <c r="AO13" s="20"/>
      <c r="AP13" s="20"/>
      <c r="AQ13" s="20"/>
      <c r="AR13" s="20"/>
      <c r="AS13" s="20"/>
      <c r="AT13" s="202"/>
      <c r="AU13" s="20"/>
      <c r="AV13" s="20"/>
      <c r="AW13" s="20"/>
      <c r="AX13" s="20"/>
      <c r="AY13" s="20"/>
      <c r="AZ13" s="20"/>
      <c r="BA13" s="20"/>
      <c r="BB13" s="20"/>
      <c r="BC13" s="20"/>
      <c r="BD13" s="202"/>
      <c r="BE13" s="21"/>
      <c r="BF13" s="20"/>
      <c r="BG13" s="21"/>
      <c r="BH13" s="20"/>
      <c r="BI13" s="29"/>
      <c r="BJ13" s="29"/>
      <c r="BK13" s="20"/>
      <c r="BL13" s="20"/>
      <c r="BM13" s="20"/>
      <c r="BN13" s="181"/>
      <c r="BO13" s="198"/>
      <c r="BP13" s="179"/>
      <c r="BQ13" s="24"/>
      <c r="BR13" s="199"/>
      <c r="BT13" s="192"/>
    </row>
    <row r="14" spans="1:72" s="22" customFormat="1" ht="273.75" customHeight="1" x14ac:dyDescent="0.25">
      <c r="A14" s="20" t="s">
        <v>333</v>
      </c>
      <c r="B14" s="196">
        <v>41713439</v>
      </c>
      <c r="C14" s="24">
        <v>43368</v>
      </c>
      <c r="D14" s="29">
        <v>55794</v>
      </c>
      <c r="E14" s="29"/>
      <c r="F14" s="20">
        <v>85</v>
      </c>
      <c r="G14" s="20" t="s">
        <v>338</v>
      </c>
      <c r="H14" s="20" t="s">
        <v>138</v>
      </c>
      <c r="I14" s="20" t="s">
        <v>343</v>
      </c>
      <c r="J14" s="201" t="s">
        <v>174</v>
      </c>
      <c r="K14" s="223" t="s">
        <v>351</v>
      </c>
      <c r="L14" s="20"/>
      <c r="M14" s="20"/>
      <c r="N14" s="21"/>
      <c r="O14" s="21">
        <f>SUM(O15:O16)</f>
        <v>586.4</v>
      </c>
      <c r="P14" s="21">
        <f t="shared" ref="P14:U14" si="9">SUM(P15:P16)</f>
        <v>0</v>
      </c>
      <c r="Q14" s="21">
        <f t="shared" si="9"/>
        <v>23.99</v>
      </c>
      <c r="R14" s="21">
        <f t="shared" si="9"/>
        <v>68.41</v>
      </c>
      <c r="S14" s="21">
        <f t="shared" si="9"/>
        <v>486.69</v>
      </c>
      <c r="T14" s="21">
        <f t="shared" si="9"/>
        <v>7.31</v>
      </c>
      <c r="U14" s="21">
        <f t="shared" si="9"/>
        <v>586.4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2"/>
      <c r="AM14" s="20"/>
      <c r="AN14" s="20"/>
      <c r="AO14" s="20"/>
      <c r="AP14" s="20"/>
      <c r="AQ14" s="20"/>
      <c r="AR14" s="20"/>
      <c r="AS14" s="20"/>
      <c r="AT14" s="202"/>
      <c r="AU14" s="20"/>
      <c r="AV14" s="20"/>
      <c r="AW14" s="20"/>
      <c r="AX14" s="20"/>
      <c r="AY14" s="20"/>
      <c r="AZ14" s="20"/>
      <c r="BA14" s="20"/>
      <c r="BB14" s="20" t="s">
        <v>363</v>
      </c>
      <c r="BC14" s="21">
        <f>U15+U16</f>
        <v>586.4</v>
      </c>
      <c r="BD14" s="202"/>
      <c r="BE14" s="21"/>
      <c r="BF14" s="20"/>
      <c r="BG14" s="21"/>
      <c r="BH14" s="20"/>
      <c r="BI14" s="29"/>
      <c r="BJ14" s="29"/>
      <c r="BK14" s="20"/>
      <c r="BL14" s="20"/>
      <c r="BM14" s="20"/>
      <c r="BN14" s="181">
        <f t="shared" si="4"/>
        <v>586.4</v>
      </c>
      <c r="BO14" s="24">
        <v>43548</v>
      </c>
      <c r="BP14" s="179" t="s">
        <v>210</v>
      </c>
      <c r="BQ14" s="24">
        <v>43368</v>
      </c>
      <c r="BR14" s="199">
        <v>6</v>
      </c>
      <c r="BS14" s="22">
        <f t="shared" si="5"/>
        <v>180</v>
      </c>
      <c r="BT14" s="192">
        <f t="shared" si="6"/>
        <v>43548</v>
      </c>
    </row>
    <row r="15" spans="1:72" s="22" customFormat="1" ht="155.44999999999999" customHeight="1" x14ac:dyDescent="0.25">
      <c r="A15" s="20"/>
      <c r="B15" s="196"/>
      <c r="C15" s="24"/>
      <c r="D15" s="29"/>
      <c r="E15" s="29"/>
      <c r="F15" s="20"/>
      <c r="G15" s="20"/>
      <c r="H15" s="20"/>
      <c r="I15" s="20"/>
      <c r="J15" s="201"/>
      <c r="K15" s="226"/>
      <c r="L15" s="20"/>
      <c r="M15" s="223" t="s">
        <v>311</v>
      </c>
      <c r="N15" s="21" t="s">
        <v>370</v>
      </c>
      <c r="O15" s="21">
        <f>U15</f>
        <v>14.66</v>
      </c>
      <c r="P15" s="21"/>
      <c r="Q15" s="21">
        <v>1.0900000000000001</v>
      </c>
      <c r="R15" s="21">
        <v>13.57</v>
      </c>
      <c r="S15" s="21" t="s">
        <v>371</v>
      </c>
      <c r="T15" s="21">
        <v>0</v>
      </c>
      <c r="U15" s="21">
        <f t="shared" ref="U15" si="10">SUM(Q15:T15)</f>
        <v>14.66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2"/>
      <c r="AM15" s="20"/>
      <c r="AN15" s="20"/>
      <c r="AO15" s="20"/>
      <c r="AP15" s="20"/>
      <c r="AQ15" s="20"/>
      <c r="AR15" s="20"/>
      <c r="AS15" s="20"/>
      <c r="AT15" s="202"/>
      <c r="AU15" s="20"/>
      <c r="AV15" s="20"/>
      <c r="AW15" s="20"/>
      <c r="AX15" s="20"/>
      <c r="AY15" s="20"/>
      <c r="AZ15" s="20"/>
      <c r="BA15" s="20"/>
      <c r="BB15" s="20"/>
      <c r="BC15" s="20"/>
      <c r="BD15" s="202"/>
      <c r="BE15" s="21"/>
      <c r="BF15" s="20"/>
      <c r="BG15" s="21"/>
      <c r="BH15" s="20"/>
      <c r="BI15" s="29"/>
      <c r="BJ15" s="29"/>
      <c r="BK15" s="20"/>
      <c r="BL15" s="20"/>
      <c r="BM15" s="20"/>
      <c r="BN15" s="181"/>
      <c r="BO15" s="24"/>
      <c r="BP15" s="179"/>
      <c r="BQ15" s="24"/>
      <c r="BR15" s="199"/>
      <c r="BT15" s="192"/>
    </row>
    <row r="16" spans="1:72" s="22" customFormat="1" ht="153.6" customHeight="1" x14ac:dyDescent="0.25">
      <c r="A16" s="20"/>
      <c r="B16" s="196"/>
      <c r="C16" s="24"/>
      <c r="D16" s="29"/>
      <c r="E16" s="29"/>
      <c r="F16" s="20"/>
      <c r="G16" s="20"/>
      <c r="H16" s="20"/>
      <c r="I16" s="20"/>
      <c r="J16" s="201"/>
      <c r="K16" s="224"/>
      <c r="L16" s="20"/>
      <c r="M16" s="224"/>
      <c r="N16" s="21" t="s">
        <v>369</v>
      </c>
      <c r="O16" s="21">
        <f>U16</f>
        <v>571.74</v>
      </c>
      <c r="P16" s="21"/>
      <c r="Q16" s="21">
        <v>22.9</v>
      </c>
      <c r="R16" s="21">
        <v>54.84</v>
      </c>
      <c r="S16" s="21">
        <v>486.69</v>
      </c>
      <c r="T16" s="21">
        <v>7.31</v>
      </c>
      <c r="U16" s="21">
        <f>SUM(Q16:T16)</f>
        <v>571.74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2"/>
      <c r="AM16" s="20"/>
      <c r="AN16" s="20"/>
      <c r="AO16" s="20"/>
      <c r="AP16" s="20"/>
      <c r="AQ16" s="20"/>
      <c r="AR16" s="20"/>
      <c r="AS16" s="20"/>
      <c r="AT16" s="202"/>
      <c r="AU16" s="20"/>
      <c r="AV16" s="20"/>
      <c r="AW16" s="20"/>
      <c r="AX16" s="20"/>
      <c r="AY16" s="20"/>
      <c r="AZ16" s="20"/>
      <c r="BA16" s="20"/>
      <c r="BB16" s="20"/>
      <c r="BC16" s="20"/>
      <c r="BD16" s="202"/>
      <c r="BE16" s="21"/>
      <c r="BF16" s="20"/>
      <c r="BG16" s="21"/>
      <c r="BH16" s="20"/>
      <c r="BI16" s="29"/>
      <c r="BJ16" s="29"/>
      <c r="BK16" s="20"/>
      <c r="BL16" s="20"/>
      <c r="BM16" s="20"/>
      <c r="BN16" s="181"/>
      <c r="BO16" s="24"/>
      <c r="BP16" s="179"/>
      <c r="BQ16" s="24"/>
      <c r="BR16" s="199"/>
      <c r="BT16" s="192"/>
    </row>
    <row r="17" spans="1:73" s="22" customFormat="1" ht="291.75" customHeight="1" x14ac:dyDescent="0.25">
      <c r="A17" s="20" t="s">
        <v>334</v>
      </c>
      <c r="B17" s="196">
        <v>41699874</v>
      </c>
      <c r="C17" s="24">
        <v>43355</v>
      </c>
      <c r="D17" s="29">
        <v>85332</v>
      </c>
      <c r="E17" s="29"/>
      <c r="F17" s="20">
        <v>130</v>
      </c>
      <c r="G17" s="20" t="s">
        <v>339</v>
      </c>
      <c r="H17" s="20" t="s">
        <v>138</v>
      </c>
      <c r="I17" s="20" t="s">
        <v>344</v>
      </c>
      <c r="J17" s="223" t="s">
        <v>347</v>
      </c>
      <c r="K17" s="223" t="s">
        <v>352</v>
      </c>
      <c r="L17" s="20"/>
      <c r="M17" s="20"/>
      <c r="N17" s="21"/>
      <c r="O17" s="23">
        <f>SUM(O18:O21)</f>
        <v>680.38</v>
      </c>
      <c r="P17" s="23">
        <f t="shared" ref="P17:U17" si="11">SUM(P18:P21)</f>
        <v>0</v>
      </c>
      <c r="Q17" s="23">
        <f t="shared" si="11"/>
        <v>28.812799999999999</v>
      </c>
      <c r="R17" s="23">
        <f t="shared" si="11"/>
        <v>93.298400000000001</v>
      </c>
      <c r="S17" s="23">
        <f t="shared" si="11"/>
        <v>551.86</v>
      </c>
      <c r="T17" s="23">
        <f t="shared" si="11"/>
        <v>6.4087999999999994</v>
      </c>
      <c r="U17" s="23">
        <f t="shared" si="11"/>
        <v>680.38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2"/>
      <c r="AM17" s="20"/>
      <c r="AN17" s="20"/>
      <c r="AO17" s="20"/>
      <c r="AP17" s="20"/>
      <c r="AQ17" s="20"/>
      <c r="AR17" s="20"/>
      <c r="AS17" s="20"/>
      <c r="AT17" s="202"/>
      <c r="AU17" s="20"/>
      <c r="AV17" s="20"/>
      <c r="AW17" s="20"/>
      <c r="AX17" s="20"/>
      <c r="AY17" s="20"/>
      <c r="AZ17" s="20"/>
      <c r="BA17" s="20"/>
      <c r="BB17" s="20" t="s">
        <v>364</v>
      </c>
      <c r="BC17" s="23">
        <f>U18+U19</f>
        <v>649.04999999999995</v>
      </c>
      <c r="BD17" s="202">
        <v>0.02</v>
      </c>
      <c r="BE17" s="21">
        <f>U20</f>
        <v>22.48</v>
      </c>
      <c r="BF17" s="20" t="s">
        <v>365</v>
      </c>
      <c r="BG17" s="21">
        <f>U21</f>
        <v>8.85</v>
      </c>
      <c r="BH17" s="20"/>
      <c r="BI17" s="29"/>
      <c r="BJ17" s="29"/>
      <c r="BK17" s="20"/>
      <c r="BL17" s="20"/>
      <c r="BM17" s="20"/>
      <c r="BN17" s="181">
        <f t="shared" ref="BN17" si="12">W17+Y17+AA17+AC17+AE17+AG17+AI17+AM17+AO17+AQ17+AS17+AU17+AW17+AY17+BA17+BC17+BE17+BG17+BI17+BK17+BM17</f>
        <v>680.38</v>
      </c>
      <c r="BO17" s="24">
        <v>43715</v>
      </c>
      <c r="BP17" s="197" t="s">
        <v>210</v>
      </c>
      <c r="BQ17" s="24">
        <v>43355</v>
      </c>
      <c r="BR17" s="199">
        <v>12</v>
      </c>
      <c r="BS17" s="22">
        <f t="shared" si="5"/>
        <v>360</v>
      </c>
      <c r="BT17" s="192">
        <f t="shared" si="6"/>
        <v>43715</v>
      </c>
    </row>
    <row r="18" spans="1:73" s="22" customFormat="1" ht="121.9" customHeight="1" x14ac:dyDescent="0.25">
      <c r="A18" s="20"/>
      <c r="B18" s="196"/>
      <c r="C18" s="24"/>
      <c r="D18" s="29"/>
      <c r="E18" s="29"/>
      <c r="F18" s="20"/>
      <c r="G18" s="20"/>
      <c r="H18" s="20"/>
      <c r="I18" s="20"/>
      <c r="J18" s="226"/>
      <c r="K18" s="226"/>
      <c r="L18" s="20"/>
      <c r="M18" s="223" t="s">
        <v>311</v>
      </c>
      <c r="N18" s="21" t="s">
        <v>367</v>
      </c>
      <c r="O18" s="23">
        <f>U18</f>
        <v>14.66</v>
      </c>
      <c r="P18" s="20"/>
      <c r="Q18" s="23">
        <v>1.0900000000000001</v>
      </c>
      <c r="R18" s="23">
        <v>13.57</v>
      </c>
      <c r="S18" s="23" t="s">
        <v>372</v>
      </c>
      <c r="T18" s="23">
        <v>0</v>
      </c>
      <c r="U18" s="23">
        <f>SUM(Q18:T18)</f>
        <v>14.66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2"/>
      <c r="AM18" s="20"/>
      <c r="AN18" s="20"/>
      <c r="AO18" s="20"/>
      <c r="AP18" s="20"/>
      <c r="AQ18" s="20"/>
      <c r="AR18" s="20"/>
      <c r="AS18" s="20"/>
      <c r="AT18" s="202"/>
      <c r="AU18" s="20"/>
      <c r="AV18" s="20"/>
      <c r="AW18" s="20"/>
      <c r="AX18" s="20"/>
      <c r="AY18" s="20"/>
      <c r="AZ18" s="20"/>
      <c r="BA18" s="20"/>
      <c r="BB18" s="20"/>
      <c r="BC18" s="20"/>
      <c r="BD18" s="202"/>
      <c r="BE18" s="21"/>
      <c r="BF18" s="20"/>
      <c r="BG18" s="21"/>
      <c r="BH18" s="20"/>
      <c r="BI18" s="29"/>
      <c r="BJ18" s="29"/>
      <c r="BK18" s="20"/>
      <c r="BL18" s="20"/>
      <c r="BM18" s="20"/>
      <c r="BN18" s="181"/>
      <c r="BO18" s="24"/>
      <c r="BP18" s="197"/>
      <c r="BQ18" s="26"/>
      <c r="BR18" s="200"/>
      <c r="BT18" s="192"/>
    </row>
    <row r="19" spans="1:73" s="22" customFormat="1" ht="165.6" customHeight="1" x14ac:dyDescent="0.25">
      <c r="A19" s="20"/>
      <c r="B19" s="196"/>
      <c r="C19" s="24"/>
      <c r="D19" s="29"/>
      <c r="E19" s="29"/>
      <c r="F19" s="20"/>
      <c r="G19" s="20"/>
      <c r="H19" s="20"/>
      <c r="I19" s="20"/>
      <c r="J19" s="226"/>
      <c r="K19" s="226"/>
      <c r="L19" s="20"/>
      <c r="M19" s="224"/>
      <c r="N19" s="21" t="s">
        <v>373</v>
      </c>
      <c r="O19" s="23">
        <f>U19</f>
        <v>634.39</v>
      </c>
      <c r="P19" s="20"/>
      <c r="Q19" s="23">
        <v>24.59</v>
      </c>
      <c r="R19" s="23">
        <v>52.88</v>
      </c>
      <c r="S19" s="23">
        <v>551.86</v>
      </c>
      <c r="T19" s="23">
        <v>5.0599999999999996</v>
      </c>
      <c r="U19" s="23">
        <f t="shared" ref="U19:U20" si="13">SUM(Q19:T19)</f>
        <v>634.39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2"/>
      <c r="AM19" s="20"/>
      <c r="AN19" s="20"/>
      <c r="AO19" s="20"/>
      <c r="AP19" s="20"/>
      <c r="AQ19" s="20"/>
      <c r="AR19" s="20"/>
      <c r="AS19" s="20"/>
      <c r="AT19" s="202"/>
      <c r="AU19" s="20"/>
      <c r="AV19" s="20"/>
      <c r="AW19" s="20"/>
      <c r="AX19" s="20"/>
      <c r="AY19" s="20"/>
      <c r="AZ19" s="20"/>
      <c r="BA19" s="20"/>
      <c r="BB19" s="20"/>
      <c r="BC19" s="20"/>
      <c r="BD19" s="202"/>
      <c r="BE19" s="21"/>
      <c r="BF19" s="20"/>
      <c r="BG19" s="21"/>
      <c r="BH19" s="20"/>
      <c r="BI19" s="29"/>
      <c r="BJ19" s="29"/>
      <c r="BK19" s="20"/>
      <c r="BL19" s="20"/>
      <c r="BM19" s="20"/>
      <c r="BN19" s="181"/>
      <c r="BO19" s="24"/>
      <c r="BP19" s="197"/>
      <c r="BQ19" s="26"/>
      <c r="BR19" s="200"/>
      <c r="BT19" s="192"/>
    </row>
    <row r="20" spans="1:73" s="22" customFormat="1" ht="165.6" customHeight="1" x14ac:dyDescent="0.25">
      <c r="A20" s="20"/>
      <c r="B20" s="196"/>
      <c r="C20" s="24"/>
      <c r="D20" s="29"/>
      <c r="E20" s="29"/>
      <c r="F20" s="20"/>
      <c r="G20" s="20"/>
      <c r="H20" s="20"/>
      <c r="I20" s="20"/>
      <c r="J20" s="226"/>
      <c r="K20" s="226"/>
      <c r="L20" s="20"/>
      <c r="M20" s="20" t="s">
        <v>310</v>
      </c>
      <c r="N20" s="21">
        <f>BD17</f>
        <v>0.02</v>
      </c>
      <c r="O20" s="21">
        <f>N20*1124</f>
        <v>22.48</v>
      </c>
      <c r="P20" s="21"/>
      <c r="Q20" s="21">
        <f>O20*0.11</f>
        <v>2.4727999999999999</v>
      </c>
      <c r="R20" s="21">
        <f>O20*0.83</f>
        <v>18.6584</v>
      </c>
      <c r="S20" s="21">
        <v>0</v>
      </c>
      <c r="T20" s="21">
        <f>O20*0.06</f>
        <v>1.3488</v>
      </c>
      <c r="U20" s="21">
        <f t="shared" si="13"/>
        <v>22.48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2"/>
      <c r="AM20" s="20"/>
      <c r="AN20" s="20"/>
      <c r="AO20" s="20"/>
      <c r="AP20" s="20"/>
      <c r="AQ20" s="20"/>
      <c r="AR20" s="20"/>
      <c r="AS20" s="20"/>
      <c r="AT20" s="202"/>
      <c r="AU20" s="20"/>
      <c r="AV20" s="20"/>
      <c r="AW20" s="20"/>
      <c r="AX20" s="20"/>
      <c r="AY20" s="20"/>
      <c r="AZ20" s="20"/>
      <c r="BA20" s="20"/>
      <c r="BB20" s="20"/>
      <c r="BC20" s="20"/>
      <c r="BD20" s="202"/>
      <c r="BE20" s="21"/>
      <c r="BF20" s="20"/>
      <c r="BG20" s="21"/>
      <c r="BH20" s="20"/>
      <c r="BI20" s="29"/>
      <c r="BJ20" s="29"/>
      <c r="BK20" s="20"/>
      <c r="BL20" s="20"/>
      <c r="BM20" s="20"/>
      <c r="BN20" s="181"/>
      <c r="BO20" s="24"/>
      <c r="BP20" s="197"/>
      <c r="BQ20" s="26"/>
      <c r="BR20" s="200"/>
      <c r="BT20" s="192"/>
    </row>
    <row r="21" spans="1:73" s="22" customFormat="1" ht="375.75" customHeight="1" x14ac:dyDescent="0.25">
      <c r="A21" s="20"/>
      <c r="B21" s="196"/>
      <c r="C21" s="24"/>
      <c r="D21" s="29"/>
      <c r="E21" s="29"/>
      <c r="F21" s="20"/>
      <c r="G21" s="20"/>
      <c r="H21" s="20"/>
      <c r="I21" s="20"/>
      <c r="J21" s="224"/>
      <c r="K21" s="224"/>
      <c r="L21" s="20"/>
      <c r="M21" s="20" t="s">
        <v>320</v>
      </c>
      <c r="N21" s="21" t="str">
        <f>BF17</f>
        <v>Реконструкция существующих ВЛ-0,4 кВ в части переустройства заходов от ТП-10/0,4 кВ № 378  на проектируемую ТП 250 кВА</v>
      </c>
      <c r="O21" s="23">
        <f>U21</f>
        <v>8.85</v>
      </c>
      <c r="P21" s="20"/>
      <c r="Q21" s="23">
        <v>0.66</v>
      </c>
      <c r="R21" s="23">
        <v>8.19</v>
      </c>
      <c r="S21" s="23">
        <v>0</v>
      </c>
      <c r="T21" s="23">
        <v>0</v>
      </c>
      <c r="U21" s="23">
        <f>SUM(Q21:T21)</f>
        <v>8.85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2"/>
      <c r="AM21" s="20"/>
      <c r="AN21" s="20"/>
      <c r="AO21" s="20"/>
      <c r="AP21" s="20"/>
      <c r="AQ21" s="20"/>
      <c r="AR21" s="20"/>
      <c r="AS21" s="20"/>
      <c r="AT21" s="202"/>
      <c r="AU21" s="20"/>
      <c r="AV21" s="20"/>
      <c r="AW21" s="20"/>
      <c r="AX21" s="20"/>
      <c r="AY21" s="20"/>
      <c r="AZ21" s="20"/>
      <c r="BA21" s="20"/>
      <c r="BB21" s="20"/>
      <c r="BC21" s="20"/>
      <c r="BD21" s="202"/>
      <c r="BE21" s="21"/>
      <c r="BF21" s="20"/>
      <c r="BG21" s="21"/>
      <c r="BH21" s="20"/>
      <c r="BI21" s="29"/>
      <c r="BJ21" s="29"/>
      <c r="BK21" s="20"/>
      <c r="BL21" s="20"/>
      <c r="BM21" s="20"/>
      <c r="BN21" s="181"/>
      <c r="BO21" s="24"/>
      <c r="BP21" s="197"/>
      <c r="BQ21" s="26"/>
      <c r="BR21" s="200"/>
      <c r="BT21" s="192"/>
    </row>
    <row r="22" spans="1:73" s="22" customFormat="1" ht="390.75" customHeight="1" x14ac:dyDescent="0.25">
      <c r="A22" s="17" t="s">
        <v>335</v>
      </c>
      <c r="B22" s="18">
        <v>41717013</v>
      </c>
      <c r="C22" s="24">
        <v>43371</v>
      </c>
      <c r="D22" s="19">
        <v>98460</v>
      </c>
      <c r="E22" s="19"/>
      <c r="F22" s="20">
        <v>150</v>
      </c>
      <c r="G22" s="18" t="s">
        <v>340</v>
      </c>
      <c r="H22" s="18" t="s">
        <v>138</v>
      </c>
      <c r="I22" s="18" t="s">
        <v>345</v>
      </c>
      <c r="J22" s="227" t="s">
        <v>348</v>
      </c>
      <c r="K22" s="227" t="s">
        <v>353</v>
      </c>
      <c r="L22" s="20"/>
      <c r="M22" s="20"/>
      <c r="N22" s="20"/>
      <c r="O22" s="21">
        <f>SUM(O23:O26)</f>
        <v>654.47</v>
      </c>
      <c r="P22" s="21">
        <f t="shared" ref="P22" si="14">SUM(P23:P26)</f>
        <v>0</v>
      </c>
      <c r="Q22" s="21">
        <f t="shared" ref="Q22" si="15">SUM(Q23:Q26)</f>
        <v>29.894399999999997</v>
      </c>
      <c r="R22" s="21">
        <f t="shared" ref="R22" si="16">SUM(R23:R26)</f>
        <v>81.991200000000006</v>
      </c>
      <c r="S22" s="21">
        <f t="shared" ref="S22" si="17">SUM(S23:S26)</f>
        <v>532.17999999999995</v>
      </c>
      <c r="T22" s="21">
        <f t="shared" ref="T22" si="18">SUM(T23:T26)</f>
        <v>10.404400000000001</v>
      </c>
      <c r="U22" s="21">
        <f t="shared" ref="U22" si="19">SUM(U23:U26)</f>
        <v>654.47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>
        <v>0.01</v>
      </c>
      <c r="AI22" s="21">
        <f>U23</f>
        <v>12.8</v>
      </c>
      <c r="AJ22" s="21"/>
      <c r="AK22" s="21"/>
      <c r="AL22" s="181">
        <v>1</v>
      </c>
      <c r="AM22" s="21">
        <f>U24</f>
        <v>58.690000000000005</v>
      </c>
      <c r="AN22" s="21"/>
      <c r="AO22" s="21"/>
      <c r="AP22" s="21"/>
      <c r="AQ22" s="21"/>
      <c r="AR22" s="21"/>
      <c r="AS22" s="21"/>
      <c r="AT22" s="181" t="s">
        <v>366</v>
      </c>
      <c r="AU22" s="21">
        <f>U25</f>
        <v>571.74</v>
      </c>
      <c r="AV22" s="21"/>
      <c r="AW22" s="21"/>
      <c r="AX22" s="21"/>
      <c r="AY22" s="21"/>
      <c r="AZ22" s="21"/>
      <c r="BA22" s="21"/>
      <c r="BB22" s="20"/>
      <c r="BC22" s="29"/>
      <c r="BD22" s="202">
        <v>0.01</v>
      </c>
      <c r="BE22" s="29">
        <f>U26</f>
        <v>11.24</v>
      </c>
      <c r="BF22" s="29"/>
      <c r="BG22" s="21"/>
      <c r="BH22" s="20"/>
      <c r="BI22" s="23"/>
      <c r="BJ22" s="23"/>
      <c r="BK22" s="21"/>
      <c r="BL22" s="21"/>
      <c r="BM22" s="21"/>
      <c r="BN22" s="181">
        <f t="shared" ref="BN22" si="20">W22+Y22+AA22+AC22+AE22+AG22+AI22+AM22+AO22+AQ22+AS22+AU22+AW22+AY22+BA22+BC22+BE22+BG22+BI22+BK22+BM22</f>
        <v>654.47</v>
      </c>
      <c r="BO22" s="24">
        <v>43731</v>
      </c>
      <c r="BP22" s="21" t="s">
        <v>210</v>
      </c>
      <c r="BQ22" s="193">
        <v>43371</v>
      </c>
      <c r="BR22" s="23">
        <v>12</v>
      </c>
      <c r="BS22" s="22">
        <f t="shared" si="5"/>
        <v>360</v>
      </c>
      <c r="BT22" s="192">
        <f t="shared" si="6"/>
        <v>43731</v>
      </c>
      <c r="BU22" s="25"/>
    </row>
    <row r="23" spans="1:73" s="22" customFormat="1" ht="390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28"/>
      <c r="K23" s="228"/>
      <c r="L23" s="20"/>
      <c r="M23" s="20" t="s">
        <v>314</v>
      </c>
      <c r="N23" s="20">
        <f>AH22</f>
        <v>0.01</v>
      </c>
      <c r="O23" s="21">
        <f>N23*1280</f>
        <v>12.8</v>
      </c>
      <c r="P23" s="21"/>
      <c r="Q23" s="21">
        <f>O23*0.11</f>
        <v>1.4080000000000001</v>
      </c>
      <c r="R23" s="21">
        <f>O23*0.84</f>
        <v>10.752000000000001</v>
      </c>
      <c r="S23" s="21">
        <v>0</v>
      </c>
      <c r="T23" s="21">
        <f>O23*0.05</f>
        <v>0.64000000000000012</v>
      </c>
      <c r="U23" s="21">
        <f>SUM(Q23:T23)</f>
        <v>12.8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181"/>
      <c r="AU23" s="21"/>
      <c r="AV23" s="21"/>
      <c r="AW23" s="21"/>
      <c r="AX23" s="21"/>
      <c r="AY23" s="21"/>
      <c r="AZ23" s="21"/>
      <c r="BA23" s="21"/>
      <c r="BB23" s="20"/>
      <c r="BC23" s="29"/>
      <c r="BD23" s="202"/>
      <c r="BE23" s="191"/>
      <c r="BF23" s="29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193"/>
      <c r="BR23" s="23"/>
      <c r="BT23" s="192"/>
      <c r="BU23" s="25"/>
    </row>
    <row r="24" spans="1:73" s="22" customFormat="1" ht="390.7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28"/>
      <c r="K24" s="228"/>
      <c r="L24" s="20"/>
      <c r="M24" s="20" t="s">
        <v>316</v>
      </c>
      <c r="N24" s="20">
        <f>AL22</f>
        <v>1</v>
      </c>
      <c r="O24" s="21">
        <f>U24</f>
        <v>58.690000000000005</v>
      </c>
      <c r="P24" s="21"/>
      <c r="Q24" s="21">
        <v>4.3499999999999996</v>
      </c>
      <c r="R24" s="21">
        <v>7.07</v>
      </c>
      <c r="S24" s="21">
        <v>45.49</v>
      </c>
      <c r="T24" s="21">
        <v>1.78</v>
      </c>
      <c r="U24" s="21">
        <f t="shared" ref="U24" si="21">SUM(Q24:T24)</f>
        <v>58.690000000000005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181"/>
      <c r="AU24" s="21"/>
      <c r="AV24" s="21"/>
      <c r="AW24" s="21"/>
      <c r="AX24" s="21"/>
      <c r="AY24" s="21"/>
      <c r="AZ24" s="21"/>
      <c r="BA24" s="21"/>
      <c r="BB24" s="20"/>
      <c r="BC24" s="29"/>
      <c r="BD24" s="202"/>
      <c r="BE24" s="191"/>
      <c r="BF24" s="29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193"/>
      <c r="BR24" s="23"/>
      <c r="BT24" s="192"/>
      <c r="BU24" s="25"/>
    </row>
    <row r="25" spans="1:73" s="22" customFormat="1" ht="390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28"/>
      <c r="K25" s="228"/>
      <c r="L25" s="20"/>
      <c r="M25" s="20" t="s">
        <v>318</v>
      </c>
      <c r="N25" s="20" t="str">
        <f>AT22</f>
        <v>КТП 160 кВА</v>
      </c>
      <c r="O25" s="21">
        <f>U25</f>
        <v>571.74</v>
      </c>
      <c r="P25" s="21"/>
      <c r="Q25" s="21">
        <v>22.9</v>
      </c>
      <c r="R25" s="21">
        <v>54.84</v>
      </c>
      <c r="S25" s="21">
        <v>486.69</v>
      </c>
      <c r="T25" s="21">
        <v>7.31</v>
      </c>
      <c r="U25" s="21">
        <f>SUM(Q25:T25)</f>
        <v>571.74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0"/>
      <c r="BC25" s="29"/>
      <c r="BD25" s="202"/>
      <c r="BE25" s="191"/>
      <c r="BF25" s="29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193"/>
      <c r="BR25" s="23"/>
      <c r="BT25" s="192"/>
      <c r="BU25" s="25"/>
    </row>
    <row r="26" spans="1:73" s="22" customFormat="1" ht="390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29"/>
      <c r="K26" s="229"/>
      <c r="L26" s="20"/>
      <c r="M26" s="20" t="s">
        <v>310</v>
      </c>
      <c r="N26" s="20">
        <f>BD22</f>
        <v>0.01</v>
      </c>
      <c r="O26" s="21">
        <f>N26*1124</f>
        <v>11.24</v>
      </c>
      <c r="P26" s="21"/>
      <c r="Q26" s="21">
        <f>O26*0.11</f>
        <v>1.2363999999999999</v>
      </c>
      <c r="R26" s="21">
        <f>O26*0.83</f>
        <v>9.3292000000000002</v>
      </c>
      <c r="S26" s="21">
        <v>0</v>
      </c>
      <c r="T26" s="21">
        <f>O26*0.06</f>
        <v>0.6744</v>
      </c>
      <c r="U26" s="21">
        <f t="shared" ref="U26" si="22">SUM(Q26:T26)</f>
        <v>11.24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0"/>
      <c r="BC26" s="29"/>
      <c r="BD26" s="202"/>
      <c r="BE26" s="191"/>
      <c r="BF26" s="29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193"/>
      <c r="BR26" s="23"/>
      <c r="BT26" s="192"/>
      <c r="BU26" s="25"/>
    </row>
    <row r="27" spans="1:73" s="22" customFormat="1" ht="409.5" customHeight="1" x14ac:dyDescent="0.25">
      <c r="A27" s="17" t="s">
        <v>354</v>
      </c>
      <c r="B27" s="18">
        <v>41718464</v>
      </c>
      <c r="C27" s="24">
        <v>43371</v>
      </c>
      <c r="D27" s="19">
        <v>98460</v>
      </c>
      <c r="E27" s="19"/>
      <c r="F27" s="20">
        <v>150</v>
      </c>
      <c r="G27" s="18" t="s">
        <v>355</v>
      </c>
      <c r="H27" s="18" t="s">
        <v>138</v>
      </c>
      <c r="I27" s="18" t="s">
        <v>356</v>
      </c>
      <c r="J27" s="227" t="s">
        <v>357</v>
      </c>
      <c r="K27" s="227" t="s">
        <v>358</v>
      </c>
      <c r="L27" s="20"/>
      <c r="M27" s="20"/>
      <c r="N27" s="20"/>
      <c r="O27" s="21">
        <f>SUM(O28:O31)</f>
        <v>723.47</v>
      </c>
      <c r="P27" s="21">
        <f t="shared" ref="P27" si="23">SUM(P28:P31)</f>
        <v>0</v>
      </c>
      <c r="Q27" s="21">
        <f t="shared" ref="Q27" si="24">SUM(Q28:Q31)</f>
        <v>37.484400000000001</v>
      </c>
      <c r="R27" s="21">
        <f t="shared" ref="R27" si="25">SUM(R28:R31)</f>
        <v>139.38919999999999</v>
      </c>
      <c r="S27" s="21">
        <f t="shared" ref="S27" si="26">SUM(S28:S31)</f>
        <v>532.17999999999995</v>
      </c>
      <c r="T27" s="21">
        <f t="shared" ref="T27" si="27">SUM(T28:T31)</f>
        <v>14.416399999999999</v>
      </c>
      <c r="U27" s="21">
        <f t="shared" ref="U27" si="28">SUM(U28:U31)</f>
        <v>723.47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>
        <v>0.02</v>
      </c>
      <c r="AI27" s="21">
        <f>U28</f>
        <v>25.6</v>
      </c>
      <c r="AJ27" s="20"/>
      <c r="AK27" s="21"/>
      <c r="AL27" s="202">
        <v>1</v>
      </c>
      <c r="AM27" s="21">
        <f>U29</f>
        <v>58.690000000000005</v>
      </c>
      <c r="AN27" s="20"/>
      <c r="AO27" s="21"/>
      <c r="AP27" s="21"/>
      <c r="AQ27" s="21"/>
      <c r="AR27" s="21"/>
      <c r="AS27" s="21"/>
      <c r="AT27" s="181" t="s">
        <v>366</v>
      </c>
      <c r="AU27" s="21">
        <f>U30</f>
        <v>571.74</v>
      </c>
      <c r="AV27" s="21"/>
      <c r="AW27" s="21"/>
      <c r="AX27" s="21"/>
      <c r="AY27" s="21"/>
      <c r="AZ27" s="21"/>
      <c r="BA27" s="21"/>
      <c r="BB27" s="21"/>
      <c r="BC27" s="21"/>
      <c r="BD27" s="202">
        <v>0.06</v>
      </c>
      <c r="BE27" s="181">
        <f>U31</f>
        <v>67.44</v>
      </c>
      <c r="BF27" s="20"/>
      <c r="BG27" s="21"/>
      <c r="BH27" s="20"/>
      <c r="BI27" s="23"/>
      <c r="BJ27" s="23"/>
      <c r="BK27" s="21"/>
      <c r="BL27" s="21"/>
      <c r="BM27" s="21"/>
      <c r="BN27" s="181">
        <f t="shared" ref="BN27" si="29">W27+Y27+AA27+AC27+AE27+AG27+AI27+AM27+AO27+AQ27+AS27+AU27+AW27+AY27+BA27+BC27+BE27+BG27+BI27+BK27+BM27</f>
        <v>723.47</v>
      </c>
      <c r="BO27" s="24">
        <v>43731</v>
      </c>
      <c r="BP27" s="21"/>
      <c r="BQ27" s="193">
        <v>43371</v>
      </c>
      <c r="BR27" s="23">
        <v>12</v>
      </c>
      <c r="BS27" s="22">
        <v>360</v>
      </c>
      <c r="BT27" s="192">
        <v>43731</v>
      </c>
      <c r="BU27" s="25"/>
    </row>
    <row r="28" spans="1:73" s="22" customFormat="1" ht="409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28"/>
      <c r="K28" s="228"/>
      <c r="L28" s="20"/>
      <c r="M28" s="20" t="s">
        <v>314</v>
      </c>
      <c r="N28" s="20">
        <f>AH27</f>
        <v>0.02</v>
      </c>
      <c r="O28" s="21">
        <f>N28*1280</f>
        <v>25.6</v>
      </c>
      <c r="P28" s="21"/>
      <c r="Q28" s="21">
        <f>O28*0.11</f>
        <v>2.8160000000000003</v>
      </c>
      <c r="R28" s="21">
        <f>O28*0.84</f>
        <v>21.504000000000001</v>
      </c>
      <c r="S28" s="21">
        <v>0</v>
      </c>
      <c r="T28" s="21">
        <f>O28*0.05</f>
        <v>1.2800000000000002</v>
      </c>
      <c r="U28" s="21">
        <f>SUM(Q28:T28)</f>
        <v>25.6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202"/>
      <c r="AM28" s="20"/>
      <c r="AN28" s="20"/>
      <c r="AO28" s="21"/>
      <c r="AP28" s="21"/>
      <c r="AQ28" s="21"/>
      <c r="AR28" s="21"/>
      <c r="AS28" s="21"/>
      <c r="AT28" s="202"/>
      <c r="AU28" s="20"/>
      <c r="AV28" s="21"/>
      <c r="AW28" s="21"/>
      <c r="AX28" s="21"/>
      <c r="AY28" s="21"/>
      <c r="AZ28" s="21"/>
      <c r="BA28" s="21"/>
      <c r="BB28" s="21"/>
      <c r="BC28" s="21"/>
      <c r="BD28" s="202"/>
      <c r="BE28" s="20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193"/>
      <c r="BR28" s="23"/>
      <c r="BT28" s="192"/>
      <c r="BU28" s="25"/>
    </row>
    <row r="29" spans="1:73" s="22" customFormat="1" ht="40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28"/>
      <c r="K29" s="228"/>
      <c r="L29" s="20"/>
      <c r="M29" s="20" t="s">
        <v>316</v>
      </c>
      <c r="N29" s="20">
        <f>AL27</f>
        <v>1</v>
      </c>
      <c r="O29" s="21">
        <f>U29</f>
        <v>58.690000000000005</v>
      </c>
      <c r="P29" s="21"/>
      <c r="Q29" s="21">
        <v>4.3499999999999996</v>
      </c>
      <c r="R29" s="21">
        <v>7.07</v>
      </c>
      <c r="S29" s="21">
        <v>45.49</v>
      </c>
      <c r="T29" s="21">
        <v>1.78</v>
      </c>
      <c r="U29" s="21">
        <f t="shared" ref="U29" si="30">SUM(Q29:T29)</f>
        <v>58.690000000000005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02"/>
      <c r="AU29" s="23"/>
      <c r="AV29" s="21"/>
      <c r="AW29" s="21"/>
      <c r="AX29" s="21"/>
      <c r="AY29" s="21"/>
      <c r="AZ29" s="21"/>
      <c r="BA29" s="21"/>
      <c r="BB29" s="21"/>
      <c r="BC29" s="21"/>
      <c r="BD29" s="202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193"/>
      <c r="BR29" s="23"/>
      <c r="BT29" s="192"/>
      <c r="BU29" s="25"/>
    </row>
    <row r="30" spans="1:73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28"/>
      <c r="K30" s="228"/>
      <c r="L30" s="20"/>
      <c r="M30" s="20" t="s">
        <v>318</v>
      </c>
      <c r="N30" s="20" t="str">
        <f>AT27</f>
        <v>КТП 160 кВА</v>
      </c>
      <c r="O30" s="21">
        <f>U30</f>
        <v>571.74</v>
      </c>
      <c r="P30" s="21"/>
      <c r="Q30" s="21">
        <v>22.9</v>
      </c>
      <c r="R30" s="21">
        <v>54.84</v>
      </c>
      <c r="S30" s="21">
        <v>486.69</v>
      </c>
      <c r="T30" s="21">
        <v>7.31</v>
      </c>
      <c r="U30" s="21">
        <f>SUM(Q30:T30)</f>
        <v>571.74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02"/>
      <c r="AU30" s="23"/>
      <c r="AV30" s="21"/>
      <c r="AW30" s="21"/>
      <c r="AX30" s="21"/>
      <c r="AY30" s="21"/>
      <c r="AZ30" s="21"/>
      <c r="BA30" s="21"/>
      <c r="BB30" s="21"/>
      <c r="BC30" s="21"/>
      <c r="BD30" s="202"/>
      <c r="BE30" s="18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193"/>
      <c r="BR30" s="23"/>
      <c r="BT30" s="192"/>
      <c r="BU30" s="25"/>
    </row>
    <row r="31" spans="1:73" s="22" customFormat="1" ht="409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229"/>
      <c r="K31" s="229"/>
      <c r="L31" s="20"/>
      <c r="M31" s="20" t="s">
        <v>310</v>
      </c>
      <c r="N31" s="20">
        <f>BD27</f>
        <v>0.06</v>
      </c>
      <c r="O31" s="21">
        <f>N31*1124</f>
        <v>67.44</v>
      </c>
      <c r="P31" s="21"/>
      <c r="Q31" s="21">
        <f>O31*0.11</f>
        <v>7.4184000000000001</v>
      </c>
      <c r="R31" s="21">
        <f>O31*0.83</f>
        <v>55.975199999999994</v>
      </c>
      <c r="S31" s="21">
        <v>0</v>
      </c>
      <c r="T31" s="21">
        <f>O31*0.06</f>
        <v>4.0463999999999993</v>
      </c>
      <c r="U31" s="21">
        <f t="shared" ref="U31" si="31">SUM(Q31:T31)</f>
        <v>67.44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02"/>
      <c r="AU31" s="23"/>
      <c r="AV31" s="21"/>
      <c r="AW31" s="21"/>
      <c r="AX31" s="21"/>
      <c r="AY31" s="21"/>
      <c r="AZ31" s="21"/>
      <c r="BA31" s="21"/>
      <c r="BB31" s="21"/>
      <c r="BC31" s="21"/>
      <c r="BD31" s="202"/>
      <c r="BE31" s="181"/>
      <c r="BF31" s="20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36" customFormat="1" ht="408" customHeight="1" x14ac:dyDescent="0.25">
      <c r="A32" s="237" t="s">
        <v>39</v>
      </c>
      <c r="B32" s="237"/>
      <c r="C32" s="237"/>
      <c r="D32" s="237"/>
      <c r="E32" s="237"/>
      <c r="F32" s="237"/>
      <c r="G32" s="237"/>
      <c r="H32" s="237"/>
      <c r="I32" s="237"/>
      <c r="J32" s="237"/>
      <c r="K32" s="238"/>
      <c r="L32" s="230"/>
      <c r="M32" s="239"/>
      <c r="N32" s="239"/>
      <c r="O32" s="240">
        <f>O3+O9+O14+O17+O22+O27</f>
        <v>7127.4800000000005</v>
      </c>
      <c r="P32" s="231">
        <f t="shared" ref="P32:BN32" si="32">P3+P9+P14+P17+P22+P27</f>
        <v>0</v>
      </c>
      <c r="Q32" s="240">
        <f t="shared" si="32"/>
        <v>335.0231</v>
      </c>
      <c r="R32" s="240">
        <f t="shared" si="32"/>
        <v>1401.9641999999999</v>
      </c>
      <c r="S32" s="240">
        <f t="shared" si="32"/>
        <v>5296.0700000000006</v>
      </c>
      <c r="T32" s="240">
        <f t="shared" si="32"/>
        <v>94.422699999999992</v>
      </c>
      <c r="U32" s="240">
        <f t="shared" si="32"/>
        <v>7127.4800000000005</v>
      </c>
      <c r="V32" s="231">
        <f t="shared" si="32"/>
        <v>0</v>
      </c>
      <c r="W32" s="231">
        <f t="shared" si="32"/>
        <v>0</v>
      </c>
      <c r="X32" s="231">
        <f t="shared" si="32"/>
        <v>0</v>
      </c>
      <c r="Y32" s="231">
        <f t="shared" si="32"/>
        <v>0</v>
      </c>
      <c r="Z32" s="231">
        <f t="shared" si="32"/>
        <v>0</v>
      </c>
      <c r="AA32" s="231">
        <f t="shared" si="32"/>
        <v>0</v>
      </c>
      <c r="AB32" s="231">
        <f t="shared" si="32"/>
        <v>0</v>
      </c>
      <c r="AC32" s="231">
        <f t="shared" si="32"/>
        <v>0</v>
      </c>
      <c r="AD32" s="231">
        <f t="shared" si="32"/>
        <v>0</v>
      </c>
      <c r="AE32" s="231">
        <f t="shared" si="32"/>
        <v>0</v>
      </c>
      <c r="AF32" s="231">
        <f t="shared" si="32"/>
        <v>0</v>
      </c>
      <c r="AG32" s="231">
        <f t="shared" si="32"/>
        <v>0</v>
      </c>
      <c r="AH32" s="240">
        <v>0.15</v>
      </c>
      <c r="AI32" s="240">
        <f t="shared" si="32"/>
        <v>192.00000000000003</v>
      </c>
      <c r="AJ32" s="231">
        <f t="shared" si="32"/>
        <v>0</v>
      </c>
      <c r="AK32" s="231">
        <f t="shared" si="32"/>
        <v>0</v>
      </c>
      <c r="AL32" s="241">
        <v>5</v>
      </c>
      <c r="AM32" s="240">
        <f t="shared" si="32"/>
        <v>293.45000000000005</v>
      </c>
      <c r="AN32" s="240" t="s">
        <v>359</v>
      </c>
      <c r="AO32" s="240">
        <f t="shared" si="32"/>
        <v>764.85</v>
      </c>
      <c r="AP32" s="240" t="s">
        <v>360</v>
      </c>
      <c r="AQ32" s="240">
        <f t="shared" si="32"/>
        <v>35.480000000000004</v>
      </c>
      <c r="AR32" s="231">
        <f t="shared" si="32"/>
        <v>0</v>
      </c>
      <c r="AS32" s="231">
        <f t="shared" si="32"/>
        <v>0</v>
      </c>
      <c r="AT32" s="240" t="s">
        <v>384</v>
      </c>
      <c r="AU32" s="240">
        <f t="shared" si="32"/>
        <v>1715.22</v>
      </c>
      <c r="AV32" s="231">
        <f t="shared" si="32"/>
        <v>0</v>
      </c>
      <c r="AW32" s="231">
        <f t="shared" si="32"/>
        <v>0</v>
      </c>
      <c r="AX32" s="231">
        <f t="shared" si="32"/>
        <v>0</v>
      </c>
      <c r="AY32" s="231">
        <f t="shared" si="32"/>
        <v>0</v>
      </c>
      <c r="AZ32" s="231">
        <f t="shared" si="32"/>
        <v>0</v>
      </c>
      <c r="BA32" s="231">
        <f t="shared" si="32"/>
        <v>0</v>
      </c>
      <c r="BB32" s="240" t="s">
        <v>385</v>
      </c>
      <c r="BC32" s="240">
        <f t="shared" si="32"/>
        <v>3982.75</v>
      </c>
      <c r="BD32" s="240">
        <v>0.12</v>
      </c>
      <c r="BE32" s="240">
        <f t="shared" si="32"/>
        <v>134.88</v>
      </c>
      <c r="BF32" s="240" t="s">
        <v>386</v>
      </c>
      <c r="BG32" s="240">
        <f t="shared" si="32"/>
        <v>8.85</v>
      </c>
      <c r="BH32" s="231">
        <f t="shared" si="32"/>
        <v>0</v>
      </c>
      <c r="BI32" s="231">
        <f t="shared" si="32"/>
        <v>0</v>
      </c>
      <c r="BJ32" s="231">
        <f t="shared" si="32"/>
        <v>0</v>
      </c>
      <c r="BK32" s="231">
        <f t="shared" si="32"/>
        <v>0</v>
      </c>
      <c r="BL32" s="231">
        <f t="shared" si="32"/>
        <v>0</v>
      </c>
      <c r="BM32" s="231">
        <f t="shared" si="32"/>
        <v>0</v>
      </c>
      <c r="BN32" s="240">
        <f t="shared" si="32"/>
        <v>7127.4800000000005</v>
      </c>
      <c r="BO32" s="242"/>
      <c r="BP32" s="232"/>
      <c r="BQ32" s="231"/>
      <c r="BR32" s="233"/>
      <c r="BS32" s="233"/>
      <c r="BT32" s="234"/>
      <c r="BU32" s="235"/>
    </row>
    <row r="33" spans="1:73" s="236" customFormat="1" ht="408" customHeight="1" x14ac:dyDescent="0.25">
      <c r="A33" s="237"/>
      <c r="B33" s="237"/>
      <c r="C33" s="237"/>
      <c r="D33" s="237"/>
      <c r="E33" s="237"/>
      <c r="F33" s="237"/>
      <c r="G33" s="237"/>
      <c r="H33" s="237"/>
      <c r="I33" s="237"/>
      <c r="J33" s="237"/>
      <c r="K33" s="238"/>
      <c r="L33" s="230"/>
      <c r="M33" s="239"/>
      <c r="N33" s="239"/>
      <c r="O33" s="240"/>
      <c r="P33" s="233"/>
      <c r="Q33" s="240"/>
      <c r="R33" s="240"/>
      <c r="S33" s="240"/>
      <c r="T33" s="240"/>
      <c r="U33" s="240"/>
      <c r="V33" s="231"/>
      <c r="W33" s="231"/>
      <c r="X33" s="231"/>
      <c r="Y33" s="231"/>
      <c r="Z33" s="231"/>
      <c r="AA33" s="231"/>
      <c r="AB33" s="231"/>
      <c r="AC33" s="231"/>
      <c r="AD33" s="231"/>
      <c r="AE33" s="231"/>
      <c r="AF33" s="231"/>
      <c r="AG33" s="231"/>
      <c r="AH33" s="240"/>
      <c r="AI33" s="240"/>
      <c r="AJ33" s="231"/>
      <c r="AK33" s="231"/>
      <c r="AL33" s="241"/>
      <c r="AM33" s="240"/>
      <c r="AN33" s="240"/>
      <c r="AO33" s="240"/>
      <c r="AP33" s="240"/>
      <c r="AQ33" s="240"/>
      <c r="AR33" s="231"/>
      <c r="AS33" s="231"/>
      <c r="AT33" s="240"/>
      <c r="AU33" s="240"/>
      <c r="AV33" s="231"/>
      <c r="AW33" s="231"/>
      <c r="AX33" s="231"/>
      <c r="AY33" s="231"/>
      <c r="AZ33" s="231"/>
      <c r="BA33" s="231"/>
      <c r="BB33" s="240"/>
      <c r="BC33" s="240"/>
      <c r="BD33" s="240"/>
      <c r="BE33" s="240"/>
      <c r="BF33" s="240"/>
      <c r="BG33" s="240"/>
      <c r="BH33" s="230"/>
      <c r="BI33" s="243"/>
      <c r="BJ33" s="233"/>
      <c r="BK33" s="231"/>
      <c r="BL33" s="231"/>
      <c r="BM33" s="231"/>
      <c r="BN33" s="240"/>
      <c r="BO33" s="242"/>
      <c r="BP33" s="232"/>
      <c r="BQ33" s="231"/>
      <c r="BR33" s="233"/>
      <c r="BS33" s="233"/>
      <c r="BT33" s="234"/>
      <c r="BU33" s="235"/>
    </row>
    <row r="34" spans="1:73" s="22" customFormat="1" ht="250.5" customHeight="1" x14ac:dyDescent="0.25">
      <c r="A34" s="213"/>
      <c r="B34" s="213"/>
      <c r="C34" s="213"/>
      <c r="D34" s="213"/>
      <c r="E34" s="213"/>
      <c r="F34" s="213"/>
      <c r="G34" s="213"/>
      <c r="H34" s="213"/>
      <c r="I34" s="213"/>
      <c r="J34" s="213"/>
      <c r="K34" s="214"/>
      <c r="L34" s="180"/>
      <c r="M34" s="215"/>
      <c r="N34" s="215"/>
      <c r="O34" s="216"/>
      <c r="P34" s="40"/>
      <c r="Q34" s="216"/>
      <c r="R34" s="216"/>
      <c r="S34" s="216"/>
      <c r="T34" s="216"/>
      <c r="U34" s="21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216"/>
      <c r="AI34" s="216"/>
      <c r="AJ34" s="36"/>
      <c r="AK34" s="36"/>
      <c r="AL34" s="217"/>
      <c r="AM34" s="216"/>
      <c r="AN34" s="216"/>
      <c r="AO34" s="216"/>
      <c r="AP34" s="216"/>
      <c r="AQ34" s="216"/>
      <c r="AR34" s="36"/>
      <c r="AS34" s="36"/>
      <c r="AT34" s="216"/>
      <c r="AU34" s="216"/>
      <c r="AV34" s="36"/>
      <c r="AW34" s="36"/>
      <c r="AX34" s="36"/>
      <c r="AY34" s="36"/>
      <c r="AZ34" s="36"/>
      <c r="BA34" s="36"/>
      <c r="BB34" s="216"/>
      <c r="BC34" s="216"/>
      <c r="BD34" s="216"/>
      <c r="BE34" s="216"/>
      <c r="BF34" s="216"/>
      <c r="BG34" s="216"/>
      <c r="BH34" s="180"/>
      <c r="BI34" s="211"/>
      <c r="BJ34" s="40"/>
      <c r="BK34" s="36"/>
      <c r="BL34" s="36"/>
      <c r="BM34" s="36"/>
      <c r="BN34" s="216"/>
      <c r="BO34" s="218"/>
      <c r="BP34" s="203"/>
      <c r="BQ34" s="21"/>
      <c r="BR34" s="23"/>
      <c r="BS34" s="23"/>
      <c r="BT34" s="24"/>
      <c r="BU34" s="25"/>
    </row>
    <row r="35" spans="1:73" s="22" customFormat="1" ht="239.25" customHeight="1" x14ac:dyDescent="0.25">
      <c r="A35" s="212" t="s">
        <v>375</v>
      </c>
      <c r="B35" s="209"/>
      <c r="C35" s="209"/>
      <c r="D35" s="210"/>
      <c r="E35" s="210"/>
      <c r="F35" s="180"/>
      <c r="G35" s="209"/>
      <c r="H35" s="209"/>
      <c r="J35" s="209"/>
      <c r="K35" s="212" t="s">
        <v>379</v>
      </c>
      <c r="L35" s="180"/>
      <c r="M35" s="180"/>
      <c r="O35" s="211"/>
      <c r="P35" s="211"/>
      <c r="Q35" s="211"/>
      <c r="R35" s="211"/>
      <c r="S35" s="212" t="s">
        <v>380</v>
      </c>
      <c r="T35" s="211"/>
      <c r="U35" s="211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180"/>
      <c r="AU35" s="40"/>
      <c r="AV35" s="36"/>
      <c r="AW35" s="36"/>
      <c r="AX35" s="36"/>
      <c r="AY35" s="36"/>
      <c r="AZ35" s="36"/>
      <c r="BA35" s="36"/>
      <c r="BB35" s="36"/>
      <c r="BC35" s="36"/>
      <c r="BD35" s="180"/>
      <c r="BE35" s="36"/>
      <c r="BF35" s="180"/>
      <c r="BG35" s="36"/>
      <c r="BH35" s="180"/>
      <c r="BI35" s="40"/>
      <c r="BJ35" s="40"/>
      <c r="BK35" s="36"/>
      <c r="BL35" s="36"/>
      <c r="BM35" s="36"/>
      <c r="BN35" s="36"/>
      <c r="BO35" s="26"/>
      <c r="BP35" s="203"/>
      <c r="BQ35" s="21"/>
      <c r="BR35" s="23"/>
      <c r="BS35" s="23"/>
      <c r="BT35" s="24"/>
      <c r="BU35" s="25"/>
    </row>
    <row r="36" spans="1:73" s="22" customFormat="1" ht="239.25" customHeight="1" x14ac:dyDescent="0.25">
      <c r="A36" s="212" t="s">
        <v>376</v>
      </c>
      <c r="B36" s="209"/>
      <c r="C36" s="209"/>
      <c r="D36" s="210"/>
      <c r="E36" s="210"/>
      <c r="F36" s="180"/>
      <c r="G36" s="209"/>
      <c r="H36" s="209"/>
      <c r="J36" s="209"/>
      <c r="K36" s="212" t="s">
        <v>379</v>
      </c>
      <c r="L36" s="180"/>
      <c r="M36" s="180"/>
      <c r="O36" s="36"/>
      <c r="P36" s="36"/>
      <c r="Q36" s="36"/>
      <c r="R36" s="36"/>
      <c r="S36" s="212" t="s">
        <v>381</v>
      </c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180"/>
      <c r="AU36" s="40"/>
      <c r="AV36" s="36"/>
      <c r="AW36" s="36"/>
      <c r="AX36" s="36"/>
      <c r="AY36" s="36"/>
      <c r="AZ36" s="36"/>
      <c r="BA36" s="36"/>
      <c r="BB36" s="36"/>
      <c r="BC36" s="36"/>
      <c r="BD36" s="180"/>
      <c r="BE36" s="36"/>
      <c r="BF36" s="180"/>
      <c r="BG36" s="36"/>
      <c r="BH36" s="180"/>
      <c r="BI36" s="40"/>
      <c r="BJ36" s="40"/>
      <c r="BK36" s="36"/>
      <c r="BL36" s="36"/>
      <c r="BM36" s="36"/>
      <c r="BN36" s="36"/>
      <c r="BO36" s="26"/>
      <c r="BP36" s="203"/>
      <c r="BQ36" s="21"/>
      <c r="BR36" s="23"/>
      <c r="BS36" s="23"/>
      <c r="BT36" s="24"/>
      <c r="BU36" s="25"/>
    </row>
    <row r="37" spans="1:73" s="22" customFormat="1" ht="239.25" customHeight="1" x14ac:dyDescent="0.25">
      <c r="A37" s="212" t="s">
        <v>377</v>
      </c>
      <c r="B37" s="209"/>
      <c r="C37" s="209"/>
      <c r="D37" s="210"/>
      <c r="E37" s="210"/>
      <c r="F37" s="180"/>
      <c r="G37" s="209"/>
      <c r="H37" s="209"/>
      <c r="J37" s="209"/>
      <c r="K37" s="212" t="s">
        <v>379</v>
      </c>
      <c r="L37" s="180"/>
      <c r="M37" s="180"/>
      <c r="O37" s="36"/>
      <c r="P37" s="36"/>
      <c r="Q37" s="36"/>
      <c r="R37" s="36"/>
      <c r="S37" s="212" t="s">
        <v>382</v>
      </c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180"/>
      <c r="AU37" s="40"/>
      <c r="AV37" s="36"/>
      <c r="AW37" s="36"/>
      <c r="AX37" s="36"/>
      <c r="AY37" s="36"/>
      <c r="AZ37" s="36"/>
      <c r="BA37" s="36"/>
      <c r="BB37" s="36"/>
      <c r="BC37" s="36"/>
      <c r="BD37" s="180"/>
      <c r="BE37" s="40"/>
      <c r="BF37" s="40"/>
      <c r="BG37" s="36"/>
      <c r="BH37" s="180"/>
      <c r="BI37" s="40"/>
      <c r="BJ37" s="40"/>
      <c r="BK37" s="36"/>
      <c r="BL37" s="36"/>
      <c r="BM37" s="36"/>
      <c r="BN37" s="36"/>
      <c r="BO37" s="26"/>
      <c r="BP37" s="203"/>
      <c r="BQ37" s="21"/>
      <c r="BR37" s="23"/>
      <c r="BS37" s="23"/>
      <c r="BT37" s="24"/>
      <c r="BU37" s="25"/>
    </row>
    <row r="38" spans="1:73" s="22" customFormat="1" ht="239.25" customHeight="1" x14ac:dyDescent="0.25">
      <c r="A38" s="212" t="s">
        <v>378</v>
      </c>
      <c r="B38" s="209"/>
      <c r="C38" s="209"/>
      <c r="D38" s="210"/>
      <c r="E38" s="210"/>
      <c r="F38" s="180"/>
      <c r="G38" s="209"/>
      <c r="H38" s="209"/>
      <c r="J38" s="209"/>
      <c r="K38" s="212" t="s">
        <v>379</v>
      </c>
      <c r="L38" s="180"/>
      <c r="M38" s="244"/>
      <c r="O38" s="40"/>
      <c r="P38" s="40"/>
      <c r="Q38" s="40"/>
      <c r="R38" s="40"/>
      <c r="S38" s="212" t="s">
        <v>383</v>
      </c>
      <c r="T38" s="40"/>
      <c r="U38" s="40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180"/>
      <c r="BI38" s="40"/>
      <c r="BJ38" s="40"/>
      <c r="BK38" s="36"/>
      <c r="BL38" s="36"/>
      <c r="BM38" s="36"/>
      <c r="BN38" s="36"/>
      <c r="BO38" s="26"/>
      <c r="BP38" s="203"/>
      <c r="BQ38" s="21"/>
      <c r="BR38" s="23"/>
      <c r="BS38" s="23"/>
      <c r="BT38" s="24"/>
      <c r="BU38" s="25"/>
    </row>
    <row r="39" spans="1:73" s="22" customFormat="1" ht="319.5" customHeight="1" x14ac:dyDescent="0.25">
      <c r="A39" s="208"/>
      <c r="B39" s="209"/>
      <c r="C39" s="209"/>
      <c r="D39" s="210"/>
      <c r="E39" s="210"/>
      <c r="F39" s="180"/>
      <c r="G39" s="209"/>
      <c r="H39" s="209"/>
      <c r="I39" s="209"/>
      <c r="J39" s="209"/>
      <c r="K39" s="209"/>
      <c r="L39" s="180"/>
      <c r="M39" s="244"/>
      <c r="N39" s="180"/>
      <c r="O39" s="40"/>
      <c r="P39" s="40"/>
      <c r="Q39" s="40"/>
      <c r="R39" s="40"/>
      <c r="S39" s="40"/>
      <c r="T39" s="40"/>
      <c r="U39" s="40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180"/>
      <c r="BI39" s="40"/>
      <c r="BJ39" s="40"/>
      <c r="BK39" s="36"/>
      <c r="BL39" s="36"/>
      <c r="BM39" s="36"/>
      <c r="BN39" s="36"/>
      <c r="BO39" s="26"/>
      <c r="BP39" s="203"/>
      <c r="BQ39" s="21"/>
      <c r="BR39" s="23"/>
      <c r="BS39" s="23"/>
      <c r="BT39" s="24"/>
      <c r="BU39" s="25"/>
    </row>
    <row r="40" spans="1:73" s="22" customFormat="1" ht="247.5" customHeight="1" x14ac:dyDescent="0.25">
      <c r="A40" s="204"/>
      <c r="B40" s="205"/>
      <c r="C40" s="205"/>
      <c r="D40" s="206"/>
      <c r="E40" s="206"/>
      <c r="F40" s="202"/>
      <c r="G40" s="205"/>
      <c r="H40" s="205"/>
      <c r="I40" s="205"/>
      <c r="J40" s="205"/>
      <c r="K40" s="205"/>
      <c r="L40" s="202"/>
      <c r="M40" s="202"/>
      <c r="N40" s="202"/>
      <c r="O40" s="191"/>
      <c r="P40" s="191"/>
      <c r="Q40" s="191"/>
      <c r="R40" s="191"/>
      <c r="S40" s="191"/>
      <c r="T40" s="191"/>
      <c r="U40" s="191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81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1"/>
      <c r="BD40" s="202"/>
      <c r="BE40" s="191"/>
      <c r="BF40" s="191"/>
      <c r="BG40" s="181"/>
      <c r="BH40" s="202"/>
      <c r="BI40" s="182"/>
      <c r="BJ40" s="182"/>
      <c r="BK40" s="181"/>
      <c r="BL40" s="181"/>
      <c r="BM40" s="181"/>
      <c r="BN40" s="181"/>
      <c r="BO40" s="207"/>
      <c r="BP40" s="21"/>
      <c r="BQ40" s="21"/>
      <c r="BR40" s="23"/>
      <c r="BS40" s="23"/>
      <c r="BT40" s="24"/>
      <c r="BU40" s="25"/>
    </row>
    <row r="41" spans="1:73" s="22" customFormat="1" ht="140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9"/>
      <c r="P41" s="29"/>
      <c r="Q41" s="29"/>
      <c r="R41" s="29"/>
      <c r="S41" s="29"/>
      <c r="T41" s="29"/>
      <c r="U41" s="29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181"/>
      <c r="AU41" s="21"/>
      <c r="AV41" s="21"/>
      <c r="AW41" s="21"/>
      <c r="AX41" s="21"/>
      <c r="AY41" s="21"/>
      <c r="AZ41" s="21"/>
      <c r="BA41" s="21"/>
      <c r="BB41" s="21"/>
      <c r="BC41" s="21"/>
      <c r="BD41" s="181"/>
      <c r="BE41" s="181"/>
      <c r="BF41" s="21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246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202"/>
      <c r="AM42" s="23"/>
      <c r="AN42" s="23"/>
      <c r="AO42" s="21"/>
      <c r="AP42" s="21"/>
      <c r="AQ42" s="21"/>
      <c r="AR42" s="21"/>
      <c r="AS42" s="21"/>
      <c r="AT42" s="202"/>
      <c r="AU42" s="23"/>
      <c r="AV42" s="21"/>
      <c r="AW42" s="21"/>
      <c r="AX42" s="21"/>
      <c r="AY42" s="21"/>
      <c r="AZ42" s="21"/>
      <c r="BA42" s="21"/>
      <c r="BB42" s="21"/>
      <c r="BC42" s="21"/>
      <c r="BD42" s="202"/>
      <c r="BE42" s="2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97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202"/>
      <c r="AM43" s="23"/>
      <c r="AN43" s="23"/>
      <c r="AO43" s="21"/>
      <c r="AP43" s="21"/>
      <c r="AQ43" s="21"/>
      <c r="AR43" s="21"/>
      <c r="AS43" s="21"/>
      <c r="AT43" s="202"/>
      <c r="AU43" s="23"/>
      <c r="AV43" s="21"/>
      <c r="AW43" s="21"/>
      <c r="AX43" s="21"/>
      <c r="AY43" s="21"/>
      <c r="AZ43" s="21"/>
      <c r="BA43" s="21"/>
      <c r="BB43" s="21"/>
      <c r="BC43" s="21"/>
      <c r="BD43" s="202"/>
      <c r="BE43" s="18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409.6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0"/>
      <c r="Q44" s="20"/>
      <c r="R44" s="20"/>
      <c r="S44" s="20"/>
      <c r="T44" s="20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3"/>
      <c r="AK44" s="21"/>
      <c r="AL44" s="202"/>
      <c r="AM44" s="23"/>
      <c r="AN44" s="23"/>
      <c r="AO44" s="21"/>
      <c r="AP44" s="21"/>
      <c r="AQ44" s="21"/>
      <c r="AR44" s="21"/>
      <c r="AS44" s="21"/>
      <c r="AT44" s="202"/>
      <c r="AU44" s="23"/>
      <c r="AV44" s="21"/>
      <c r="AW44" s="21"/>
      <c r="AX44" s="21"/>
      <c r="AY44" s="21"/>
      <c r="AZ44" s="21"/>
      <c r="BA44" s="21"/>
      <c r="BB44" s="21"/>
      <c r="BC44" s="21"/>
      <c r="BD44" s="202"/>
      <c r="BE44" s="18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273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3"/>
      <c r="AK45" s="21"/>
      <c r="AL45" s="202"/>
      <c r="AM45" s="23"/>
      <c r="AN45" s="23"/>
      <c r="AO45" s="21"/>
      <c r="AP45" s="21"/>
      <c r="AQ45" s="21"/>
      <c r="AR45" s="21"/>
      <c r="AS45" s="21"/>
      <c r="AT45" s="202"/>
      <c r="AU45" s="23"/>
      <c r="AV45" s="21"/>
      <c r="AW45" s="21"/>
      <c r="AX45" s="21"/>
      <c r="AY45" s="21"/>
      <c r="AZ45" s="21"/>
      <c r="BA45" s="21"/>
      <c r="BB45" s="21"/>
      <c r="BC45" s="21"/>
      <c r="BD45" s="202"/>
      <c r="BE45" s="181"/>
      <c r="BF45" s="20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211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3"/>
      <c r="AK46" s="21"/>
      <c r="AL46" s="202"/>
      <c r="AM46" s="23"/>
      <c r="AN46" s="23"/>
      <c r="AO46" s="21"/>
      <c r="AP46" s="21"/>
      <c r="AQ46" s="21"/>
      <c r="AR46" s="21"/>
      <c r="AS46" s="21"/>
      <c r="AT46" s="202"/>
      <c r="AU46" s="23"/>
      <c r="AV46" s="21"/>
      <c r="AW46" s="21"/>
      <c r="AX46" s="21"/>
      <c r="AY46" s="21"/>
      <c r="AZ46" s="21"/>
      <c r="BA46" s="21"/>
      <c r="BB46" s="21"/>
      <c r="BC46" s="21"/>
      <c r="BD46" s="202"/>
      <c r="BE46" s="182"/>
      <c r="BF46" s="23"/>
      <c r="BG46" s="21"/>
      <c r="BH46" s="20"/>
      <c r="BI46" s="23"/>
      <c r="BJ46" s="20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408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02"/>
      <c r="AM47" s="20"/>
      <c r="AN47" s="20"/>
      <c r="AO47" s="20"/>
      <c r="AP47" s="20"/>
      <c r="AQ47" s="21"/>
      <c r="AR47" s="21"/>
      <c r="AS47" s="21"/>
      <c r="AT47" s="202"/>
      <c r="AU47" s="20"/>
      <c r="AV47" s="21"/>
      <c r="AW47" s="21"/>
      <c r="AX47" s="21"/>
      <c r="AY47" s="21"/>
      <c r="AZ47" s="21"/>
      <c r="BA47" s="21"/>
      <c r="BB47" s="21"/>
      <c r="BC47" s="21"/>
      <c r="BD47" s="202"/>
      <c r="BE47" s="20"/>
      <c r="BF47" s="20"/>
      <c r="BG47" s="20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38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02"/>
      <c r="AM48" s="20"/>
      <c r="AN48" s="20"/>
      <c r="AO48" s="21"/>
      <c r="AP48" s="21"/>
      <c r="AQ48" s="21"/>
      <c r="AR48" s="21"/>
      <c r="AS48" s="21"/>
      <c r="AT48" s="202"/>
      <c r="AU48" s="20"/>
      <c r="AV48" s="21"/>
      <c r="AW48" s="21"/>
      <c r="AX48" s="21"/>
      <c r="AY48" s="21"/>
      <c r="AZ48" s="21"/>
      <c r="BA48" s="21"/>
      <c r="BB48" s="21"/>
      <c r="BC48" s="21"/>
      <c r="BD48" s="202"/>
      <c r="BE48" s="202"/>
      <c r="BF48" s="20"/>
      <c r="BG48" s="20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38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02"/>
      <c r="AM49" s="20"/>
      <c r="AN49" s="20"/>
      <c r="AO49" s="21"/>
      <c r="AP49" s="21"/>
      <c r="AQ49" s="21"/>
      <c r="AR49" s="21"/>
      <c r="AS49" s="21"/>
      <c r="AT49" s="202"/>
      <c r="AU49" s="20"/>
      <c r="AV49" s="21"/>
      <c r="AW49" s="21"/>
      <c r="AX49" s="21"/>
      <c r="AY49" s="21"/>
      <c r="AZ49" s="21"/>
      <c r="BA49" s="21"/>
      <c r="BB49" s="21"/>
      <c r="BC49" s="21"/>
      <c r="BD49" s="202"/>
      <c r="BE49" s="202"/>
      <c r="BF49" s="20"/>
      <c r="BG49" s="20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38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202"/>
      <c r="AM50" s="20"/>
      <c r="AN50" s="20"/>
      <c r="AO50" s="21"/>
      <c r="AP50" s="21"/>
      <c r="AQ50" s="21"/>
      <c r="AR50" s="21"/>
      <c r="AS50" s="21"/>
      <c r="AT50" s="202"/>
      <c r="AU50" s="20"/>
      <c r="AV50" s="21"/>
      <c r="AW50" s="21"/>
      <c r="AX50" s="21"/>
      <c r="AY50" s="21"/>
      <c r="AZ50" s="21"/>
      <c r="BA50" s="21"/>
      <c r="BB50" s="21"/>
      <c r="BC50" s="21"/>
      <c r="BD50" s="202"/>
      <c r="BE50" s="202"/>
      <c r="BF50" s="20"/>
      <c r="BG50" s="20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38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202"/>
      <c r="AM51" s="20"/>
      <c r="AN51" s="20"/>
      <c r="AO51" s="21"/>
      <c r="AP51" s="21"/>
      <c r="AQ51" s="21"/>
      <c r="AR51" s="21"/>
      <c r="AS51" s="21"/>
      <c r="AT51" s="202"/>
      <c r="AU51" s="20"/>
      <c r="AV51" s="21"/>
      <c r="AW51" s="21"/>
      <c r="AX51" s="21"/>
      <c r="AY51" s="21"/>
      <c r="AZ51" s="21"/>
      <c r="BA51" s="21"/>
      <c r="BB51" s="21"/>
      <c r="BC51" s="21"/>
      <c r="BD51" s="202"/>
      <c r="BE51" s="202"/>
      <c r="BF51" s="20"/>
      <c r="BG51" s="20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94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202"/>
      <c r="AM52" s="23"/>
      <c r="AN52" s="23"/>
      <c r="AO52" s="21"/>
      <c r="AP52" s="21"/>
      <c r="AQ52" s="21"/>
      <c r="AR52" s="21"/>
      <c r="AS52" s="21"/>
      <c r="AT52" s="202"/>
      <c r="AU52" s="23"/>
      <c r="AV52" s="21"/>
      <c r="AW52" s="21"/>
      <c r="AX52" s="21"/>
      <c r="AY52" s="21"/>
      <c r="AZ52" s="21"/>
      <c r="BA52" s="21"/>
      <c r="BB52" s="21"/>
      <c r="BC52" s="21"/>
      <c r="BD52" s="202"/>
      <c r="BE52" s="182"/>
      <c r="BF52" s="23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231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202"/>
      <c r="AM53" s="23"/>
      <c r="AN53" s="23"/>
      <c r="AO53" s="21"/>
      <c r="AP53" s="21"/>
      <c r="AQ53" s="21"/>
      <c r="AR53" s="21"/>
      <c r="AS53" s="21"/>
      <c r="AT53" s="202"/>
      <c r="AU53" s="23"/>
      <c r="AV53" s="21"/>
      <c r="AW53" s="21"/>
      <c r="AX53" s="21"/>
      <c r="AY53" s="21"/>
      <c r="AZ53" s="21"/>
      <c r="BA53" s="21"/>
      <c r="BB53" s="21"/>
      <c r="BC53" s="21"/>
      <c r="BD53" s="202"/>
      <c r="BE53" s="23"/>
      <c r="BF53" s="23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49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0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202"/>
      <c r="AM54" s="23"/>
      <c r="AN54" s="23"/>
      <c r="AO54" s="21"/>
      <c r="AP54" s="21"/>
      <c r="AQ54" s="21"/>
      <c r="AR54" s="21"/>
      <c r="AS54" s="21"/>
      <c r="AT54" s="202"/>
      <c r="AU54" s="23"/>
      <c r="AV54" s="21"/>
      <c r="AW54" s="21"/>
      <c r="AX54" s="21"/>
      <c r="AY54" s="21"/>
      <c r="AZ54" s="21"/>
      <c r="BA54" s="21"/>
      <c r="BB54" s="21"/>
      <c r="BC54" s="21"/>
      <c r="BD54" s="202"/>
      <c r="BE54" s="182"/>
      <c r="BF54" s="23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13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202"/>
      <c r="AM55" s="23"/>
      <c r="AN55" s="23"/>
      <c r="AO55" s="21"/>
      <c r="AP55" s="21"/>
      <c r="AQ55" s="21"/>
      <c r="AR55" s="21"/>
      <c r="AS55" s="21"/>
      <c r="AT55" s="202"/>
      <c r="AU55" s="23"/>
      <c r="AV55" s="21"/>
      <c r="AW55" s="21"/>
      <c r="AX55" s="21"/>
      <c r="AY55" s="21"/>
      <c r="AZ55" s="21"/>
      <c r="BA55" s="21"/>
      <c r="BB55" s="21"/>
      <c r="BC55" s="21"/>
      <c r="BD55" s="202"/>
      <c r="BE55" s="182"/>
      <c r="BF55" s="23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80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0"/>
      <c r="BD56" s="202"/>
      <c r="BE56" s="20"/>
      <c r="BF56" s="20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80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2"/>
      <c r="BE57" s="21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80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02"/>
      <c r="BE58" s="21"/>
      <c r="BF58" s="20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26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9"/>
      <c r="P59" s="29"/>
      <c r="Q59" s="29"/>
      <c r="R59" s="29"/>
      <c r="S59" s="29"/>
      <c r="T59" s="29"/>
      <c r="U59" s="29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02"/>
      <c r="BE59" s="21"/>
      <c r="BF59" s="202"/>
      <c r="BG59" s="29"/>
      <c r="BH59" s="29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74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9"/>
      <c r="P60" s="29"/>
      <c r="Q60" s="29"/>
      <c r="R60" s="29"/>
      <c r="S60" s="29"/>
      <c r="T60" s="29"/>
      <c r="U60" s="29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0"/>
      <c r="BC60" s="20"/>
      <c r="BD60" s="202"/>
      <c r="BE60" s="20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74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02"/>
      <c r="BE61" s="181"/>
      <c r="BF61" s="21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74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02"/>
      <c r="BE62" s="181"/>
      <c r="BF62" s="21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89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81"/>
      <c r="BE63" s="181"/>
      <c r="BF63" s="21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409.6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1"/>
      <c r="AJ64" s="20"/>
      <c r="AK64" s="21"/>
      <c r="AL64" s="202"/>
      <c r="AM64" s="20"/>
      <c r="AN64" s="20"/>
      <c r="AO64" s="21"/>
      <c r="AP64" s="21"/>
      <c r="AQ64" s="21"/>
      <c r="AR64" s="21"/>
      <c r="AS64" s="21"/>
      <c r="AT64" s="202"/>
      <c r="AU64" s="20"/>
      <c r="AV64" s="20"/>
      <c r="AW64" s="21"/>
      <c r="AX64" s="21"/>
      <c r="AY64" s="21"/>
      <c r="AZ64" s="21"/>
      <c r="BA64" s="21"/>
      <c r="BB64" s="21"/>
      <c r="BC64" s="21"/>
      <c r="BD64" s="202"/>
      <c r="BE64" s="20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0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0"/>
      <c r="AU65" s="21"/>
      <c r="AV65" s="20"/>
      <c r="AW65" s="21"/>
      <c r="AX65" s="21"/>
      <c r="AY65" s="21"/>
      <c r="AZ65" s="21"/>
      <c r="BA65" s="21"/>
      <c r="BB65" s="21"/>
      <c r="BC65" s="21"/>
      <c r="BD65" s="202"/>
      <c r="BE65" s="181"/>
      <c r="BF65" s="20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0"/>
      <c r="AU66" s="21"/>
      <c r="AV66" s="20"/>
      <c r="AW66" s="21"/>
      <c r="AX66" s="21"/>
      <c r="AY66" s="21"/>
      <c r="AZ66" s="21"/>
      <c r="BA66" s="21"/>
      <c r="BB66" s="21"/>
      <c r="BC66" s="21"/>
      <c r="BD66" s="202"/>
      <c r="BE66" s="181"/>
      <c r="BF66" s="20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0"/>
      <c r="AU67" s="21"/>
      <c r="AV67" s="20"/>
      <c r="AW67" s="21"/>
      <c r="AX67" s="21"/>
      <c r="AY67" s="21"/>
      <c r="AZ67" s="21"/>
      <c r="BA67" s="21"/>
      <c r="BB67" s="21"/>
      <c r="BC67" s="21"/>
      <c r="BD67" s="202"/>
      <c r="BE67" s="181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0"/>
      <c r="AU68" s="21"/>
      <c r="AV68" s="20"/>
      <c r="AW68" s="21"/>
      <c r="AX68" s="21"/>
      <c r="AY68" s="21"/>
      <c r="AZ68" s="21"/>
      <c r="BA68" s="21"/>
      <c r="BB68" s="21"/>
      <c r="BC68" s="21"/>
      <c r="BD68" s="202"/>
      <c r="BE68" s="181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67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0"/>
      <c r="AU69" s="21"/>
      <c r="AV69" s="20"/>
      <c r="AW69" s="21"/>
      <c r="AX69" s="21"/>
      <c r="AY69" s="21"/>
      <c r="AZ69" s="21"/>
      <c r="BA69" s="21"/>
      <c r="BB69" s="21"/>
      <c r="BC69" s="21"/>
      <c r="BD69" s="202"/>
      <c r="BE69" s="20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67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0"/>
      <c r="AU70" s="21"/>
      <c r="AV70" s="20"/>
      <c r="AW70" s="21"/>
      <c r="AX70" s="21"/>
      <c r="AY70" s="21"/>
      <c r="AZ70" s="21"/>
      <c r="BA70" s="21"/>
      <c r="BB70" s="21"/>
      <c r="BC70" s="21"/>
      <c r="BD70" s="202"/>
      <c r="BE70" s="18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9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02"/>
      <c r="BE71" s="2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49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2"/>
      <c r="BE72" s="2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49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81"/>
      <c r="BE73" s="181"/>
      <c r="BF73" s="21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07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2"/>
      <c r="BE74" s="21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07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2"/>
      <c r="BE75" s="181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54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1"/>
      <c r="BD76" s="202"/>
      <c r="BE76" s="21"/>
      <c r="BF76" s="20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81"/>
      <c r="BE77" s="181"/>
      <c r="BF77" s="21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54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81"/>
      <c r="BE78" s="181"/>
      <c r="BF78" s="21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3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2"/>
      <c r="BE79" s="21"/>
      <c r="BF79" s="21"/>
      <c r="BG79" s="21"/>
      <c r="BH79" s="20"/>
      <c r="BI79" s="23"/>
      <c r="BJ79" s="20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3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2"/>
      <c r="BE80" s="21"/>
      <c r="BF80" s="21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3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2"/>
      <c r="BE81" s="20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93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181"/>
      <c r="AU82" s="21"/>
      <c r="AV82" s="21"/>
      <c r="AW82" s="21"/>
      <c r="AX82" s="21"/>
      <c r="AY82" s="21"/>
      <c r="AZ82" s="21"/>
      <c r="BA82" s="21"/>
      <c r="BB82" s="21"/>
      <c r="BC82" s="21"/>
      <c r="BD82" s="202"/>
      <c r="BE82" s="181"/>
      <c r="BF82" s="21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0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02"/>
      <c r="AM83" s="20"/>
      <c r="AN83" s="20"/>
      <c r="AO83" s="21"/>
      <c r="AP83" s="21"/>
      <c r="AQ83" s="21"/>
      <c r="AR83" s="21"/>
      <c r="AS83" s="21"/>
      <c r="AT83" s="202"/>
      <c r="AU83" s="20"/>
      <c r="AV83" s="21"/>
      <c r="AW83" s="21"/>
      <c r="AX83" s="21"/>
      <c r="AY83" s="21"/>
      <c r="AZ83" s="21"/>
      <c r="BA83" s="21"/>
      <c r="BB83" s="21"/>
      <c r="BC83" s="21"/>
      <c r="BD83" s="202"/>
      <c r="BE83" s="21"/>
      <c r="BF83" s="21"/>
      <c r="BG83" s="21"/>
      <c r="BH83" s="20"/>
      <c r="BI83" s="23"/>
      <c r="BJ83" s="20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0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2"/>
      <c r="AM84" s="20"/>
      <c r="AN84" s="20"/>
      <c r="AO84" s="21"/>
      <c r="AP84" s="21"/>
      <c r="AQ84" s="21"/>
      <c r="AR84" s="21"/>
      <c r="AS84" s="21"/>
      <c r="AT84" s="202"/>
      <c r="AU84" s="20"/>
      <c r="AV84" s="21"/>
      <c r="AW84" s="21"/>
      <c r="AX84" s="21"/>
      <c r="AY84" s="21"/>
      <c r="AZ84" s="21"/>
      <c r="BA84" s="21"/>
      <c r="BB84" s="21"/>
      <c r="BC84" s="21"/>
      <c r="BD84" s="202"/>
      <c r="BE84" s="181"/>
      <c r="BF84" s="21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4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2"/>
      <c r="BE85" s="20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4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2"/>
      <c r="BE86" s="18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4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2"/>
      <c r="BE87" s="21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4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2"/>
      <c r="BE88" s="181"/>
      <c r="BF88" s="20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4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2"/>
      <c r="BE89" s="21"/>
      <c r="BF89" s="20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47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2"/>
      <c r="BE90" s="181"/>
      <c r="BF90" s="20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7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2"/>
      <c r="BE91" s="21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47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2"/>
      <c r="BE92" s="181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93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02"/>
      <c r="BE93" s="21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93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02"/>
      <c r="BE94" s="18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93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2"/>
      <c r="BE95" s="2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93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81"/>
      <c r="BE96" s="181"/>
      <c r="BF96" s="21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239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02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2"/>
      <c r="BE97" s="21"/>
      <c r="BF97" s="20"/>
      <c r="BG97" s="20"/>
      <c r="BH97" s="20"/>
      <c r="BI97" s="23"/>
      <c r="BJ97" s="23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39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02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2"/>
      <c r="BE98" s="21"/>
      <c r="BF98" s="20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40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0"/>
      <c r="Q99" s="21"/>
      <c r="R99" s="21"/>
      <c r="S99" s="20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02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2"/>
      <c r="BE99" s="21"/>
      <c r="BF99" s="21"/>
      <c r="BG99" s="20"/>
      <c r="BH99" s="20"/>
      <c r="BI99" s="23"/>
      <c r="BJ99" s="23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2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02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2"/>
      <c r="BE100" s="21"/>
      <c r="BF100" s="20"/>
      <c r="BG100" s="20"/>
      <c r="BH100" s="20"/>
      <c r="BI100" s="23"/>
      <c r="BJ100" s="23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2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02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2"/>
      <c r="BE101" s="21"/>
      <c r="BF101" s="20"/>
      <c r="BG101" s="20"/>
      <c r="BH101" s="20"/>
      <c r="BI101" s="23"/>
      <c r="BJ101" s="23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2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02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2"/>
      <c r="BE102" s="21"/>
      <c r="BF102" s="20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22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02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2"/>
      <c r="BE103" s="21"/>
      <c r="BF103" s="20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94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02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2"/>
      <c r="BE104" s="21"/>
      <c r="BF104" s="20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40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0"/>
      <c r="Q105" s="21"/>
      <c r="R105" s="21"/>
      <c r="S105" s="20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02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2"/>
      <c r="BE105" s="23"/>
      <c r="BF105" s="23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40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02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02"/>
      <c r="BE106" s="21"/>
      <c r="BF106" s="20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409.6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02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2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8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2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2"/>
      <c r="BE108" s="23"/>
      <c r="BF108" s="23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221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2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0"/>
      <c r="BC109" s="20"/>
      <c r="BD109" s="202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56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0"/>
      <c r="Q110" s="21"/>
      <c r="R110" s="21"/>
      <c r="S110" s="20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2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0"/>
      <c r="BC110" s="20"/>
      <c r="BD110" s="202"/>
      <c r="BE110" s="23"/>
      <c r="BF110" s="23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16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2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2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16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0"/>
      <c r="Q112" s="21"/>
      <c r="R112" s="21"/>
      <c r="S112" s="20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2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2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71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2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2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71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0"/>
      <c r="Q114" s="21"/>
      <c r="R114" s="21"/>
      <c r="S114" s="20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2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2"/>
      <c r="BE114" s="23"/>
      <c r="BF114" s="23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71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0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02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2"/>
      <c r="BE115" s="23"/>
      <c r="BF115" s="23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227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1"/>
      <c r="R116" s="21"/>
      <c r="S116" s="21"/>
      <c r="T116" s="21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02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2"/>
      <c r="BE116" s="20"/>
      <c r="BF116" s="20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1"/>
      <c r="R117" s="21"/>
      <c r="S117" s="21"/>
      <c r="T117" s="21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02"/>
      <c r="AM117" s="20"/>
      <c r="AN117" s="20"/>
      <c r="AO117" s="21"/>
      <c r="AP117" s="21"/>
      <c r="AQ117" s="21"/>
      <c r="AR117" s="21"/>
      <c r="AS117" s="21"/>
      <c r="AT117" s="18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2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6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1"/>
      <c r="R118" s="21"/>
      <c r="S118" s="21"/>
      <c r="T118" s="21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02"/>
      <c r="AM118" s="21"/>
      <c r="AN118" s="20"/>
      <c r="AO118" s="21"/>
      <c r="AP118" s="21"/>
      <c r="AQ118" s="21"/>
      <c r="AR118" s="21"/>
      <c r="AS118" s="21"/>
      <c r="AT118" s="202"/>
      <c r="AU118" s="21"/>
      <c r="AV118" s="21"/>
      <c r="AW118" s="21"/>
      <c r="AX118" s="21"/>
      <c r="AY118" s="21"/>
      <c r="AZ118" s="21"/>
      <c r="BA118" s="21"/>
      <c r="BB118" s="20"/>
      <c r="BC118" s="20"/>
      <c r="BD118" s="202"/>
      <c r="BE118" s="20"/>
      <c r="BF118" s="20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1"/>
      <c r="R119" s="21"/>
      <c r="S119" s="21"/>
      <c r="T119" s="21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2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202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2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202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7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2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202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7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02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0"/>
      <c r="BC122" s="20"/>
      <c r="BD122" s="202"/>
      <c r="BE122" s="23"/>
      <c r="BF122" s="23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7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02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0"/>
      <c r="BC123" s="20"/>
      <c r="BD123" s="202"/>
      <c r="BE123" s="23"/>
      <c r="BF123" s="23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02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2"/>
      <c r="BE124" s="21"/>
      <c r="BF124" s="21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2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2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2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7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75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2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1"/>
      <c r="BD126" s="20"/>
      <c r="BE126" s="23"/>
      <c r="BF126" s="23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97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2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2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2"/>
      <c r="BE127" s="21"/>
      <c r="BF127" s="21"/>
      <c r="BG127" s="20"/>
      <c r="BH127" s="20"/>
      <c r="BI127" s="23"/>
      <c r="BJ127" s="20"/>
      <c r="BK127" s="23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97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2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2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2"/>
      <c r="BE128" s="182"/>
      <c r="BF128" s="23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97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2"/>
      <c r="O129" s="21"/>
      <c r="P129" s="20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2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2"/>
      <c r="BE129" s="182"/>
      <c r="BF129" s="23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97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2"/>
      <c r="O130" s="23"/>
      <c r="P130" s="20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2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2"/>
      <c r="BE130" s="182"/>
      <c r="BF130" s="23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2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1"/>
      <c r="BD131" s="20"/>
      <c r="BE131" s="23"/>
      <c r="BF131" s="23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2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2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2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2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2"/>
      <c r="BE133" s="182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9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2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2"/>
      <c r="BE134" s="21"/>
      <c r="BF134" s="21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97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2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2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2"/>
      <c r="BE135" s="181"/>
      <c r="BF135" s="21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97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2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2"/>
      <c r="BE136" s="21"/>
      <c r="BF136" s="21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97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2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2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2"/>
      <c r="BE137" s="182"/>
      <c r="BF137" s="23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52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202"/>
      <c r="AM138" s="23"/>
      <c r="AN138" s="23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2"/>
      <c r="BE138" s="21"/>
      <c r="BF138" s="20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252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2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202"/>
      <c r="AM139" s="23"/>
      <c r="AN139" s="23"/>
      <c r="AO139" s="21"/>
      <c r="AP139" s="21"/>
      <c r="AQ139" s="21"/>
      <c r="AR139" s="21"/>
      <c r="AS139" s="21"/>
      <c r="AT139" s="18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2"/>
      <c r="BE139" s="181"/>
      <c r="BF139" s="21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2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202"/>
      <c r="AM140" s="23"/>
      <c r="AN140" s="23"/>
      <c r="AO140" s="21"/>
      <c r="AP140" s="21"/>
      <c r="AQ140" s="21"/>
      <c r="AR140" s="21"/>
      <c r="AS140" s="21"/>
      <c r="AT140" s="18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2"/>
      <c r="BE140" s="202"/>
      <c r="BF140" s="20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209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202"/>
      <c r="AM141" s="23"/>
      <c r="AN141" s="20"/>
      <c r="AO141" s="21"/>
      <c r="AP141" s="20"/>
      <c r="AQ141" s="23"/>
      <c r="AR141" s="20"/>
      <c r="AS141" s="21"/>
      <c r="AT141" s="202"/>
      <c r="AU141" s="23"/>
      <c r="AV141" s="21"/>
      <c r="AW141" s="21"/>
      <c r="AX141" s="21"/>
      <c r="AY141" s="21"/>
      <c r="AZ141" s="21"/>
      <c r="BA141" s="21"/>
      <c r="BB141" s="21"/>
      <c r="BC141" s="21"/>
      <c r="BD141" s="20"/>
      <c r="BE141" s="2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36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2"/>
      <c r="AM142" s="20"/>
      <c r="AN142" s="20"/>
      <c r="AO142" s="21"/>
      <c r="AP142" s="21"/>
      <c r="AQ142" s="21"/>
      <c r="AR142" s="21"/>
      <c r="AS142" s="21"/>
      <c r="AT142" s="18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2"/>
      <c r="BE142" s="181"/>
      <c r="BF142" s="21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6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2"/>
      <c r="AM143" s="20"/>
      <c r="AN143" s="20"/>
      <c r="AO143" s="21"/>
      <c r="AP143" s="21"/>
      <c r="AQ143" s="21"/>
      <c r="AR143" s="21"/>
      <c r="AS143" s="21"/>
      <c r="AT143" s="18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2"/>
      <c r="BE143" s="181"/>
      <c r="BF143" s="21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36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0"/>
      <c r="R144" s="20"/>
      <c r="S144" s="20"/>
      <c r="T144" s="20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2"/>
      <c r="AM144" s="20"/>
      <c r="AN144" s="20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2"/>
      <c r="BE144" s="181"/>
      <c r="BF144" s="21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36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2"/>
      <c r="N145" s="20"/>
      <c r="O145" s="23"/>
      <c r="P145" s="20"/>
      <c r="Q145" s="20"/>
      <c r="R145" s="20"/>
      <c r="S145" s="20"/>
      <c r="T145" s="20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2"/>
      <c r="AM145" s="20"/>
      <c r="AN145" s="20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2"/>
      <c r="BE145" s="181"/>
      <c r="BF145" s="21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09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2"/>
      <c r="AM146" s="20"/>
      <c r="AN146" s="20"/>
      <c r="AO146" s="21"/>
      <c r="AP146" s="21"/>
      <c r="AQ146" s="21"/>
      <c r="AR146" s="21"/>
      <c r="AS146" s="21"/>
      <c r="AT146" s="18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02"/>
      <c r="BE146" s="21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54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2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2"/>
      <c r="AM147" s="20"/>
      <c r="AN147" s="20"/>
      <c r="AO147" s="21"/>
      <c r="AP147" s="21"/>
      <c r="AQ147" s="21"/>
      <c r="AR147" s="21"/>
      <c r="AS147" s="21"/>
      <c r="AT147" s="18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2"/>
      <c r="BE147" s="202"/>
      <c r="BF147" s="20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249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2"/>
      <c r="AM148" s="20"/>
      <c r="AN148" s="20"/>
      <c r="AO148" s="21"/>
      <c r="AP148" s="21"/>
      <c r="AQ148" s="21"/>
      <c r="AR148" s="21"/>
      <c r="AS148" s="21"/>
      <c r="AT148" s="18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2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5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02"/>
      <c r="AM149" s="20"/>
      <c r="AN149" s="20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2"/>
      <c r="BE149" s="21"/>
      <c r="BF149" s="21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2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02"/>
      <c r="AM150" s="20"/>
      <c r="AN150" s="20"/>
      <c r="AO150" s="21"/>
      <c r="AP150" s="21"/>
      <c r="AQ150" s="21"/>
      <c r="AR150" s="21"/>
      <c r="AS150" s="21"/>
      <c r="AT150" s="18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2"/>
      <c r="BE150" s="202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1"/>
      <c r="AJ151" s="20"/>
      <c r="AK151" s="21"/>
      <c r="AL151" s="202"/>
      <c r="AM151" s="21"/>
      <c r="AN151" s="20"/>
      <c r="AO151" s="21"/>
      <c r="AP151" s="21"/>
      <c r="AQ151" s="21"/>
      <c r="AR151" s="21"/>
      <c r="AS151" s="21"/>
      <c r="AT151" s="202"/>
      <c r="AU151" s="21"/>
      <c r="AV151" s="21"/>
      <c r="AW151" s="21"/>
      <c r="AX151" s="21"/>
      <c r="AY151" s="21"/>
      <c r="AZ151" s="21"/>
      <c r="BA151" s="21"/>
      <c r="BB151" s="20"/>
      <c r="BC151" s="21"/>
      <c r="BD151" s="20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29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0"/>
      <c r="P152" s="20"/>
      <c r="Q152" s="20"/>
      <c r="R152" s="20"/>
      <c r="S152" s="20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1"/>
      <c r="AJ152" s="20"/>
      <c r="AK152" s="21"/>
      <c r="AL152" s="202"/>
      <c r="AM152" s="21"/>
      <c r="AN152" s="20"/>
      <c r="AO152" s="21"/>
      <c r="AP152" s="21"/>
      <c r="AQ152" s="21"/>
      <c r="AR152" s="21"/>
      <c r="AS152" s="21"/>
      <c r="AT152" s="202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2"/>
      <c r="BE152" s="21"/>
      <c r="BF152" s="21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54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202"/>
      <c r="AM153" s="20"/>
      <c r="AN153" s="20"/>
      <c r="AO153" s="21"/>
      <c r="AP153" s="21"/>
      <c r="AQ153" s="21"/>
      <c r="AR153" s="21"/>
      <c r="AS153" s="21"/>
      <c r="AT153" s="202"/>
      <c r="AU153" s="20"/>
      <c r="AV153" s="21"/>
      <c r="AW153" s="21"/>
      <c r="AX153" s="21"/>
      <c r="AY153" s="21"/>
      <c r="AZ153" s="21"/>
      <c r="BA153" s="21"/>
      <c r="BB153" s="21"/>
      <c r="BC153" s="21"/>
      <c r="BD153" s="202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202"/>
      <c r="AM154" s="20"/>
      <c r="AN154" s="20"/>
      <c r="AO154" s="21"/>
      <c r="AP154" s="21"/>
      <c r="AQ154" s="21"/>
      <c r="AR154" s="21"/>
      <c r="AS154" s="21"/>
      <c r="AT154" s="202"/>
      <c r="AU154" s="20"/>
      <c r="AV154" s="21"/>
      <c r="AW154" s="21"/>
      <c r="AX154" s="21"/>
      <c r="AY154" s="21"/>
      <c r="AZ154" s="21"/>
      <c r="BA154" s="21"/>
      <c r="BB154" s="21"/>
      <c r="BC154" s="21"/>
      <c r="BD154" s="202"/>
      <c r="BE154" s="21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4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202"/>
      <c r="AM155" s="20"/>
      <c r="AN155" s="20"/>
      <c r="AO155" s="21"/>
      <c r="AP155" s="21"/>
      <c r="AQ155" s="21"/>
      <c r="AR155" s="21"/>
      <c r="AS155" s="21"/>
      <c r="AT155" s="202"/>
      <c r="AU155" s="20"/>
      <c r="AV155" s="21"/>
      <c r="AW155" s="21"/>
      <c r="AX155" s="21"/>
      <c r="AY155" s="21"/>
      <c r="AZ155" s="21"/>
      <c r="BA155" s="21"/>
      <c r="BB155" s="21"/>
      <c r="BC155" s="21"/>
      <c r="BD155" s="202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54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202"/>
      <c r="AM156" s="20"/>
      <c r="AN156" s="20"/>
      <c r="AO156" s="21"/>
      <c r="AP156" s="21"/>
      <c r="AQ156" s="21"/>
      <c r="AR156" s="21"/>
      <c r="AS156" s="21"/>
      <c r="AT156" s="202"/>
      <c r="AU156" s="20"/>
      <c r="AV156" s="21"/>
      <c r="AW156" s="21"/>
      <c r="AX156" s="21"/>
      <c r="AY156" s="21"/>
      <c r="AZ156" s="21"/>
      <c r="BA156" s="21"/>
      <c r="BB156" s="21"/>
      <c r="BC156" s="21"/>
      <c r="BD156" s="202"/>
      <c r="BE156" s="21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5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202"/>
      <c r="AM157" s="20"/>
      <c r="AN157" s="20"/>
      <c r="AO157" s="21"/>
      <c r="AP157" s="21"/>
      <c r="AQ157" s="21"/>
      <c r="AR157" s="21"/>
      <c r="AS157" s="21"/>
      <c r="AT157" s="202"/>
      <c r="AU157" s="20"/>
      <c r="AV157" s="21"/>
      <c r="AW157" s="21"/>
      <c r="AX157" s="21"/>
      <c r="AY157" s="21"/>
      <c r="AZ157" s="21"/>
      <c r="BA157" s="21"/>
      <c r="BB157" s="21"/>
      <c r="BC157" s="21"/>
      <c r="BD157" s="202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5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202"/>
      <c r="AM158" s="20"/>
      <c r="AN158" s="20"/>
      <c r="AO158" s="21"/>
      <c r="AP158" s="21"/>
      <c r="AQ158" s="21"/>
      <c r="AR158" s="21"/>
      <c r="AS158" s="21"/>
      <c r="AT158" s="202"/>
      <c r="AU158" s="20"/>
      <c r="AV158" s="21"/>
      <c r="AW158" s="21"/>
      <c r="AX158" s="21"/>
      <c r="AY158" s="21"/>
      <c r="AZ158" s="21"/>
      <c r="BA158" s="21"/>
      <c r="BB158" s="21"/>
      <c r="BC158" s="21"/>
      <c r="BD158" s="202"/>
      <c r="BE158" s="21"/>
      <c r="BF158" s="21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5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202"/>
      <c r="AM159" s="20"/>
      <c r="AN159" s="20"/>
      <c r="AO159" s="21"/>
      <c r="AP159" s="21"/>
      <c r="AQ159" s="21"/>
      <c r="AR159" s="21"/>
      <c r="AS159" s="21"/>
      <c r="AT159" s="202"/>
      <c r="AU159" s="20"/>
      <c r="AV159" s="21"/>
      <c r="AW159" s="21"/>
      <c r="AX159" s="21"/>
      <c r="AY159" s="21"/>
      <c r="AZ159" s="21"/>
      <c r="BA159" s="21"/>
      <c r="BB159" s="21"/>
      <c r="BC159" s="21"/>
      <c r="BD159" s="202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249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02"/>
      <c r="AM160" s="23"/>
      <c r="AN160" s="23"/>
      <c r="AO160" s="21"/>
      <c r="AP160" s="21"/>
      <c r="AQ160" s="21"/>
      <c r="AR160" s="21"/>
      <c r="AS160" s="21"/>
      <c r="AT160" s="202"/>
      <c r="AU160" s="23"/>
      <c r="AV160" s="21"/>
      <c r="AW160" s="21"/>
      <c r="AX160" s="21"/>
      <c r="AY160" s="21"/>
      <c r="AZ160" s="21"/>
      <c r="BA160" s="21"/>
      <c r="BB160" s="21"/>
      <c r="BC160" s="21"/>
      <c r="BD160" s="202"/>
      <c r="BE160" s="21"/>
      <c r="BF160" s="20"/>
      <c r="BG160" s="21"/>
      <c r="BH160" s="21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2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202"/>
      <c r="AM161" s="20"/>
      <c r="AN161" s="20"/>
      <c r="AO161" s="21"/>
      <c r="AP161" s="21"/>
      <c r="AQ161" s="21"/>
      <c r="AR161" s="21"/>
      <c r="AS161" s="21"/>
      <c r="AT161" s="202"/>
      <c r="AU161" s="20"/>
      <c r="AV161" s="21"/>
      <c r="AW161" s="21"/>
      <c r="AX161" s="21"/>
      <c r="AY161" s="21"/>
      <c r="AZ161" s="21"/>
      <c r="BA161" s="21"/>
      <c r="BB161" s="21"/>
      <c r="BC161" s="21"/>
      <c r="BD161" s="202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2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202"/>
      <c r="AM162" s="20"/>
      <c r="AN162" s="20"/>
      <c r="AO162" s="21"/>
      <c r="AP162" s="21"/>
      <c r="AQ162" s="21"/>
      <c r="AR162" s="21"/>
      <c r="AS162" s="21"/>
      <c r="AT162" s="202"/>
      <c r="AU162" s="20"/>
      <c r="AV162" s="21"/>
      <c r="AW162" s="21"/>
      <c r="AX162" s="21"/>
      <c r="AY162" s="21"/>
      <c r="AZ162" s="21"/>
      <c r="BA162" s="21"/>
      <c r="BB162" s="21"/>
      <c r="BC162" s="21"/>
      <c r="BD162" s="202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2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02"/>
      <c r="AM163" s="20"/>
      <c r="AN163" s="20"/>
      <c r="AO163" s="21"/>
      <c r="AP163" s="21"/>
      <c r="AQ163" s="21"/>
      <c r="AR163" s="21"/>
      <c r="AS163" s="21"/>
      <c r="AT163" s="202"/>
      <c r="AU163" s="20"/>
      <c r="AV163" s="21"/>
      <c r="AW163" s="21"/>
      <c r="AX163" s="21"/>
      <c r="AY163" s="21"/>
      <c r="AZ163" s="21"/>
      <c r="BA163" s="21"/>
      <c r="BB163" s="21"/>
      <c r="BC163" s="21"/>
      <c r="BD163" s="202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2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02"/>
      <c r="AM164" s="20"/>
      <c r="AN164" s="20"/>
      <c r="AO164" s="21"/>
      <c r="AP164" s="21"/>
      <c r="AQ164" s="21"/>
      <c r="AR164" s="21"/>
      <c r="AS164" s="21"/>
      <c r="AT164" s="202"/>
      <c r="AU164" s="20"/>
      <c r="AV164" s="21"/>
      <c r="AW164" s="21"/>
      <c r="AX164" s="21"/>
      <c r="AY164" s="21"/>
      <c r="AZ164" s="21"/>
      <c r="BA164" s="21"/>
      <c r="BB164" s="21"/>
      <c r="BC164" s="21"/>
      <c r="BD164" s="202"/>
      <c r="BE164" s="21"/>
      <c r="BF164" s="21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2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202"/>
      <c r="AM165" s="20"/>
      <c r="AN165" s="20"/>
      <c r="AO165" s="21"/>
      <c r="AP165" s="21"/>
      <c r="AQ165" s="21"/>
      <c r="AR165" s="21"/>
      <c r="AS165" s="21"/>
      <c r="AT165" s="202"/>
      <c r="AU165" s="20"/>
      <c r="AV165" s="21"/>
      <c r="AW165" s="21"/>
      <c r="AX165" s="21"/>
      <c r="AY165" s="21"/>
      <c r="AZ165" s="21"/>
      <c r="BA165" s="21"/>
      <c r="BB165" s="21"/>
      <c r="BC165" s="21"/>
      <c r="BD165" s="202"/>
      <c r="BE165" s="21"/>
      <c r="BF165" s="21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409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02"/>
      <c r="AM166" s="20"/>
      <c r="AN166" s="20"/>
      <c r="AO166" s="21"/>
      <c r="AP166" s="21"/>
      <c r="AQ166" s="21"/>
      <c r="AR166" s="21"/>
      <c r="AS166" s="21"/>
      <c r="AT166" s="202"/>
      <c r="AU166" s="20"/>
      <c r="AV166" s="21"/>
      <c r="AW166" s="21"/>
      <c r="AX166" s="21"/>
      <c r="AY166" s="21"/>
      <c r="AZ166" s="21"/>
      <c r="BA166" s="21"/>
      <c r="BB166" s="21"/>
      <c r="BC166" s="21"/>
      <c r="BD166" s="202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237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2"/>
      <c r="BE167" s="21"/>
      <c r="BF167" s="20"/>
      <c r="BG167" s="20"/>
      <c r="BH167" s="20"/>
      <c r="BI167" s="23"/>
      <c r="BJ167" s="20"/>
      <c r="BK167" s="21"/>
      <c r="BL167" s="20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3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2"/>
      <c r="BE168" s="23"/>
      <c r="BF168" s="23"/>
      <c r="BG168" s="20"/>
      <c r="BH168" s="20"/>
      <c r="BI168" s="23"/>
      <c r="BJ168" s="20"/>
      <c r="BK168" s="21"/>
      <c r="BL168" s="20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237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02"/>
      <c r="AM169" s="23"/>
      <c r="AN169" s="23"/>
      <c r="AO169" s="21"/>
      <c r="AP169" s="21"/>
      <c r="AQ169" s="21"/>
      <c r="AR169" s="21"/>
      <c r="AS169" s="21"/>
      <c r="AT169" s="202"/>
      <c r="AU169" s="23"/>
      <c r="AV169" s="21"/>
      <c r="AW169" s="21"/>
      <c r="AX169" s="21"/>
      <c r="AY169" s="21"/>
      <c r="AZ169" s="21"/>
      <c r="BA169" s="21"/>
      <c r="BB169" s="21"/>
      <c r="BC169" s="21"/>
      <c r="BD169" s="202"/>
      <c r="BE169" s="23"/>
      <c r="BF169" s="20"/>
      <c r="BG169" s="21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2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2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22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2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2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2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22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2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22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2"/>
      <c r="BE174" s="23"/>
      <c r="BF174" s="23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5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2"/>
      <c r="BE175" s="21"/>
      <c r="BF175" s="21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55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2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25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1"/>
      <c r="R177" s="21"/>
      <c r="S177" s="21"/>
      <c r="T177" s="21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0"/>
      <c r="BC177" s="21"/>
      <c r="BD177" s="202"/>
      <c r="BE177" s="21"/>
      <c r="BF177" s="21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62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0"/>
      <c r="R178" s="20"/>
      <c r="S178" s="20"/>
      <c r="T178" s="20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2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62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2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294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202"/>
      <c r="AM180" s="23"/>
      <c r="AN180" s="23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2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42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0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2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42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2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87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0"/>
      <c r="AQ183" s="23"/>
      <c r="AR183" s="20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3"/>
      <c r="BD183" s="20"/>
      <c r="BE183" s="23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87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0"/>
      <c r="BC184" s="20"/>
      <c r="BD184" s="202"/>
      <c r="BE184" s="182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87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0"/>
      <c r="S185" s="20"/>
      <c r="T185" s="20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0"/>
      <c r="BC185" s="20"/>
      <c r="BD185" s="202"/>
      <c r="BE185" s="182"/>
      <c r="BF185" s="20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87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0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2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87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2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2"/>
      <c r="BE187" s="202"/>
      <c r="BF187" s="20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34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2"/>
      <c r="BE188" s="202"/>
      <c r="BF188" s="20"/>
      <c r="BG188" s="20"/>
      <c r="BH188" s="20"/>
      <c r="BI188" s="23"/>
      <c r="BJ188" s="23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67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18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2"/>
      <c r="BE189" s="202"/>
      <c r="BF189" s="20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0"/>
      <c r="AK190" s="21"/>
      <c r="AL190" s="202"/>
      <c r="AM190" s="23"/>
      <c r="AN190" s="20"/>
      <c r="AO190" s="23"/>
      <c r="AP190" s="20"/>
      <c r="AQ190" s="21"/>
      <c r="AR190" s="21"/>
      <c r="AS190" s="21"/>
      <c r="AT190" s="202"/>
      <c r="AU190" s="23"/>
      <c r="AV190" s="21"/>
      <c r="AW190" s="21"/>
      <c r="AX190" s="21"/>
      <c r="AY190" s="21"/>
      <c r="AZ190" s="21"/>
      <c r="BA190" s="21"/>
      <c r="BB190" s="21"/>
      <c r="BC190" s="21"/>
      <c r="BD190" s="202"/>
      <c r="BE190" s="23"/>
      <c r="BF190" s="20"/>
      <c r="BG190" s="23"/>
      <c r="BH190" s="20"/>
      <c r="BI190" s="23"/>
      <c r="BJ190" s="20"/>
      <c r="BK190" s="23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3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202"/>
      <c r="AM191" s="20"/>
      <c r="AN191" s="20"/>
      <c r="AO191" s="21"/>
      <c r="AP191" s="21"/>
      <c r="AQ191" s="21"/>
      <c r="AR191" s="21"/>
      <c r="AS191" s="21"/>
      <c r="AT191" s="202"/>
      <c r="AU191" s="20"/>
      <c r="AV191" s="21"/>
      <c r="AW191" s="21"/>
      <c r="AX191" s="21"/>
      <c r="AY191" s="21"/>
      <c r="AZ191" s="21"/>
      <c r="BA191" s="21"/>
      <c r="BB191" s="21"/>
      <c r="BC191" s="21"/>
      <c r="BD191" s="202"/>
      <c r="BE191" s="23"/>
      <c r="BF191" s="20"/>
      <c r="BG191" s="23"/>
      <c r="BH191" s="20"/>
      <c r="BI191" s="23"/>
      <c r="BJ191" s="20"/>
      <c r="BK191" s="23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34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0"/>
      <c r="AK192" s="21"/>
      <c r="AL192" s="202"/>
      <c r="AM192" s="20"/>
      <c r="AN192" s="20"/>
      <c r="AO192" s="21"/>
      <c r="AP192" s="21"/>
      <c r="AQ192" s="21"/>
      <c r="AR192" s="21"/>
      <c r="AS192" s="21"/>
      <c r="AT192" s="202"/>
      <c r="AU192" s="20"/>
      <c r="AV192" s="21"/>
      <c r="AW192" s="21"/>
      <c r="AX192" s="21"/>
      <c r="AY192" s="21"/>
      <c r="AZ192" s="21"/>
      <c r="BA192" s="21"/>
      <c r="BB192" s="21"/>
      <c r="BC192" s="21"/>
      <c r="BD192" s="202"/>
      <c r="BE192" s="23"/>
      <c r="BF192" s="20"/>
      <c r="BG192" s="23"/>
      <c r="BH192" s="20"/>
      <c r="BI192" s="23"/>
      <c r="BJ192" s="20"/>
      <c r="BK192" s="23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34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0"/>
      <c r="AK193" s="21"/>
      <c r="AL193" s="202"/>
      <c r="AM193" s="20"/>
      <c r="AN193" s="20"/>
      <c r="AO193" s="21"/>
      <c r="AP193" s="21"/>
      <c r="AQ193" s="21"/>
      <c r="AR193" s="21"/>
      <c r="AS193" s="21"/>
      <c r="AT193" s="202"/>
      <c r="AU193" s="20"/>
      <c r="AV193" s="21"/>
      <c r="AW193" s="21"/>
      <c r="AX193" s="21"/>
      <c r="AY193" s="21"/>
      <c r="AZ193" s="21"/>
      <c r="BA193" s="21"/>
      <c r="BB193" s="21"/>
      <c r="BC193" s="21"/>
      <c r="BD193" s="202"/>
      <c r="BE193" s="23"/>
      <c r="BF193" s="20"/>
      <c r="BG193" s="23"/>
      <c r="BH193" s="20"/>
      <c r="BI193" s="23"/>
      <c r="BJ193" s="20"/>
      <c r="BK193" s="23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34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0"/>
      <c r="Q194" s="20"/>
      <c r="R194" s="20"/>
      <c r="S194" s="20"/>
      <c r="T194" s="20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0"/>
      <c r="AK194" s="21"/>
      <c r="AL194" s="202"/>
      <c r="AM194" s="20"/>
      <c r="AN194" s="20"/>
      <c r="AO194" s="21"/>
      <c r="AP194" s="21"/>
      <c r="AQ194" s="21"/>
      <c r="AR194" s="21"/>
      <c r="AS194" s="21"/>
      <c r="AT194" s="202"/>
      <c r="AU194" s="20"/>
      <c r="AV194" s="21"/>
      <c r="AW194" s="21"/>
      <c r="AX194" s="21"/>
      <c r="AY194" s="21"/>
      <c r="AZ194" s="21"/>
      <c r="BA194" s="21"/>
      <c r="BB194" s="21"/>
      <c r="BC194" s="21"/>
      <c r="BD194" s="202"/>
      <c r="BE194" s="23"/>
      <c r="BF194" s="20"/>
      <c r="BG194" s="23"/>
      <c r="BH194" s="20"/>
      <c r="BI194" s="23"/>
      <c r="BJ194" s="20"/>
      <c r="BK194" s="23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3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202"/>
      <c r="AM195" s="20"/>
      <c r="AN195" s="20"/>
      <c r="AO195" s="21"/>
      <c r="AP195" s="21"/>
      <c r="AQ195" s="21"/>
      <c r="AR195" s="21"/>
      <c r="AS195" s="21"/>
      <c r="AT195" s="202"/>
      <c r="AU195" s="20"/>
      <c r="AV195" s="21"/>
      <c r="AW195" s="21"/>
      <c r="AX195" s="21"/>
      <c r="AY195" s="21"/>
      <c r="AZ195" s="21"/>
      <c r="BA195" s="21"/>
      <c r="BB195" s="21"/>
      <c r="BC195" s="21"/>
      <c r="BD195" s="202"/>
      <c r="BE195" s="23"/>
      <c r="BF195" s="20"/>
      <c r="BG195" s="23"/>
      <c r="BH195" s="20"/>
      <c r="BI195" s="23"/>
      <c r="BJ195" s="20"/>
      <c r="BK195" s="23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409.6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3"/>
      <c r="AK196" s="21"/>
      <c r="AL196" s="202"/>
      <c r="AM196" s="23"/>
      <c r="AN196" s="23"/>
      <c r="AO196" s="21"/>
      <c r="AP196" s="21"/>
      <c r="AQ196" s="21"/>
      <c r="AR196" s="21"/>
      <c r="AS196" s="21"/>
      <c r="AT196" s="202"/>
      <c r="AU196" s="23"/>
      <c r="AV196" s="21"/>
      <c r="AW196" s="21"/>
      <c r="AX196" s="21"/>
      <c r="AY196" s="21"/>
      <c r="AZ196" s="21"/>
      <c r="BA196" s="21"/>
      <c r="BB196" s="21"/>
      <c r="BC196" s="21"/>
      <c r="BD196" s="202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3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2"/>
      <c r="BE197" s="202"/>
      <c r="BF197" s="20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3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2"/>
      <c r="BE198" s="202"/>
      <c r="BF198" s="20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3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0"/>
      <c r="R199" s="20"/>
      <c r="S199" s="20"/>
      <c r="T199" s="20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2"/>
      <c r="BE199" s="202"/>
      <c r="BF199" s="20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34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2"/>
      <c r="BE200" s="202"/>
      <c r="BF200" s="20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40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0"/>
      <c r="AK201" s="23"/>
      <c r="AL201" s="20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2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3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2"/>
      <c r="BE202" s="202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3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2"/>
      <c r="BE203" s="202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409.6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2"/>
      <c r="BE204" s="23"/>
      <c r="BF204" s="23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69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2"/>
      <c r="BE205" s="202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6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2"/>
      <c r="BE206" s="202"/>
      <c r="BF206" s="20"/>
      <c r="BG206" s="20"/>
      <c r="BH206" s="20"/>
      <c r="BI206" s="23"/>
      <c r="BJ206" s="20"/>
      <c r="BK206" s="23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6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2"/>
      <c r="BE207" s="202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409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2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54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2"/>
      <c r="BE209" s="202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86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2"/>
      <c r="BE210" s="202"/>
      <c r="BF210" s="20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77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2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77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2"/>
      <c r="BE212" s="182"/>
      <c r="BF212" s="23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244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83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244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2"/>
      <c r="BE214" s="182"/>
      <c r="BF214" s="23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231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2"/>
      <c r="BE215" s="23"/>
      <c r="BF215" s="23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231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1"/>
      <c r="S216" s="20"/>
      <c r="T216" s="21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0"/>
      <c r="AQ216" s="20"/>
      <c r="AR216" s="20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20"/>
      <c r="BE216" s="202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59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1"/>
      <c r="S217" s="20"/>
      <c r="T217" s="21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2"/>
      <c r="BE217" s="202"/>
      <c r="BF217" s="20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59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2"/>
      <c r="BE218" s="202"/>
      <c r="BF218" s="20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40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0"/>
      <c r="AJ219" s="20"/>
      <c r="AK219" s="21"/>
      <c r="AL219" s="202"/>
      <c r="AM219" s="21"/>
      <c r="AN219" s="20"/>
      <c r="AO219" s="21"/>
      <c r="AP219" s="20"/>
      <c r="AQ219" s="21"/>
      <c r="AR219" s="21"/>
      <c r="AS219" s="21"/>
      <c r="AT219" s="202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2"/>
      <c r="BE219" s="21"/>
      <c r="BF219" s="20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1"/>
      <c r="R220" s="21"/>
      <c r="S220" s="21"/>
      <c r="T220" s="21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02"/>
      <c r="BE220" s="202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8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2"/>
      <c r="BE221" s="202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38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2"/>
      <c r="BE222" s="202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38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2"/>
      <c r="BE223" s="202"/>
      <c r="BF223" s="20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38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2"/>
      <c r="BE224" s="202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28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1"/>
      <c r="AJ225" s="20"/>
      <c r="AK225" s="21"/>
      <c r="AL225" s="202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20"/>
      <c r="BE225" s="23"/>
      <c r="BF225" s="23"/>
      <c r="BG225" s="20"/>
      <c r="BH225" s="20"/>
      <c r="BI225" s="21"/>
      <c r="BJ225" s="20"/>
      <c r="BK225" s="23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37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2"/>
      <c r="BE226" s="23"/>
      <c r="BF226" s="23"/>
      <c r="BG226" s="20"/>
      <c r="BH226" s="20"/>
      <c r="BI226" s="23"/>
      <c r="BJ226" s="20"/>
      <c r="BK226" s="23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2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2"/>
      <c r="BE227" s="23"/>
      <c r="BF227" s="23"/>
      <c r="BG227" s="20"/>
      <c r="BH227" s="20"/>
      <c r="BI227" s="23"/>
      <c r="BJ227" s="20"/>
      <c r="BK227" s="23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22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1"/>
      <c r="N228" s="20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2"/>
      <c r="BE228" s="23"/>
      <c r="BF228" s="23"/>
      <c r="BG228" s="20"/>
      <c r="BH228" s="20"/>
      <c r="BI228" s="23"/>
      <c r="BJ228" s="20"/>
      <c r="BK228" s="23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2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2"/>
      <c r="BE229" s="23"/>
      <c r="BF229" s="23"/>
      <c r="BG229" s="20"/>
      <c r="BH229" s="20"/>
      <c r="BI229" s="23"/>
      <c r="BJ229" s="20"/>
      <c r="BK229" s="23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84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2"/>
      <c r="BE230" s="21"/>
      <c r="BF230" s="21"/>
      <c r="BG230" s="20"/>
      <c r="BH230" s="20"/>
      <c r="BI230" s="23"/>
      <c r="BJ230" s="20"/>
      <c r="BK230" s="23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84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2"/>
      <c r="BE231" s="23"/>
      <c r="BF231" s="23"/>
      <c r="BG231" s="20"/>
      <c r="BH231" s="20"/>
      <c r="BI231" s="23"/>
      <c r="BJ231" s="20"/>
      <c r="BK231" s="23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9.6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2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04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2"/>
      <c r="BE233" s="20"/>
      <c r="BF233" s="20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0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202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9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1"/>
      <c r="AJ235" s="21"/>
      <c r="AK235" s="21"/>
      <c r="AL235" s="202"/>
      <c r="AM235" s="21"/>
      <c r="AN235" s="20"/>
      <c r="AO235" s="21"/>
      <c r="AP235" s="21"/>
      <c r="AQ235" s="21"/>
      <c r="AR235" s="21"/>
      <c r="AS235" s="21"/>
      <c r="AT235" s="202"/>
      <c r="AU235" s="21"/>
      <c r="AV235" s="181"/>
      <c r="AW235" s="21"/>
      <c r="AX235" s="21"/>
      <c r="AY235" s="21"/>
      <c r="AZ235" s="21"/>
      <c r="BA235" s="21"/>
      <c r="BB235" s="21"/>
      <c r="BC235" s="21"/>
      <c r="BD235" s="202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202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1"/>
      <c r="BC237" s="21"/>
      <c r="BD237" s="202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202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202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202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1"/>
      <c r="AJ241" s="21"/>
      <c r="AK241" s="21"/>
      <c r="AL241" s="202"/>
      <c r="AM241" s="21"/>
      <c r="AN241" s="21"/>
      <c r="AO241" s="21"/>
      <c r="AP241" s="21"/>
      <c r="AQ241" s="21"/>
      <c r="AR241" s="21"/>
      <c r="AS241" s="21"/>
      <c r="AT241" s="202"/>
      <c r="AU241" s="21"/>
      <c r="AV241" s="202"/>
      <c r="AW241" s="23"/>
      <c r="AX241" s="21"/>
      <c r="AY241" s="21"/>
      <c r="AZ241" s="21"/>
      <c r="BA241" s="21"/>
      <c r="BB241" s="21"/>
      <c r="BC241" s="21"/>
      <c r="BD241" s="202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0"/>
      <c r="AK242" s="21"/>
      <c r="AL242" s="202"/>
      <c r="AM242" s="23"/>
      <c r="AN242" s="20"/>
      <c r="AO242" s="21"/>
      <c r="AP242" s="21"/>
      <c r="AQ242" s="21"/>
      <c r="AR242" s="21"/>
      <c r="AS242" s="21"/>
      <c r="AT242" s="202"/>
      <c r="AU242" s="23"/>
      <c r="AV242" s="202"/>
      <c r="AW242" s="23"/>
      <c r="AX242" s="21"/>
      <c r="AY242" s="21"/>
      <c r="AZ242" s="21"/>
      <c r="BA242" s="21"/>
      <c r="BB242" s="21"/>
      <c r="BC242" s="21"/>
      <c r="BD242" s="202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0"/>
      <c r="AK243" s="21"/>
      <c r="AL243" s="202"/>
      <c r="AM243" s="23"/>
      <c r="AN243" s="20"/>
      <c r="AO243" s="21"/>
      <c r="AP243" s="21"/>
      <c r="AQ243" s="21"/>
      <c r="AR243" s="21"/>
      <c r="AS243" s="21"/>
      <c r="AT243" s="202"/>
      <c r="AU243" s="23"/>
      <c r="AV243" s="202"/>
      <c r="AW243" s="23"/>
      <c r="AX243" s="21"/>
      <c r="AY243" s="21"/>
      <c r="AZ243" s="21"/>
      <c r="BA243" s="21"/>
      <c r="BB243" s="21"/>
      <c r="BC243" s="21"/>
      <c r="BD243" s="202"/>
      <c r="BE243" s="2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0"/>
      <c r="AI244" s="23"/>
      <c r="AJ244" s="20"/>
      <c r="AK244" s="21"/>
      <c r="AL244" s="202"/>
      <c r="AM244" s="23"/>
      <c r="AN244" s="20"/>
      <c r="AO244" s="21"/>
      <c r="AP244" s="21"/>
      <c r="AQ244" s="21"/>
      <c r="AR244" s="21"/>
      <c r="AS244" s="21"/>
      <c r="AT244" s="202"/>
      <c r="AU244" s="23"/>
      <c r="AV244" s="202"/>
      <c r="AW244" s="23"/>
      <c r="AX244" s="21"/>
      <c r="AY244" s="21"/>
      <c r="AZ244" s="21"/>
      <c r="BA244" s="21"/>
      <c r="BB244" s="21"/>
      <c r="BC244" s="21"/>
      <c r="BD244" s="202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3"/>
      <c r="AJ245" s="20"/>
      <c r="AK245" s="21"/>
      <c r="AL245" s="202"/>
      <c r="AM245" s="23"/>
      <c r="AN245" s="20"/>
      <c r="AO245" s="21"/>
      <c r="AP245" s="21"/>
      <c r="AQ245" s="21"/>
      <c r="AR245" s="21"/>
      <c r="AS245" s="21"/>
      <c r="AT245" s="202"/>
      <c r="AU245" s="23"/>
      <c r="AV245" s="202"/>
      <c r="AW245" s="23"/>
      <c r="AX245" s="21"/>
      <c r="AY245" s="21"/>
      <c r="AZ245" s="21"/>
      <c r="BA245" s="21"/>
      <c r="BB245" s="21"/>
      <c r="BC245" s="21"/>
      <c r="BD245" s="202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349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202"/>
      <c r="AM246" s="20"/>
      <c r="AN246" s="20"/>
      <c r="AO246" s="21"/>
      <c r="AP246" s="21"/>
      <c r="AQ246" s="21"/>
      <c r="AR246" s="21"/>
      <c r="AS246" s="21"/>
      <c r="AT246" s="202"/>
      <c r="AU246" s="23"/>
      <c r="AV246" s="202"/>
      <c r="AW246" s="20"/>
      <c r="AX246" s="21"/>
      <c r="AY246" s="21"/>
      <c r="AZ246" s="21"/>
      <c r="BA246" s="21"/>
      <c r="BB246" s="21"/>
      <c r="BC246" s="21"/>
      <c r="BD246" s="202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37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3"/>
      <c r="R247" s="23"/>
      <c r="S247" s="20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2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409.6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0"/>
      <c r="BC248" s="20"/>
      <c r="BD248" s="202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0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2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80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2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80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2"/>
      <c r="BE251" s="21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80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2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2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44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2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336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2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20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2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29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2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18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2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9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3"/>
      <c r="AK260" s="21"/>
      <c r="AL260" s="202"/>
      <c r="AM260" s="23"/>
      <c r="AN260" s="20"/>
      <c r="AO260" s="21"/>
      <c r="AP260" s="21"/>
      <c r="AQ260" s="21"/>
      <c r="AR260" s="21"/>
      <c r="AS260" s="21"/>
      <c r="AT260" s="202"/>
      <c r="AU260" s="23"/>
      <c r="AV260" s="21"/>
      <c r="AW260" s="21"/>
      <c r="AX260" s="21"/>
      <c r="AY260" s="21"/>
      <c r="AZ260" s="21"/>
      <c r="BA260" s="21"/>
      <c r="BB260" s="21"/>
      <c r="BC260" s="21"/>
      <c r="BD260" s="202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49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3"/>
      <c r="AK261" s="21"/>
      <c r="AL261" s="202"/>
      <c r="AM261" s="23"/>
      <c r="AN261" s="20"/>
      <c r="AO261" s="21"/>
      <c r="AP261" s="21"/>
      <c r="AQ261" s="21"/>
      <c r="AR261" s="21"/>
      <c r="AS261" s="21"/>
      <c r="AT261" s="202"/>
      <c r="AU261" s="23"/>
      <c r="AV261" s="21"/>
      <c r="AW261" s="21"/>
      <c r="AX261" s="21"/>
      <c r="AY261" s="21"/>
      <c r="AZ261" s="21"/>
      <c r="BA261" s="21"/>
      <c r="BB261" s="21"/>
      <c r="BC261" s="21"/>
      <c r="BD261" s="202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34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2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47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2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9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2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2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2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44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2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41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2"/>
      <c r="BE268" s="21"/>
      <c r="BF268" s="20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41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2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01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0"/>
      <c r="BC270" s="20"/>
      <c r="BD270" s="202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24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2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24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2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9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2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9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2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6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2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41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2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37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2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74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2"/>
      <c r="BE278" s="182"/>
      <c r="BF278" s="20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9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0"/>
      <c r="BC279" s="20"/>
      <c r="BD279" s="202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9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2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59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2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49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2"/>
      <c r="BE282" s="23"/>
      <c r="BF282" s="23"/>
      <c r="BG282" s="20"/>
      <c r="BH282" s="20"/>
      <c r="BI282" s="23"/>
      <c r="BJ282" s="20"/>
      <c r="BK282" s="23"/>
      <c r="BL282" s="20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27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0"/>
      <c r="AQ283" s="23"/>
      <c r="AR283" s="20"/>
      <c r="AS283" s="21"/>
      <c r="AT283" s="21"/>
      <c r="AU283" s="21"/>
      <c r="AV283" s="21"/>
      <c r="AW283" s="21"/>
      <c r="AX283" s="21"/>
      <c r="AY283" s="21"/>
      <c r="AZ283" s="21"/>
      <c r="BA283" s="21"/>
      <c r="BB283" s="20"/>
      <c r="BC283" s="21"/>
      <c r="BD283" s="202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0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0"/>
      <c r="AQ284" s="23"/>
      <c r="AR284" s="20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202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42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0"/>
      <c r="AQ285" s="23"/>
      <c r="AR285" s="20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202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9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02"/>
      <c r="AU286" s="20"/>
      <c r="AV286" s="21"/>
      <c r="AW286" s="21"/>
      <c r="AX286" s="21"/>
      <c r="AY286" s="21"/>
      <c r="AZ286" s="21"/>
      <c r="BA286" s="21"/>
      <c r="BB286" s="21"/>
      <c r="BC286" s="21"/>
      <c r="BD286" s="202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9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23"/>
      <c r="N287" s="2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2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9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24"/>
      <c r="N288" s="20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2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409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2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6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2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9.6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2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2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2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09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2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09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2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89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202"/>
      <c r="AM295" s="20"/>
      <c r="AN295" s="20"/>
      <c r="AO295" s="21"/>
      <c r="AP295" s="21"/>
      <c r="AQ295" s="21"/>
      <c r="AR295" s="21"/>
      <c r="AS295" s="21"/>
      <c r="AT295" s="202"/>
      <c r="AU295" s="23"/>
      <c r="AV295" s="21"/>
      <c r="AW295" s="21"/>
      <c r="AX295" s="21"/>
      <c r="AY295" s="21"/>
      <c r="AZ295" s="21"/>
      <c r="BA295" s="21"/>
      <c r="BB295" s="21"/>
      <c r="BC295" s="21"/>
      <c r="BD295" s="202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89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202"/>
      <c r="AM296" s="20"/>
      <c r="AN296" s="20"/>
      <c r="AO296" s="21"/>
      <c r="AP296" s="21"/>
      <c r="AQ296" s="21"/>
      <c r="AR296" s="21"/>
      <c r="AS296" s="21"/>
      <c r="AT296" s="202"/>
      <c r="AU296" s="23"/>
      <c r="AV296" s="21"/>
      <c r="AW296" s="21"/>
      <c r="AX296" s="21"/>
      <c r="AY296" s="21"/>
      <c r="AZ296" s="21"/>
      <c r="BA296" s="21"/>
      <c r="BB296" s="21"/>
      <c r="BC296" s="21"/>
      <c r="BD296" s="202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04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2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47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2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2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2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2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2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2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2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6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1"/>
      <c r="AJ302" s="21"/>
      <c r="AK302" s="21"/>
      <c r="AL302" s="202"/>
      <c r="AM302" s="21"/>
      <c r="AN302" s="21"/>
      <c r="AO302" s="21"/>
      <c r="AP302" s="21"/>
      <c r="AQ302" s="21"/>
      <c r="AR302" s="21"/>
      <c r="AS302" s="21"/>
      <c r="AT302" s="202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2"/>
      <c r="BE302" s="21"/>
      <c r="BF302" s="21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2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2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2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2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2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2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2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2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2"/>
      <c r="BE310" s="21"/>
      <c r="BF310" s="20"/>
      <c r="BG310" s="20"/>
      <c r="BH310" s="20"/>
      <c r="BI310" s="23"/>
      <c r="BJ310" s="20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2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0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2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1"/>
      <c r="AJ313" s="21"/>
      <c r="AK313" s="21"/>
      <c r="AL313" s="202"/>
      <c r="AM313" s="21"/>
      <c r="AN313" s="20"/>
      <c r="AO313" s="21"/>
      <c r="AP313" s="21"/>
      <c r="AQ313" s="21"/>
      <c r="AR313" s="21"/>
      <c r="AS313" s="21"/>
      <c r="AT313" s="202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2"/>
      <c r="BE313" s="21"/>
      <c r="BF313" s="21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2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2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2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2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2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2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2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2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02"/>
      <c r="AM320" s="21"/>
      <c r="AN320" s="20"/>
      <c r="AO320" s="21"/>
      <c r="AP320" s="21"/>
      <c r="AQ320" s="21"/>
      <c r="AR320" s="21"/>
      <c r="AS320" s="21"/>
      <c r="AT320" s="202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2"/>
      <c r="BE320" s="21"/>
      <c r="BF320" s="21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2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2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2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2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2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2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2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2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2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09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2"/>
      <c r="BE327" s="23"/>
      <c r="BF327" s="23"/>
      <c r="BG327" s="20"/>
      <c r="BH327" s="20"/>
      <c r="BI327" s="23"/>
      <c r="BJ327" s="20"/>
      <c r="BK327" s="23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6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2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51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2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14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2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9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3"/>
      <c r="AJ331" s="20"/>
      <c r="AK331" s="21"/>
      <c r="AL331" s="202"/>
      <c r="AM331" s="23"/>
      <c r="AN331" s="20"/>
      <c r="AO331" s="21"/>
      <c r="AP331" s="21"/>
      <c r="AQ331" s="21"/>
      <c r="AR331" s="21"/>
      <c r="AS331" s="21"/>
      <c r="AT331" s="202"/>
      <c r="AU331" s="23"/>
      <c r="AV331" s="21"/>
      <c r="AW331" s="21"/>
      <c r="AX331" s="21"/>
      <c r="AY331" s="21"/>
      <c r="AZ331" s="21"/>
      <c r="BA331" s="21"/>
      <c r="BB331" s="21"/>
      <c r="BC331" s="21"/>
      <c r="BD331" s="202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26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2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26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2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26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66"/>
      <c r="M334" s="66"/>
      <c r="N334" s="66"/>
      <c r="O334" s="28"/>
      <c r="P334" s="66"/>
      <c r="Q334" s="66"/>
      <c r="R334" s="66"/>
      <c r="S334" s="66"/>
      <c r="T334" s="66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2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26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2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39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2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2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19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3"/>
      <c r="AJ338" s="23"/>
      <c r="AK338" s="21"/>
      <c r="AL338" s="202"/>
      <c r="AM338" s="20"/>
      <c r="AN338" s="20"/>
      <c r="AO338" s="21"/>
      <c r="AP338" s="21"/>
      <c r="AQ338" s="21"/>
      <c r="AR338" s="21"/>
      <c r="AS338" s="21"/>
      <c r="AT338" s="202"/>
      <c r="AU338" s="23"/>
      <c r="AV338" s="21"/>
      <c r="AW338" s="21"/>
      <c r="AX338" s="21"/>
      <c r="AY338" s="21"/>
      <c r="AZ338" s="21"/>
      <c r="BA338" s="21"/>
      <c r="BB338" s="21"/>
      <c r="BC338" s="21"/>
      <c r="BD338" s="202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1"/>
      <c r="AJ339" s="21"/>
      <c r="AK339" s="21"/>
      <c r="AL339" s="202"/>
      <c r="AM339" s="21"/>
      <c r="AN339" s="21"/>
      <c r="AO339" s="21"/>
      <c r="AP339" s="21"/>
      <c r="AQ339" s="21"/>
      <c r="AR339" s="21"/>
      <c r="AS339" s="21"/>
      <c r="AT339" s="202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2"/>
      <c r="BE339" s="21"/>
      <c r="BF339" s="21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6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2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51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2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36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2"/>
      <c r="BE342" s="23"/>
      <c r="BF342" s="23"/>
      <c r="BG342" s="20"/>
      <c r="BH342" s="20"/>
      <c r="BI342" s="23"/>
      <c r="BJ342" s="20"/>
      <c r="BK342" s="23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9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2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11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2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1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2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2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89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0"/>
      <c r="BC346" s="20"/>
      <c r="BD346" s="202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4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02"/>
      <c r="AU347" s="20"/>
      <c r="AV347" s="21"/>
      <c r="AW347" s="21"/>
      <c r="AX347" s="21"/>
      <c r="AY347" s="21"/>
      <c r="AZ347" s="21"/>
      <c r="BA347" s="21"/>
      <c r="BB347" s="21"/>
      <c r="BC347" s="21"/>
      <c r="BD347" s="202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4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02"/>
      <c r="AU348" s="20"/>
      <c r="AV348" s="21"/>
      <c r="AW348" s="21"/>
      <c r="AX348" s="21"/>
      <c r="AY348" s="21"/>
      <c r="AZ348" s="21"/>
      <c r="BA348" s="21"/>
      <c r="BB348" s="21"/>
      <c r="BC348" s="21"/>
      <c r="BD348" s="202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64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2"/>
      <c r="BE349" s="182"/>
      <c r="BF349" s="23"/>
      <c r="BG349" s="20"/>
      <c r="BH349" s="20"/>
      <c r="BI349" s="23"/>
      <c r="BJ349" s="20"/>
      <c r="BK349" s="21"/>
      <c r="BL349" s="20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94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02"/>
      <c r="AU350" s="20"/>
      <c r="AV350" s="21"/>
      <c r="AW350" s="21"/>
      <c r="AX350" s="21"/>
      <c r="AY350" s="21"/>
      <c r="AZ350" s="21"/>
      <c r="BA350" s="21"/>
      <c r="BB350" s="21"/>
      <c r="BC350" s="21"/>
      <c r="BD350" s="202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4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2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3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0"/>
      <c r="BD352" s="20"/>
      <c r="BE352" s="182"/>
      <c r="BF352" s="23"/>
      <c r="BG352" s="20"/>
      <c r="BH352" s="20"/>
      <c r="BI352" s="29"/>
      <c r="BJ352" s="20"/>
      <c r="BK352" s="29"/>
      <c r="BL352" s="20"/>
      <c r="BM352" s="20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31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2"/>
      <c r="BE353" s="182"/>
      <c r="BF353" s="23"/>
      <c r="BG353" s="20"/>
      <c r="BH353" s="20"/>
      <c r="BI353" s="29"/>
      <c r="BJ353" s="20"/>
      <c r="BK353" s="29"/>
      <c r="BL353" s="20"/>
      <c r="BM353" s="20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2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0"/>
      <c r="BC354" s="20"/>
      <c r="BD354" s="202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82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0"/>
      <c r="BD355" s="202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77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0"/>
      <c r="BD356" s="202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77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2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77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2"/>
      <c r="BE358" s="182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67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0"/>
      <c r="BC359" s="20"/>
      <c r="BD359" s="202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67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2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67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2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8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0"/>
      <c r="AI362" s="20"/>
      <c r="AJ362" s="20"/>
      <c r="AK362" s="21"/>
      <c r="AL362" s="202"/>
      <c r="AM362" s="20"/>
      <c r="AN362" s="20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2"/>
      <c r="BE362" s="23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38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181"/>
      <c r="AE363" s="21"/>
      <c r="AF363" s="21"/>
      <c r="AG363" s="21"/>
      <c r="AH363" s="20"/>
      <c r="AI363" s="20"/>
      <c r="AJ363" s="20"/>
      <c r="AK363" s="21"/>
      <c r="AL363" s="202"/>
      <c r="AM363" s="20"/>
      <c r="AN363" s="20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2"/>
      <c r="BE363" s="2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3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181"/>
      <c r="AE364" s="21"/>
      <c r="AF364" s="21"/>
      <c r="AG364" s="21"/>
      <c r="AH364" s="20"/>
      <c r="AI364" s="20"/>
      <c r="AJ364" s="20"/>
      <c r="AK364" s="21"/>
      <c r="AL364" s="202"/>
      <c r="AM364" s="20"/>
      <c r="AN364" s="20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2"/>
      <c r="BE364" s="182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8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2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18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02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2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02"/>
      <c r="AE366" s="23"/>
      <c r="AF366" s="23"/>
      <c r="AG366" s="23"/>
      <c r="AH366" s="20"/>
      <c r="AI366" s="21"/>
      <c r="AJ366" s="21"/>
      <c r="AK366" s="21"/>
      <c r="AL366" s="202"/>
      <c r="AM366" s="20"/>
      <c r="AN366" s="20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2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0"/>
      <c r="BD367" s="202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59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2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59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2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41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2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8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02"/>
      <c r="AE371" s="23"/>
      <c r="AF371" s="23"/>
      <c r="AG371" s="23"/>
      <c r="AH371" s="23"/>
      <c r="AI371" s="21"/>
      <c r="AJ371" s="21"/>
      <c r="AK371" s="21"/>
      <c r="AL371" s="202"/>
      <c r="AM371" s="20"/>
      <c r="AN371" s="20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2"/>
      <c r="BE371" s="2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63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2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02"/>
      <c r="AE372" s="23"/>
      <c r="AF372" s="23"/>
      <c r="AG372" s="23"/>
      <c r="AH372" s="23"/>
      <c r="AI372" s="21"/>
      <c r="AJ372" s="21"/>
      <c r="AK372" s="21"/>
      <c r="AL372" s="202"/>
      <c r="AM372" s="20"/>
      <c r="AN372" s="20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2"/>
      <c r="BE372" s="20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9.6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0"/>
      <c r="AI373" s="23"/>
      <c r="AJ373" s="23"/>
      <c r="AK373" s="21"/>
      <c r="AL373" s="202"/>
      <c r="AM373" s="23"/>
      <c r="AN373" s="23"/>
      <c r="AO373" s="21"/>
      <c r="AP373" s="21"/>
      <c r="AQ373" s="21"/>
      <c r="AR373" s="21"/>
      <c r="AS373" s="21"/>
      <c r="AT373" s="202"/>
      <c r="AU373" s="23"/>
      <c r="AV373" s="21"/>
      <c r="AW373" s="21"/>
      <c r="AX373" s="21"/>
      <c r="AY373" s="21"/>
      <c r="AZ373" s="21"/>
      <c r="BA373" s="21"/>
      <c r="BB373" s="21"/>
      <c r="BC373" s="21"/>
      <c r="BD373" s="202"/>
      <c r="BE373" s="20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3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2"/>
      <c r="BE374" s="20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32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02"/>
      <c r="BE375" s="20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32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2"/>
      <c r="BE376" s="20"/>
      <c r="BF376" s="20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32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2"/>
      <c r="BE377" s="20"/>
      <c r="BF377" s="20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4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2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19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2"/>
      <c r="BE379" s="20"/>
      <c r="BF379" s="20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3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2"/>
      <c r="BE380" s="2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49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2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52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2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7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02"/>
      <c r="BE383" s="20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9.6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02"/>
      <c r="BE384" s="2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6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1"/>
      <c r="BC385" s="21"/>
      <c r="BD385" s="202"/>
      <c r="BE385" s="182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3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1"/>
      <c r="BC386" s="21"/>
      <c r="BD386" s="202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82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1"/>
      <c r="BC387" s="21"/>
      <c r="BD387" s="202"/>
      <c r="BE387" s="202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0"/>
      <c r="BD388" s="202"/>
      <c r="BE388" s="2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44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0"/>
      <c r="BD389" s="202"/>
      <c r="BE389" s="202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52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1"/>
      <c r="BC390" s="21"/>
      <c r="BD390" s="202"/>
      <c r="BE390" s="2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62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1"/>
      <c r="BC391" s="21"/>
      <c r="BD391" s="202"/>
      <c r="BE391" s="182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54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1"/>
      <c r="BC392" s="21"/>
      <c r="BD392" s="202"/>
      <c r="BE392" s="23"/>
      <c r="BF392" s="20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66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1"/>
      <c r="BC393" s="21"/>
      <c r="BD393" s="202"/>
      <c r="BE393" s="182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81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0"/>
      <c r="T394" s="20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1"/>
      <c r="BC394" s="21"/>
      <c r="BD394" s="202"/>
      <c r="BE394" s="182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71" customFormat="1" ht="197.25" customHeight="1" x14ac:dyDescent="0.25">
      <c r="A395" s="17"/>
      <c r="B395" s="18"/>
      <c r="C395" s="18"/>
      <c r="D395" s="19"/>
      <c r="E395" s="19"/>
      <c r="F395" s="66"/>
      <c r="G395" s="18"/>
      <c r="H395" s="18"/>
      <c r="I395" s="18"/>
      <c r="J395" s="18"/>
      <c r="K395" s="18"/>
      <c r="L395" s="66"/>
      <c r="M395" s="66"/>
      <c r="N395" s="66"/>
      <c r="O395" s="19"/>
      <c r="P395" s="19"/>
      <c r="Q395" s="19"/>
      <c r="R395" s="19"/>
      <c r="S395" s="19"/>
      <c r="T395" s="19"/>
      <c r="U395" s="19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27"/>
      <c r="AV395" s="27"/>
      <c r="AW395" s="27"/>
      <c r="AX395" s="27"/>
      <c r="AY395" s="27"/>
      <c r="AZ395" s="27"/>
      <c r="BA395" s="27"/>
      <c r="BB395" s="27"/>
      <c r="BC395" s="27"/>
      <c r="BD395" s="183"/>
      <c r="BE395" s="183"/>
      <c r="BF395" s="66"/>
      <c r="BG395" s="66"/>
      <c r="BH395" s="66"/>
      <c r="BI395" s="28"/>
      <c r="BJ395" s="66"/>
      <c r="BK395" s="66"/>
      <c r="BL395" s="28"/>
      <c r="BM395" s="27"/>
      <c r="BN395" s="27"/>
      <c r="BO395" s="17"/>
      <c r="BP395" s="27"/>
      <c r="BQ395" s="27"/>
      <c r="BR395" s="28"/>
      <c r="BS395" s="28"/>
      <c r="BT395" s="17"/>
      <c r="BU395" s="70"/>
    </row>
    <row r="396" spans="1:73" s="22" customFormat="1" ht="136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3"/>
      <c r="R396" s="23"/>
      <c r="S396" s="23"/>
      <c r="T396" s="23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02"/>
      <c r="BE396" s="202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3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3"/>
      <c r="R397" s="23"/>
      <c r="S397" s="23"/>
      <c r="T397" s="23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02"/>
      <c r="BE397" s="20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3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3"/>
      <c r="R398" s="23"/>
      <c r="S398" s="23"/>
      <c r="T398" s="23"/>
      <c r="U398" s="20"/>
      <c r="V398" s="21"/>
      <c r="W398" s="21"/>
      <c r="X398" s="21"/>
      <c r="Y398" s="21"/>
      <c r="Z398" s="21"/>
      <c r="AA398" s="21"/>
      <c r="AB398" s="21"/>
      <c r="AC398" s="21"/>
      <c r="AD398" s="18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1"/>
      <c r="BC398" s="21"/>
      <c r="BD398" s="202"/>
      <c r="BE398" s="202"/>
      <c r="BF398" s="20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79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2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181"/>
      <c r="AE399" s="21"/>
      <c r="AF399" s="21"/>
      <c r="AG399" s="21"/>
      <c r="AH399" s="20"/>
      <c r="AI399" s="29"/>
      <c r="AJ399" s="29"/>
      <c r="AK399" s="21"/>
      <c r="AL399" s="202"/>
      <c r="AM399" s="29"/>
      <c r="AN399" s="29"/>
      <c r="AO399" s="21"/>
      <c r="AP399" s="21"/>
      <c r="AQ399" s="21"/>
      <c r="AR399" s="21"/>
      <c r="AS399" s="21"/>
      <c r="AT399" s="202"/>
      <c r="AU399" s="29"/>
      <c r="AV399" s="202"/>
      <c r="AW399" s="29"/>
      <c r="AX399" s="21"/>
      <c r="AY399" s="21"/>
      <c r="AZ399" s="21"/>
      <c r="BA399" s="21"/>
      <c r="BB399" s="20"/>
      <c r="BC399" s="23"/>
      <c r="BD399" s="202"/>
      <c r="BE399" s="29"/>
      <c r="BF399" s="29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64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02"/>
      <c r="BE400" s="202"/>
      <c r="BF400" s="20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49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02"/>
      <c r="BE401" s="182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46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9"/>
      <c r="BD402" s="29"/>
      <c r="BE402" s="29"/>
      <c r="BF402" s="29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9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0"/>
      <c r="AE403" s="23"/>
      <c r="AF403" s="23"/>
      <c r="AG403" s="23"/>
      <c r="AH403" s="23"/>
      <c r="AI403" s="29"/>
      <c r="AJ403" s="29"/>
      <c r="AK403" s="21"/>
      <c r="AL403" s="202"/>
      <c r="AM403" s="23"/>
      <c r="AN403" s="23"/>
      <c r="AO403" s="21"/>
      <c r="AP403" s="21"/>
      <c r="AQ403" s="21"/>
      <c r="AR403" s="21"/>
      <c r="AS403" s="21"/>
      <c r="AT403" s="202"/>
      <c r="AU403" s="23"/>
      <c r="AV403" s="202"/>
      <c r="AW403" s="23"/>
      <c r="AX403" s="21"/>
      <c r="AY403" s="21"/>
      <c r="AZ403" s="21"/>
      <c r="BA403" s="21"/>
      <c r="BB403" s="20"/>
      <c r="BC403" s="23"/>
      <c r="BD403" s="202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23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181"/>
      <c r="AE404" s="21"/>
      <c r="AF404" s="21"/>
      <c r="AG404" s="21"/>
      <c r="AH404" s="20"/>
      <c r="AI404" s="29"/>
      <c r="AJ404" s="29"/>
      <c r="AK404" s="21"/>
      <c r="AL404" s="202"/>
      <c r="AM404" s="29"/>
      <c r="AN404" s="29"/>
      <c r="AO404" s="21"/>
      <c r="AP404" s="21"/>
      <c r="AQ404" s="21"/>
      <c r="AR404" s="21"/>
      <c r="AS404" s="21"/>
      <c r="AT404" s="202"/>
      <c r="AU404" s="29"/>
      <c r="AV404" s="202"/>
      <c r="AW404" s="29"/>
      <c r="AX404" s="21"/>
      <c r="AY404" s="21"/>
      <c r="AZ404" s="21"/>
      <c r="BA404" s="21"/>
      <c r="BB404" s="20"/>
      <c r="BC404" s="23"/>
      <c r="BD404" s="202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23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2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181"/>
      <c r="AE405" s="21"/>
      <c r="AF405" s="21"/>
      <c r="AG405" s="21"/>
      <c r="AH405" s="20"/>
      <c r="AI405" s="29"/>
      <c r="AJ405" s="29"/>
      <c r="AK405" s="21"/>
      <c r="AL405" s="202"/>
      <c r="AM405" s="29"/>
      <c r="AN405" s="29"/>
      <c r="AO405" s="21"/>
      <c r="AP405" s="21"/>
      <c r="AQ405" s="21"/>
      <c r="AR405" s="21"/>
      <c r="AS405" s="21"/>
      <c r="AT405" s="202"/>
      <c r="AU405" s="29"/>
      <c r="AV405" s="202"/>
      <c r="AW405" s="29"/>
      <c r="AX405" s="21"/>
      <c r="AY405" s="21"/>
      <c r="AZ405" s="21"/>
      <c r="BA405" s="21"/>
      <c r="BB405" s="20"/>
      <c r="BC405" s="23"/>
      <c r="BD405" s="202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408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181"/>
      <c r="AE406" s="21"/>
      <c r="AF406" s="21"/>
      <c r="AG406" s="21"/>
      <c r="AH406" s="20"/>
      <c r="AI406" s="29"/>
      <c r="AJ406" s="29"/>
      <c r="AK406" s="21"/>
      <c r="AL406" s="202"/>
      <c r="AM406" s="29"/>
      <c r="AN406" s="29"/>
      <c r="AO406" s="21"/>
      <c r="AP406" s="21"/>
      <c r="AQ406" s="21"/>
      <c r="AR406" s="21"/>
      <c r="AS406" s="21"/>
      <c r="AT406" s="202"/>
      <c r="AU406" s="29"/>
      <c r="AV406" s="202"/>
      <c r="AW406" s="29"/>
      <c r="AX406" s="21"/>
      <c r="AY406" s="21"/>
      <c r="AZ406" s="21"/>
      <c r="BA406" s="21"/>
      <c r="BB406" s="20"/>
      <c r="BC406" s="23"/>
      <c r="BD406" s="202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86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181"/>
      <c r="AE407" s="21"/>
      <c r="AF407" s="21"/>
      <c r="AG407" s="21"/>
      <c r="AH407" s="20"/>
      <c r="AI407" s="29"/>
      <c r="AJ407" s="29"/>
      <c r="AK407" s="21"/>
      <c r="AL407" s="202"/>
      <c r="AM407" s="29"/>
      <c r="AN407" s="29"/>
      <c r="AO407" s="21"/>
      <c r="AP407" s="21"/>
      <c r="AQ407" s="21"/>
      <c r="AR407" s="21"/>
      <c r="AS407" s="21"/>
      <c r="AT407" s="202"/>
      <c r="AU407" s="29"/>
      <c r="AV407" s="202"/>
      <c r="AW407" s="29"/>
      <c r="AX407" s="21"/>
      <c r="AY407" s="21"/>
      <c r="AZ407" s="21"/>
      <c r="BA407" s="21"/>
      <c r="BB407" s="20"/>
      <c r="BC407" s="23"/>
      <c r="BD407" s="202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409.6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2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181"/>
      <c r="AE408" s="21"/>
      <c r="AF408" s="21"/>
      <c r="AG408" s="21"/>
      <c r="AH408" s="20"/>
      <c r="AI408" s="29"/>
      <c r="AJ408" s="29"/>
      <c r="AK408" s="21"/>
      <c r="AL408" s="202"/>
      <c r="AM408" s="29"/>
      <c r="AN408" s="29"/>
      <c r="AO408" s="21"/>
      <c r="AP408" s="21"/>
      <c r="AQ408" s="21"/>
      <c r="AR408" s="21"/>
      <c r="AS408" s="21"/>
      <c r="AT408" s="202"/>
      <c r="AU408" s="29"/>
      <c r="AV408" s="202"/>
      <c r="AW408" s="29"/>
      <c r="AX408" s="21"/>
      <c r="AY408" s="21"/>
      <c r="AZ408" s="21"/>
      <c r="BA408" s="21"/>
      <c r="BB408" s="20"/>
      <c r="BC408" s="23"/>
      <c r="BD408" s="202"/>
      <c r="BE408" s="29"/>
      <c r="BF408" s="29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16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2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181"/>
      <c r="AE409" s="21"/>
      <c r="AF409" s="21"/>
      <c r="AG409" s="21"/>
      <c r="AH409" s="20"/>
      <c r="AI409" s="29"/>
      <c r="AJ409" s="29"/>
      <c r="AK409" s="21"/>
      <c r="AL409" s="202"/>
      <c r="AM409" s="29"/>
      <c r="AN409" s="29"/>
      <c r="AO409" s="21"/>
      <c r="AP409" s="21"/>
      <c r="AQ409" s="21"/>
      <c r="AR409" s="21"/>
      <c r="AS409" s="21"/>
      <c r="AT409" s="202"/>
      <c r="AU409" s="29"/>
      <c r="AV409" s="202"/>
      <c r="AW409" s="29"/>
      <c r="AX409" s="21"/>
      <c r="AY409" s="21"/>
      <c r="AZ409" s="21"/>
      <c r="BA409" s="21"/>
      <c r="BB409" s="20"/>
      <c r="BC409" s="23"/>
      <c r="BD409" s="202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54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02"/>
      <c r="AE410" s="29"/>
      <c r="AF410" s="29"/>
      <c r="AG410" s="29"/>
      <c r="AH410" s="29"/>
      <c r="AI410" s="21"/>
      <c r="AJ410" s="21"/>
      <c r="AK410" s="21"/>
      <c r="AL410" s="202"/>
      <c r="AM410" s="29"/>
      <c r="AN410" s="29"/>
      <c r="AO410" s="21"/>
      <c r="AP410" s="21"/>
      <c r="AQ410" s="21"/>
      <c r="AR410" s="21"/>
      <c r="AS410" s="21"/>
      <c r="AT410" s="202"/>
      <c r="AU410" s="29"/>
      <c r="AV410" s="202"/>
      <c r="AW410" s="29"/>
      <c r="AX410" s="21"/>
      <c r="AY410" s="21"/>
      <c r="AZ410" s="21"/>
      <c r="BA410" s="21"/>
      <c r="BB410" s="20"/>
      <c r="BC410" s="23"/>
      <c r="BD410" s="202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47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2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02"/>
      <c r="AE411" s="29"/>
      <c r="AF411" s="29"/>
      <c r="AG411" s="29"/>
      <c r="AH411" s="29"/>
      <c r="AI411" s="21"/>
      <c r="AJ411" s="21"/>
      <c r="AK411" s="21"/>
      <c r="AL411" s="202"/>
      <c r="AM411" s="29"/>
      <c r="AN411" s="29"/>
      <c r="AO411" s="21"/>
      <c r="AP411" s="21"/>
      <c r="AQ411" s="21"/>
      <c r="AR411" s="21"/>
      <c r="AS411" s="21"/>
      <c r="AT411" s="202"/>
      <c r="AU411" s="29"/>
      <c r="AV411" s="202"/>
      <c r="AW411" s="29"/>
      <c r="AX411" s="21"/>
      <c r="AY411" s="21"/>
      <c r="AZ411" s="21"/>
      <c r="BA411" s="21"/>
      <c r="BB411" s="20"/>
      <c r="BC411" s="23"/>
      <c r="BD411" s="202"/>
      <c r="BE411" s="29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4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02"/>
      <c r="AE412" s="63"/>
      <c r="AF412" s="63"/>
      <c r="AG412" s="63"/>
      <c r="AH412" s="63"/>
      <c r="AI412" s="21"/>
      <c r="AJ412" s="21"/>
      <c r="AK412" s="21"/>
      <c r="AL412" s="202"/>
      <c r="AM412" s="63"/>
      <c r="AN412" s="63"/>
      <c r="AO412" s="21"/>
      <c r="AP412" s="21"/>
      <c r="AQ412" s="21"/>
      <c r="AR412" s="21"/>
      <c r="AS412" s="21"/>
      <c r="AT412" s="202"/>
      <c r="AU412" s="29"/>
      <c r="AV412" s="202"/>
      <c r="AW412" s="23"/>
      <c r="AX412" s="21"/>
      <c r="AY412" s="21"/>
      <c r="AZ412" s="21"/>
      <c r="BA412" s="21"/>
      <c r="BB412" s="20"/>
      <c r="BC412" s="23"/>
      <c r="BD412" s="202"/>
      <c r="BE412" s="23"/>
      <c r="BF412" s="23"/>
      <c r="BG412" s="21"/>
      <c r="BH412" s="20"/>
      <c r="BI412" s="23"/>
      <c r="BJ412" s="20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4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0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02"/>
      <c r="AE413" s="63"/>
      <c r="AF413" s="63"/>
      <c r="AG413" s="63"/>
      <c r="AH413" s="63"/>
      <c r="AI413" s="21"/>
      <c r="AJ413" s="21"/>
      <c r="AK413" s="21"/>
      <c r="AL413" s="202"/>
      <c r="AM413" s="63"/>
      <c r="AN413" s="63"/>
      <c r="AO413" s="21"/>
      <c r="AP413" s="21"/>
      <c r="AQ413" s="21"/>
      <c r="AR413" s="21"/>
      <c r="AS413" s="21"/>
      <c r="AT413" s="202"/>
      <c r="AU413" s="29"/>
      <c r="AV413" s="202"/>
      <c r="AW413" s="23"/>
      <c r="AX413" s="21"/>
      <c r="AY413" s="21"/>
      <c r="AZ413" s="21"/>
      <c r="BA413" s="21"/>
      <c r="BB413" s="20"/>
      <c r="BC413" s="23"/>
      <c r="BD413" s="202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44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1"/>
      <c r="W414" s="21"/>
      <c r="X414" s="21"/>
      <c r="Y414" s="21"/>
      <c r="Z414" s="21"/>
      <c r="AA414" s="21"/>
      <c r="AB414" s="21"/>
      <c r="AC414" s="21"/>
      <c r="AD414" s="202"/>
      <c r="AE414" s="63"/>
      <c r="AF414" s="63"/>
      <c r="AG414" s="63"/>
      <c r="AH414" s="63"/>
      <c r="AI414" s="21"/>
      <c r="AJ414" s="21"/>
      <c r="AK414" s="21"/>
      <c r="AL414" s="202"/>
      <c r="AM414" s="63"/>
      <c r="AN414" s="63"/>
      <c r="AO414" s="21"/>
      <c r="AP414" s="21"/>
      <c r="AQ414" s="21"/>
      <c r="AR414" s="21"/>
      <c r="AS414" s="21"/>
      <c r="AT414" s="202"/>
      <c r="AU414" s="29"/>
      <c r="AV414" s="202"/>
      <c r="AW414" s="23"/>
      <c r="AX414" s="21"/>
      <c r="AY414" s="21"/>
      <c r="AZ414" s="21"/>
      <c r="BA414" s="21"/>
      <c r="BB414" s="20"/>
      <c r="BC414" s="23"/>
      <c r="BD414" s="202"/>
      <c r="BE414" s="23"/>
      <c r="BF414" s="23"/>
      <c r="BG414" s="21"/>
      <c r="BH414" s="20"/>
      <c r="BI414" s="23"/>
      <c r="BJ414" s="23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44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02"/>
      <c r="AE415" s="63"/>
      <c r="AF415" s="63"/>
      <c r="AG415" s="63"/>
      <c r="AH415" s="63"/>
      <c r="AI415" s="21"/>
      <c r="AJ415" s="21"/>
      <c r="AK415" s="21"/>
      <c r="AL415" s="202"/>
      <c r="AM415" s="63"/>
      <c r="AN415" s="63"/>
      <c r="AO415" s="21"/>
      <c r="AP415" s="21"/>
      <c r="AQ415" s="21"/>
      <c r="AR415" s="21"/>
      <c r="AS415" s="21"/>
      <c r="AT415" s="202"/>
      <c r="AU415" s="29"/>
      <c r="AV415" s="202"/>
      <c r="AW415" s="23"/>
      <c r="AX415" s="21"/>
      <c r="AY415" s="21"/>
      <c r="AZ415" s="21"/>
      <c r="BA415" s="21"/>
      <c r="BB415" s="20"/>
      <c r="BC415" s="23"/>
      <c r="BD415" s="202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8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0"/>
      <c r="R416" s="20"/>
      <c r="S416" s="20"/>
      <c r="T416" s="20"/>
      <c r="U416" s="23"/>
      <c r="V416" s="21"/>
      <c r="W416" s="21"/>
      <c r="X416" s="21"/>
      <c r="Y416" s="21"/>
      <c r="Z416" s="21"/>
      <c r="AA416" s="21"/>
      <c r="AB416" s="21"/>
      <c r="AC416" s="21"/>
      <c r="AD416" s="202"/>
      <c r="AE416" s="63"/>
      <c r="AF416" s="63"/>
      <c r="AG416" s="63"/>
      <c r="AH416" s="63"/>
      <c r="AI416" s="21"/>
      <c r="AJ416" s="21"/>
      <c r="AK416" s="21"/>
      <c r="AL416" s="202"/>
      <c r="AM416" s="63"/>
      <c r="AN416" s="63"/>
      <c r="AO416" s="21"/>
      <c r="AP416" s="21"/>
      <c r="AQ416" s="21"/>
      <c r="AR416" s="21"/>
      <c r="AS416" s="21"/>
      <c r="AT416" s="202"/>
      <c r="AU416" s="29"/>
      <c r="AV416" s="202"/>
      <c r="AW416" s="23"/>
      <c r="AX416" s="21"/>
      <c r="AY416" s="21"/>
      <c r="AZ416" s="21"/>
      <c r="BA416" s="21"/>
      <c r="BB416" s="20"/>
      <c r="BC416" s="23"/>
      <c r="BD416" s="202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46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02"/>
      <c r="AE417" s="63"/>
      <c r="AF417" s="63"/>
      <c r="AG417" s="63"/>
      <c r="AH417" s="63"/>
      <c r="AI417" s="21"/>
      <c r="AJ417" s="21"/>
      <c r="AK417" s="21"/>
      <c r="AL417" s="202"/>
      <c r="AM417" s="63"/>
      <c r="AN417" s="63"/>
      <c r="AO417" s="21"/>
      <c r="AP417" s="21"/>
      <c r="AQ417" s="21"/>
      <c r="AR417" s="21"/>
      <c r="AS417" s="21"/>
      <c r="AT417" s="202"/>
      <c r="AU417" s="29"/>
      <c r="AV417" s="202"/>
      <c r="AW417" s="23"/>
      <c r="AX417" s="21"/>
      <c r="AY417" s="21"/>
      <c r="AZ417" s="21"/>
      <c r="BA417" s="21"/>
      <c r="BB417" s="20"/>
      <c r="BC417" s="23"/>
      <c r="BD417" s="202"/>
      <c r="BE417" s="23"/>
      <c r="BF417" s="20"/>
      <c r="BG417" s="21"/>
      <c r="BH417" s="20"/>
      <c r="BI417" s="23"/>
      <c r="BJ417" s="23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58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02"/>
      <c r="AE418" s="63"/>
      <c r="AF418" s="63"/>
      <c r="AG418" s="63"/>
      <c r="AH418" s="20"/>
      <c r="AI418" s="21"/>
      <c r="AJ418" s="21"/>
      <c r="AK418" s="21"/>
      <c r="AL418" s="202"/>
      <c r="AM418" s="63"/>
      <c r="AN418" s="20"/>
      <c r="AO418" s="21"/>
      <c r="AP418" s="21"/>
      <c r="AQ418" s="21"/>
      <c r="AR418" s="21"/>
      <c r="AS418" s="21"/>
      <c r="AT418" s="202"/>
      <c r="AU418" s="23"/>
      <c r="AV418" s="202"/>
      <c r="AW418" s="23"/>
      <c r="AX418" s="21"/>
      <c r="AY418" s="21"/>
      <c r="AZ418" s="21"/>
      <c r="BA418" s="21"/>
      <c r="BB418" s="20"/>
      <c r="BC418" s="23"/>
      <c r="BD418" s="202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01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2"/>
      <c r="O419" s="29"/>
      <c r="P419" s="29"/>
      <c r="Q419" s="29"/>
      <c r="R419" s="29"/>
      <c r="S419" s="29"/>
      <c r="T419" s="29"/>
      <c r="U419" s="29"/>
      <c r="V419" s="21"/>
      <c r="W419" s="21"/>
      <c r="X419" s="21"/>
      <c r="Y419" s="21"/>
      <c r="Z419" s="21"/>
      <c r="AA419" s="21"/>
      <c r="AB419" s="21"/>
      <c r="AC419" s="21"/>
      <c r="AD419" s="202"/>
      <c r="AE419" s="63"/>
      <c r="AF419" s="63"/>
      <c r="AG419" s="63"/>
      <c r="AH419" s="20"/>
      <c r="AI419" s="21"/>
      <c r="AJ419" s="21"/>
      <c r="AK419" s="21"/>
      <c r="AL419" s="202"/>
      <c r="AM419" s="63"/>
      <c r="AN419" s="20"/>
      <c r="AO419" s="21"/>
      <c r="AP419" s="21"/>
      <c r="AQ419" s="21"/>
      <c r="AR419" s="21"/>
      <c r="AS419" s="21"/>
      <c r="AT419" s="202"/>
      <c r="AU419" s="23"/>
      <c r="AV419" s="202"/>
      <c r="AW419" s="23"/>
      <c r="AX419" s="21"/>
      <c r="AY419" s="21"/>
      <c r="AZ419" s="21"/>
      <c r="BA419" s="21"/>
      <c r="BB419" s="20"/>
      <c r="BC419" s="23"/>
      <c r="BD419" s="202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91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02"/>
      <c r="AE420" s="63"/>
      <c r="AF420" s="63"/>
      <c r="AG420" s="63"/>
      <c r="AH420" s="20"/>
      <c r="AI420" s="21"/>
      <c r="AJ420" s="21"/>
      <c r="AK420" s="21"/>
      <c r="AL420" s="202"/>
      <c r="AM420" s="63"/>
      <c r="AN420" s="20"/>
      <c r="AO420" s="21"/>
      <c r="AP420" s="21"/>
      <c r="AQ420" s="21"/>
      <c r="AR420" s="21"/>
      <c r="AS420" s="21"/>
      <c r="AT420" s="202"/>
      <c r="AU420" s="23"/>
      <c r="AV420" s="202"/>
      <c r="AW420" s="23"/>
      <c r="AX420" s="21"/>
      <c r="AY420" s="21"/>
      <c r="AZ420" s="21"/>
      <c r="BA420" s="21"/>
      <c r="BB420" s="20"/>
      <c r="BC420" s="23"/>
      <c r="BD420" s="202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91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2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02"/>
      <c r="AE421" s="63"/>
      <c r="AF421" s="63"/>
      <c r="AG421" s="63"/>
      <c r="AH421" s="20"/>
      <c r="AI421" s="21"/>
      <c r="AJ421" s="21"/>
      <c r="AK421" s="21"/>
      <c r="AL421" s="202"/>
      <c r="AM421" s="63"/>
      <c r="AN421" s="20"/>
      <c r="AO421" s="21"/>
      <c r="AP421" s="21"/>
      <c r="AQ421" s="21"/>
      <c r="AR421" s="21"/>
      <c r="AS421" s="21"/>
      <c r="AT421" s="202"/>
      <c r="AU421" s="23"/>
      <c r="AV421" s="202"/>
      <c r="AW421" s="23"/>
      <c r="AX421" s="21"/>
      <c r="AY421" s="21"/>
      <c r="AZ421" s="21"/>
      <c r="BA421" s="21"/>
      <c r="BB421" s="20"/>
      <c r="BC421" s="23"/>
      <c r="BD421" s="202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47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2"/>
      <c r="O422" s="23"/>
      <c r="P422" s="23"/>
      <c r="Q422" s="23"/>
      <c r="R422" s="23"/>
      <c r="S422" s="23"/>
      <c r="T422" s="23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202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71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2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202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61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2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202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4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202"/>
      <c r="BE425" s="20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04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2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202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04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2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02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83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02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409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3"/>
      <c r="AJ429" s="23"/>
      <c r="AK429" s="21"/>
      <c r="AL429" s="202"/>
      <c r="AM429" s="23"/>
      <c r="AN429" s="23"/>
      <c r="AO429" s="21"/>
      <c r="AP429" s="21"/>
      <c r="AQ429" s="21"/>
      <c r="AR429" s="21"/>
      <c r="AS429" s="21"/>
      <c r="AT429" s="202"/>
      <c r="AU429" s="23"/>
      <c r="AV429" s="202"/>
      <c r="AW429" s="23"/>
      <c r="AX429" s="21"/>
      <c r="AY429" s="21"/>
      <c r="AZ429" s="21"/>
      <c r="BA429" s="21"/>
      <c r="BB429" s="20"/>
      <c r="BC429" s="23"/>
      <c r="BD429" s="202"/>
      <c r="BE429" s="23"/>
      <c r="BF429" s="23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1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02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1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2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202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1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2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02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14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2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02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14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2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02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04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202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04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2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02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16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0"/>
      <c r="AK437" s="63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63"/>
      <c r="BD437" s="202"/>
      <c r="BE437" s="6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58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63"/>
      <c r="P438" s="63"/>
      <c r="Q438" s="63"/>
      <c r="R438" s="63"/>
      <c r="S438" s="63"/>
      <c r="T438" s="63"/>
      <c r="U438" s="6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02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1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63"/>
      <c r="P439" s="63"/>
      <c r="Q439" s="63"/>
      <c r="R439" s="63"/>
      <c r="S439" s="63"/>
      <c r="T439" s="63"/>
      <c r="U439" s="6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02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56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202"/>
      <c r="AM440" s="23"/>
      <c r="AN440" s="23"/>
      <c r="AO440" s="21"/>
      <c r="AP440" s="21"/>
      <c r="AQ440" s="21"/>
      <c r="AR440" s="21"/>
      <c r="AS440" s="21"/>
      <c r="AT440" s="202"/>
      <c r="AU440" s="29"/>
      <c r="AV440" s="202"/>
      <c r="AW440" s="23"/>
      <c r="AX440" s="21"/>
      <c r="AY440" s="21"/>
      <c r="AZ440" s="21"/>
      <c r="BA440" s="21"/>
      <c r="BB440" s="20"/>
      <c r="BC440" s="23"/>
      <c r="BD440" s="202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53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202"/>
      <c r="AM441" s="23"/>
      <c r="AN441" s="23"/>
      <c r="AO441" s="21"/>
      <c r="AP441" s="21"/>
      <c r="AQ441" s="21"/>
      <c r="AR441" s="21"/>
      <c r="AS441" s="21"/>
      <c r="AT441" s="202"/>
      <c r="AU441" s="29"/>
      <c r="AV441" s="202"/>
      <c r="AW441" s="23"/>
      <c r="AX441" s="21"/>
      <c r="AY441" s="21"/>
      <c r="AZ441" s="21"/>
      <c r="BA441" s="21"/>
      <c r="BB441" s="20"/>
      <c r="BC441" s="23"/>
      <c r="BD441" s="202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64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2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3"/>
      <c r="AJ442" s="23"/>
      <c r="AK442" s="21"/>
      <c r="AL442" s="202"/>
      <c r="AM442" s="23"/>
      <c r="AN442" s="23"/>
      <c r="AO442" s="21"/>
      <c r="AP442" s="21"/>
      <c r="AQ442" s="21"/>
      <c r="AR442" s="21"/>
      <c r="AS442" s="21"/>
      <c r="AT442" s="202"/>
      <c r="AU442" s="29"/>
      <c r="AV442" s="202"/>
      <c r="AW442" s="23"/>
      <c r="AX442" s="21"/>
      <c r="AY442" s="21"/>
      <c r="AZ442" s="21"/>
      <c r="BA442" s="21"/>
      <c r="BB442" s="20"/>
      <c r="BC442" s="23"/>
      <c r="BD442" s="202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389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9"/>
      <c r="AJ443" s="29"/>
      <c r="AK443" s="21"/>
      <c r="AL443" s="202"/>
      <c r="AM443" s="29"/>
      <c r="AN443" s="29"/>
      <c r="AO443" s="21"/>
      <c r="AP443" s="21"/>
      <c r="AQ443" s="21"/>
      <c r="AR443" s="21"/>
      <c r="AS443" s="21"/>
      <c r="AT443" s="202"/>
      <c r="AU443" s="29"/>
      <c r="AV443" s="202"/>
      <c r="AW443" s="29"/>
      <c r="AX443" s="21"/>
      <c r="AY443" s="21"/>
      <c r="AZ443" s="21"/>
      <c r="BA443" s="21"/>
      <c r="BB443" s="20"/>
      <c r="BC443" s="23"/>
      <c r="BD443" s="202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21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202"/>
      <c r="AM444" s="23"/>
      <c r="AN444" s="23"/>
      <c r="AO444" s="21"/>
      <c r="AP444" s="21"/>
      <c r="AQ444" s="21"/>
      <c r="AR444" s="21"/>
      <c r="AS444" s="21"/>
      <c r="AT444" s="202"/>
      <c r="AU444" s="23"/>
      <c r="AV444" s="202"/>
      <c r="AW444" s="23"/>
      <c r="AX444" s="21"/>
      <c r="AY444" s="21"/>
      <c r="AZ444" s="21"/>
      <c r="BA444" s="21"/>
      <c r="BB444" s="20"/>
      <c r="BC444" s="23"/>
      <c r="BD444" s="202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21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3"/>
      <c r="AJ445" s="23"/>
      <c r="AK445" s="21"/>
      <c r="AL445" s="202"/>
      <c r="AM445" s="23"/>
      <c r="AN445" s="23"/>
      <c r="AO445" s="21"/>
      <c r="AP445" s="21"/>
      <c r="AQ445" s="21"/>
      <c r="AR445" s="21"/>
      <c r="AS445" s="21"/>
      <c r="AT445" s="202"/>
      <c r="AU445" s="23"/>
      <c r="AV445" s="202"/>
      <c r="AW445" s="23"/>
      <c r="AX445" s="21"/>
      <c r="AY445" s="21"/>
      <c r="AZ445" s="21"/>
      <c r="BA445" s="21"/>
      <c r="BB445" s="20"/>
      <c r="BC445" s="23"/>
      <c r="BD445" s="202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21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3"/>
      <c r="AJ446" s="23"/>
      <c r="AK446" s="21"/>
      <c r="AL446" s="202"/>
      <c r="AM446" s="23"/>
      <c r="AN446" s="23"/>
      <c r="AO446" s="21"/>
      <c r="AP446" s="21"/>
      <c r="AQ446" s="21"/>
      <c r="AR446" s="21"/>
      <c r="AS446" s="21"/>
      <c r="AT446" s="202"/>
      <c r="AU446" s="23"/>
      <c r="AV446" s="202"/>
      <c r="AW446" s="23"/>
      <c r="AX446" s="21"/>
      <c r="AY446" s="21"/>
      <c r="AZ446" s="21"/>
      <c r="BA446" s="21"/>
      <c r="BB446" s="20"/>
      <c r="BC446" s="23"/>
      <c r="BD446" s="202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21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0"/>
      <c r="AI447" s="23"/>
      <c r="AJ447" s="23"/>
      <c r="AK447" s="21"/>
      <c r="AL447" s="202"/>
      <c r="AM447" s="23"/>
      <c r="AN447" s="23"/>
      <c r="AO447" s="21"/>
      <c r="AP447" s="21"/>
      <c r="AQ447" s="21"/>
      <c r="AR447" s="21"/>
      <c r="AS447" s="21"/>
      <c r="AT447" s="202"/>
      <c r="AU447" s="23"/>
      <c r="AV447" s="202"/>
      <c r="AW447" s="23"/>
      <c r="AX447" s="21"/>
      <c r="AY447" s="21"/>
      <c r="AZ447" s="21"/>
      <c r="BA447" s="21"/>
      <c r="BB447" s="20"/>
      <c r="BC447" s="23"/>
      <c r="BD447" s="202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21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0"/>
      <c r="AI448" s="23"/>
      <c r="AJ448" s="23"/>
      <c r="AK448" s="21"/>
      <c r="AL448" s="202"/>
      <c r="AM448" s="23"/>
      <c r="AN448" s="23"/>
      <c r="AO448" s="21"/>
      <c r="AP448" s="21"/>
      <c r="AQ448" s="21"/>
      <c r="AR448" s="21"/>
      <c r="AS448" s="21"/>
      <c r="AT448" s="202"/>
      <c r="AU448" s="23"/>
      <c r="AV448" s="202"/>
      <c r="AW448" s="23"/>
      <c r="AX448" s="21"/>
      <c r="AY448" s="21"/>
      <c r="AZ448" s="21"/>
      <c r="BA448" s="21"/>
      <c r="BB448" s="20"/>
      <c r="BC448" s="23"/>
      <c r="BD448" s="202"/>
      <c r="BE448" s="23"/>
      <c r="BF448" s="23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9.6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0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02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9.6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2"/>
      <c r="O450" s="63"/>
      <c r="P450" s="63"/>
      <c r="Q450" s="63"/>
      <c r="R450" s="63"/>
      <c r="S450" s="63"/>
      <c r="T450" s="63"/>
      <c r="U450" s="6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02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02"/>
      <c r="BE451" s="29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409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02"/>
      <c r="BE452" s="20"/>
      <c r="BF452" s="20"/>
      <c r="BG452" s="20"/>
      <c r="BH452" s="20"/>
      <c r="BI452" s="23"/>
      <c r="BJ452" s="20"/>
      <c r="BK452" s="20"/>
      <c r="BL452" s="23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71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02"/>
      <c r="BE453" s="202"/>
      <c r="BF453" s="20"/>
      <c r="BG453" s="20"/>
      <c r="BH453" s="20"/>
      <c r="BI453" s="23"/>
      <c r="BJ453" s="20"/>
      <c r="BK453" s="20"/>
      <c r="BL453" s="23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51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2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1"/>
      <c r="AL454" s="202"/>
      <c r="AM454" s="23"/>
      <c r="AN454" s="23"/>
      <c r="AO454" s="21"/>
      <c r="AP454" s="21"/>
      <c r="AQ454" s="21"/>
      <c r="AR454" s="21"/>
      <c r="AS454" s="21"/>
      <c r="AT454" s="202"/>
      <c r="AU454" s="23"/>
      <c r="AV454" s="202"/>
      <c r="AW454" s="23"/>
      <c r="AX454" s="21"/>
      <c r="AY454" s="21"/>
      <c r="AZ454" s="21"/>
      <c r="BA454" s="21"/>
      <c r="BB454" s="20"/>
      <c r="BC454" s="23"/>
      <c r="BD454" s="202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9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3"/>
      <c r="AJ455" s="23"/>
      <c r="AK455" s="21"/>
      <c r="AL455" s="202"/>
      <c r="AM455" s="23"/>
      <c r="AN455" s="23"/>
      <c r="AO455" s="21"/>
      <c r="AP455" s="21"/>
      <c r="AQ455" s="21"/>
      <c r="AR455" s="21"/>
      <c r="AS455" s="21"/>
      <c r="AT455" s="202"/>
      <c r="AU455" s="23"/>
      <c r="AV455" s="202"/>
      <c r="AW455" s="23"/>
      <c r="AX455" s="21"/>
      <c r="AY455" s="21"/>
      <c r="AZ455" s="21"/>
      <c r="BA455" s="21"/>
      <c r="BB455" s="20"/>
      <c r="BC455" s="23"/>
      <c r="BD455" s="202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09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2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3"/>
      <c r="AJ456" s="23"/>
      <c r="AK456" s="21"/>
      <c r="AL456" s="202"/>
      <c r="AM456" s="23"/>
      <c r="AN456" s="23"/>
      <c r="AO456" s="21"/>
      <c r="AP456" s="21"/>
      <c r="AQ456" s="21"/>
      <c r="AR456" s="21"/>
      <c r="AS456" s="21"/>
      <c r="AT456" s="202"/>
      <c r="AU456" s="23"/>
      <c r="AV456" s="202"/>
      <c r="AW456" s="23"/>
      <c r="AX456" s="21"/>
      <c r="AY456" s="21"/>
      <c r="AZ456" s="21"/>
      <c r="BA456" s="21"/>
      <c r="BB456" s="20"/>
      <c r="BC456" s="23"/>
      <c r="BD456" s="202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98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2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02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408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2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202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54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2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02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6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02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02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9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2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02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9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2"/>
      <c r="O463" s="23"/>
      <c r="P463" s="23"/>
      <c r="Q463" s="23"/>
      <c r="R463" s="23"/>
      <c r="S463" s="23"/>
      <c r="T463" s="23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02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9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2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02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9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2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02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67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02"/>
      <c r="BE466" s="23"/>
      <c r="BF466" s="23"/>
      <c r="BG466" s="21"/>
      <c r="BH466" s="21"/>
      <c r="BI466" s="21"/>
      <c r="BJ466" s="20"/>
      <c r="BK466" s="23"/>
      <c r="BL466" s="23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54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02"/>
      <c r="BE467" s="63"/>
      <c r="BF467" s="29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44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02"/>
      <c r="BE468" s="63"/>
      <c r="BF468" s="29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409.6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0"/>
      <c r="BD469" s="20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52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02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0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02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20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02"/>
      <c r="BE472" s="20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20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02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409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9"/>
      <c r="AJ474" s="29"/>
      <c r="AK474" s="21"/>
      <c r="AL474" s="202"/>
      <c r="AM474" s="29"/>
      <c r="AN474" s="29"/>
      <c r="AO474" s="21"/>
      <c r="AP474" s="21"/>
      <c r="AQ474" s="21"/>
      <c r="AR474" s="21"/>
      <c r="AS474" s="21"/>
      <c r="AT474" s="202"/>
      <c r="AU474" s="29"/>
      <c r="AV474" s="202"/>
      <c r="AW474" s="29"/>
      <c r="AX474" s="21"/>
      <c r="AY474" s="21"/>
      <c r="AZ474" s="21"/>
      <c r="BA474" s="21"/>
      <c r="BB474" s="20"/>
      <c r="BC474" s="23"/>
      <c r="BD474" s="202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4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9"/>
      <c r="AJ475" s="29"/>
      <c r="AK475" s="21"/>
      <c r="AL475" s="202"/>
      <c r="AM475" s="29"/>
      <c r="AN475" s="29"/>
      <c r="AO475" s="21"/>
      <c r="AP475" s="21"/>
      <c r="AQ475" s="21"/>
      <c r="AR475" s="21"/>
      <c r="AS475" s="21"/>
      <c r="AT475" s="202"/>
      <c r="AU475" s="29"/>
      <c r="AV475" s="202"/>
      <c r="AW475" s="29"/>
      <c r="AX475" s="21"/>
      <c r="AY475" s="21"/>
      <c r="AZ475" s="21"/>
      <c r="BA475" s="21"/>
      <c r="BB475" s="20"/>
      <c r="BC475" s="23"/>
      <c r="BD475" s="202"/>
      <c r="BE475" s="29"/>
      <c r="BF475" s="29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4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9"/>
      <c r="AJ476" s="29"/>
      <c r="AK476" s="21"/>
      <c r="AL476" s="202"/>
      <c r="AM476" s="29"/>
      <c r="AN476" s="29"/>
      <c r="AO476" s="21"/>
      <c r="AP476" s="21"/>
      <c r="AQ476" s="21"/>
      <c r="AR476" s="21"/>
      <c r="AS476" s="21"/>
      <c r="AT476" s="202"/>
      <c r="AU476" s="29"/>
      <c r="AV476" s="202"/>
      <c r="AW476" s="29"/>
      <c r="AX476" s="21"/>
      <c r="AY476" s="21"/>
      <c r="AZ476" s="21"/>
      <c r="BA476" s="21"/>
      <c r="BB476" s="20"/>
      <c r="BC476" s="23"/>
      <c r="BD476" s="202"/>
      <c r="BE476" s="29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4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9"/>
      <c r="AJ477" s="29"/>
      <c r="AK477" s="21"/>
      <c r="AL477" s="202"/>
      <c r="AM477" s="29"/>
      <c r="AN477" s="29"/>
      <c r="AO477" s="21"/>
      <c r="AP477" s="21"/>
      <c r="AQ477" s="21"/>
      <c r="AR477" s="21"/>
      <c r="AS477" s="21"/>
      <c r="AT477" s="202"/>
      <c r="AU477" s="29"/>
      <c r="AV477" s="202"/>
      <c r="AW477" s="29"/>
      <c r="AX477" s="21"/>
      <c r="AY477" s="21"/>
      <c r="AZ477" s="21"/>
      <c r="BA477" s="21"/>
      <c r="BB477" s="20"/>
      <c r="BC477" s="23"/>
      <c r="BD477" s="202"/>
      <c r="BE477" s="29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4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0"/>
      <c r="AI478" s="29"/>
      <c r="AJ478" s="29"/>
      <c r="AK478" s="21"/>
      <c r="AL478" s="202"/>
      <c r="AM478" s="29"/>
      <c r="AN478" s="29"/>
      <c r="AO478" s="21"/>
      <c r="AP478" s="21"/>
      <c r="AQ478" s="21"/>
      <c r="AR478" s="21"/>
      <c r="AS478" s="21"/>
      <c r="AT478" s="202"/>
      <c r="AU478" s="29"/>
      <c r="AV478" s="202"/>
      <c r="AW478" s="29"/>
      <c r="AX478" s="21"/>
      <c r="AY478" s="21"/>
      <c r="AZ478" s="21"/>
      <c r="BA478" s="21"/>
      <c r="BB478" s="20"/>
      <c r="BC478" s="23"/>
      <c r="BD478" s="202"/>
      <c r="BE478" s="29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4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0"/>
      <c r="AI479" s="29"/>
      <c r="AJ479" s="29"/>
      <c r="AK479" s="21"/>
      <c r="AL479" s="202"/>
      <c r="AM479" s="29"/>
      <c r="AN479" s="29"/>
      <c r="AO479" s="21"/>
      <c r="AP479" s="21"/>
      <c r="AQ479" s="21"/>
      <c r="AR479" s="21"/>
      <c r="AS479" s="21"/>
      <c r="AT479" s="202"/>
      <c r="AU479" s="29"/>
      <c r="AV479" s="202"/>
      <c r="AW479" s="29"/>
      <c r="AX479" s="21"/>
      <c r="AY479" s="21"/>
      <c r="AZ479" s="21"/>
      <c r="BA479" s="21"/>
      <c r="BB479" s="20"/>
      <c r="BC479" s="23"/>
      <c r="BD479" s="202"/>
      <c r="BE479" s="29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9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202"/>
      <c r="BE480" s="63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408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202"/>
      <c r="BE481" s="20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46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202"/>
      <c r="BE482" s="63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408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202"/>
      <c r="BE483" s="20"/>
      <c r="BF483" s="20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56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202"/>
      <c r="BE484" s="63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32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202"/>
      <c r="BE485" s="29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32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02"/>
      <c r="BE486" s="63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46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0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02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84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3"/>
      <c r="Q488" s="23"/>
      <c r="R488" s="23"/>
      <c r="S488" s="23"/>
      <c r="T488" s="23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184"/>
      <c r="BE488" s="185"/>
      <c r="BF488" s="29"/>
      <c r="BG488" s="21"/>
      <c r="BH488" s="21"/>
      <c r="BI488" s="21"/>
      <c r="BJ488" s="21"/>
      <c r="BK488" s="21"/>
      <c r="BL488" s="21"/>
      <c r="BM488" s="21"/>
      <c r="BN488" s="195"/>
      <c r="BO488" s="24"/>
      <c r="BP488" s="21"/>
      <c r="BQ488" s="21"/>
      <c r="BR488" s="23"/>
      <c r="BS488" s="23"/>
      <c r="BT488" s="24"/>
      <c r="BU488" s="25"/>
    </row>
    <row r="489" spans="1:73" s="22" customFormat="1" ht="18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2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184"/>
      <c r="BE489" s="185"/>
      <c r="BF489" s="29"/>
      <c r="BG489" s="21"/>
      <c r="BH489" s="21"/>
      <c r="BI489" s="21"/>
      <c r="BJ489" s="21"/>
      <c r="BK489" s="21"/>
      <c r="BL489" s="21"/>
      <c r="BM489" s="21"/>
      <c r="BN489" s="195"/>
      <c r="BO489" s="24"/>
      <c r="BP489" s="21"/>
      <c r="BQ489" s="21"/>
      <c r="BR489" s="23"/>
      <c r="BS489" s="23"/>
      <c r="BT489" s="24"/>
      <c r="BU489" s="25"/>
    </row>
    <row r="490" spans="1:73" s="22" customFormat="1" ht="184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02"/>
      <c r="BE490" s="20"/>
      <c r="BF490" s="20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84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184"/>
      <c r="BE491" s="185"/>
      <c r="BF491" s="20"/>
      <c r="BG491" s="21"/>
      <c r="BH491" s="21"/>
      <c r="BI491" s="21"/>
      <c r="BJ491" s="21"/>
      <c r="BK491" s="21"/>
      <c r="BL491" s="21"/>
      <c r="BM491" s="21"/>
      <c r="BN491" s="195"/>
      <c r="BO491" s="24"/>
      <c r="BP491" s="21"/>
      <c r="BQ491" s="21"/>
      <c r="BR491" s="23"/>
      <c r="BS491" s="23"/>
      <c r="BT491" s="24"/>
      <c r="BU491" s="25"/>
    </row>
    <row r="492" spans="1:73" s="22" customFormat="1" ht="189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63"/>
      <c r="P492" s="63"/>
      <c r="Q492" s="63"/>
      <c r="R492" s="63"/>
      <c r="S492" s="63"/>
      <c r="T492" s="63"/>
      <c r="U492" s="6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184"/>
      <c r="BE492" s="185"/>
      <c r="BF492" s="20"/>
      <c r="BG492" s="21"/>
      <c r="BH492" s="21"/>
      <c r="BI492" s="21"/>
      <c r="BJ492" s="21"/>
      <c r="BK492" s="21"/>
      <c r="BL492" s="21"/>
      <c r="BM492" s="21"/>
      <c r="BN492" s="195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202"/>
      <c r="BE493" s="20"/>
      <c r="BF493" s="20"/>
      <c r="BG493" s="21"/>
      <c r="BH493" s="21"/>
      <c r="BI493" s="21"/>
      <c r="BJ493" s="20"/>
      <c r="BK493" s="23"/>
      <c r="BL493" s="23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186"/>
      <c r="BE494" s="185"/>
      <c r="BF494" s="20"/>
      <c r="BG494" s="21"/>
      <c r="BH494" s="21"/>
      <c r="BI494" s="21"/>
      <c r="BJ494" s="20"/>
      <c r="BK494" s="23"/>
      <c r="BL494" s="23"/>
      <c r="BM494" s="21"/>
      <c r="BN494" s="195"/>
      <c r="BO494" s="24"/>
      <c r="BP494" s="21"/>
      <c r="BQ494" s="21"/>
      <c r="BR494" s="23"/>
      <c r="BS494" s="23"/>
      <c r="BT494" s="24"/>
      <c r="BU494" s="25"/>
    </row>
    <row r="495" spans="1:73" s="22" customFormat="1" ht="18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02"/>
      <c r="BE495" s="29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84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202"/>
      <c r="BE496" s="23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84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202"/>
      <c r="BE497" s="29"/>
      <c r="BF497" s="29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84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02"/>
      <c r="BE498" s="23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12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02"/>
      <c r="BE499" s="23"/>
      <c r="BF499" s="23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409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02"/>
      <c r="BE500" s="23"/>
      <c r="BF500" s="23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86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2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22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02"/>
      <c r="BE502" s="23"/>
      <c r="BF502" s="23"/>
      <c r="BG502" s="21"/>
      <c r="BH502" s="21"/>
      <c r="BI502" s="21"/>
      <c r="BJ502" s="21"/>
      <c r="BK502" s="21"/>
      <c r="BL502" s="20"/>
      <c r="BM502" s="23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22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222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0"/>
      <c r="P504" s="20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57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02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2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2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8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29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8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409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0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0"/>
      <c r="AI508" s="23"/>
      <c r="AJ508" s="23"/>
      <c r="AK508" s="23"/>
      <c r="AL508" s="202"/>
      <c r="AM508" s="23"/>
      <c r="AN508" s="23"/>
      <c r="AO508" s="21"/>
      <c r="AP508" s="21"/>
      <c r="AQ508" s="21"/>
      <c r="AR508" s="21"/>
      <c r="AS508" s="21"/>
      <c r="AT508" s="202"/>
      <c r="AU508" s="23"/>
      <c r="AV508" s="202"/>
      <c r="AW508" s="23"/>
      <c r="AX508" s="21"/>
      <c r="AY508" s="21"/>
      <c r="AZ508" s="21"/>
      <c r="BA508" s="21"/>
      <c r="BB508" s="20"/>
      <c r="BC508" s="23"/>
      <c r="BD508" s="202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4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0"/>
      <c r="AK509" s="23"/>
      <c r="AL509" s="23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0"/>
      <c r="BC509" s="23"/>
      <c r="BD509" s="202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41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2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0"/>
      <c r="AK510" s="23"/>
      <c r="AL510" s="23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0"/>
      <c r="BC510" s="23"/>
      <c r="BD510" s="202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41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2"/>
      <c r="O511" s="23"/>
      <c r="P511" s="23"/>
      <c r="Q511" s="23"/>
      <c r="R511" s="23"/>
      <c r="S511" s="23"/>
      <c r="T511" s="23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0"/>
      <c r="AK511" s="23"/>
      <c r="AL511" s="23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0"/>
      <c r="BC511" s="23"/>
      <c r="BD511" s="202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4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2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0"/>
      <c r="AK512" s="23"/>
      <c r="AL512" s="23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0"/>
      <c r="BC512" s="23"/>
      <c r="BD512" s="202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4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2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0"/>
      <c r="AK513" s="23"/>
      <c r="AL513" s="23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0"/>
      <c r="BC513" s="23"/>
      <c r="BD513" s="202"/>
      <c r="BE513" s="23"/>
      <c r="BF513" s="23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0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02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0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2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0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02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0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2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409.6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0"/>
      <c r="R518" s="20"/>
      <c r="S518" s="20"/>
      <c r="T518" s="20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0"/>
      <c r="R519" s="20"/>
      <c r="S519" s="20"/>
      <c r="T519" s="20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0"/>
      <c r="AK520" s="23"/>
      <c r="AL520" s="23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0"/>
      <c r="BC520" s="23"/>
      <c r="BD520" s="202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0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3"/>
      <c r="P521" s="20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0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3"/>
      <c r="P522" s="20"/>
      <c r="Q522" s="20"/>
      <c r="R522" s="20"/>
      <c r="S522" s="20"/>
      <c r="T522" s="20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0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2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8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59.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9"/>
      <c r="P524" s="29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02"/>
      <c r="BE524" s="29"/>
      <c r="BF524" s="29"/>
      <c r="BG524" s="21"/>
      <c r="BH524" s="21"/>
      <c r="BI524" s="21"/>
      <c r="BJ524" s="20"/>
      <c r="BK524" s="63"/>
      <c r="BL524" s="29"/>
      <c r="BM524" s="21"/>
      <c r="BN524" s="195"/>
      <c r="BO524" s="24"/>
      <c r="BP524" s="21"/>
      <c r="BQ524" s="21"/>
      <c r="BR524" s="23"/>
      <c r="BS524" s="23"/>
      <c r="BT524" s="24"/>
      <c r="BU524" s="25"/>
    </row>
    <row r="525" spans="1:73" s="22" customFormat="1" ht="244.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0"/>
      <c r="P525" s="20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02"/>
      <c r="BE525" s="187"/>
      <c r="BF525" s="29"/>
      <c r="BG525" s="21"/>
      <c r="BH525" s="21"/>
      <c r="BI525" s="21"/>
      <c r="BJ525" s="20"/>
      <c r="BK525" s="63"/>
      <c r="BL525" s="29"/>
      <c r="BM525" s="21"/>
      <c r="BN525" s="195"/>
      <c r="BO525" s="24"/>
      <c r="BP525" s="21"/>
      <c r="BQ525" s="21"/>
      <c r="BR525" s="23"/>
      <c r="BS525" s="23"/>
      <c r="BT525" s="24"/>
      <c r="BU525" s="25"/>
    </row>
    <row r="526" spans="1:73" s="22" customFormat="1" ht="219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63"/>
      <c r="P526" s="63"/>
      <c r="Q526" s="63"/>
      <c r="R526" s="63"/>
      <c r="S526" s="63"/>
      <c r="T526" s="63"/>
      <c r="U526" s="6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86"/>
      <c r="BE526" s="188"/>
      <c r="BF526" s="189"/>
      <c r="BG526" s="21"/>
      <c r="BH526" s="21"/>
      <c r="BI526" s="21"/>
      <c r="BJ526" s="21"/>
      <c r="BK526" s="21"/>
      <c r="BL526" s="21"/>
      <c r="BM526" s="21"/>
      <c r="BN526" s="195"/>
      <c r="BO526" s="24"/>
      <c r="BP526" s="21"/>
      <c r="BQ526" s="21"/>
      <c r="BR526" s="23"/>
      <c r="BS526" s="23"/>
      <c r="BT526" s="24"/>
      <c r="BU526" s="25"/>
    </row>
    <row r="527" spans="1:73" s="22" customFormat="1" ht="219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02"/>
      <c r="BE527" s="29"/>
      <c r="BF527" s="29"/>
      <c r="BG527" s="21"/>
      <c r="BH527" s="21"/>
      <c r="BI527" s="21"/>
      <c r="BJ527" s="21"/>
      <c r="BK527" s="21"/>
      <c r="BL527" s="21"/>
      <c r="BM527" s="21"/>
      <c r="BN527" s="195"/>
      <c r="BO527" s="24"/>
      <c r="BP527" s="21"/>
      <c r="BQ527" s="21"/>
      <c r="BR527" s="23"/>
      <c r="BS527" s="23"/>
      <c r="BT527" s="24"/>
      <c r="BU527" s="25"/>
    </row>
    <row r="528" spans="1:73" s="22" customFormat="1" ht="219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6"/>
      <c r="BE528" s="188"/>
      <c r="BF528" s="189"/>
      <c r="BG528" s="21"/>
      <c r="BH528" s="21"/>
      <c r="BI528" s="21"/>
      <c r="BJ528" s="21"/>
      <c r="BK528" s="21"/>
      <c r="BL528" s="21"/>
      <c r="BM528" s="21"/>
      <c r="BN528" s="195"/>
      <c r="BO528" s="24"/>
      <c r="BP528" s="21"/>
      <c r="BQ528" s="21"/>
      <c r="BR528" s="23"/>
      <c r="BS528" s="23"/>
      <c r="BT528" s="24"/>
      <c r="BU528" s="25"/>
    </row>
    <row r="529" spans="1:75" s="22" customFormat="1" ht="409.6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02"/>
      <c r="BE529" s="29"/>
      <c r="BF529" s="20"/>
      <c r="BG529" s="21"/>
      <c r="BH529" s="21"/>
      <c r="BI529" s="21"/>
      <c r="BJ529" s="21"/>
      <c r="BK529" s="21"/>
      <c r="BL529" s="21"/>
      <c r="BM529" s="21"/>
      <c r="BN529" s="195"/>
      <c r="BO529" s="24"/>
      <c r="BP529" s="21"/>
      <c r="BQ529" s="21"/>
      <c r="BR529" s="23"/>
      <c r="BS529" s="23"/>
      <c r="BT529" s="24"/>
      <c r="BU529" s="25"/>
    </row>
    <row r="530" spans="1:75" s="22" customFormat="1" ht="409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0"/>
      <c r="AI530" s="29"/>
      <c r="AJ530" s="29"/>
      <c r="AK530" s="21"/>
      <c r="AL530" s="202"/>
      <c r="AM530" s="29"/>
      <c r="AN530" s="29"/>
      <c r="AO530" s="21"/>
      <c r="AP530" s="21"/>
      <c r="AQ530" s="21"/>
      <c r="AR530" s="21"/>
      <c r="AS530" s="21"/>
      <c r="AT530" s="202"/>
      <c r="AU530" s="29"/>
      <c r="AV530" s="202"/>
      <c r="AW530" s="29"/>
      <c r="AX530" s="21"/>
      <c r="AY530" s="21"/>
      <c r="AZ530" s="21"/>
      <c r="BA530" s="21"/>
      <c r="BB530" s="21"/>
      <c r="BC530" s="21"/>
      <c r="BD530" s="202"/>
      <c r="BE530" s="29"/>
      <c r="BF530" s="29"/>
      <c r="BG530" s="21"/>
      <c r="BH530" s="21"/>
      <c r="BI530" s="21"/>
      <c r="BJ530" s="21"/>
      <c r="BK530" s="21"/>
      <c r="BL530" s="21"/>
      <c r="BM530" s="21"/>
      <c r="BN530" s="195"/>
      <c r="BO530" s="24"/>
      <c r="BP530" s="21"/>
      <c r="BQ530" s="21"/>
      <c r="BR530" s="23"/>
      <c r="BS530" s="23"/>
      <c r="BT530" s="24"/>
      <c r="BU530" s="25"/>
    </row>
    <row r="531" spans="1:75" s="22" customFormat="1" ht="13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6"/>
      <c r="BE531" s="188"/>
      <c r="BF531" s="189"/>
      <c r="BG531" s="21"/>
      <c r="BH531" s="21"/>
      <c r="BI531" s="21"/>
      <c r="BJ531" s="21"/>
      <c r="BK531" s="21"/>
      <c r="BL531" s="21"/>
      <c r="BM531" s="21"/>
      <c r="BN531" s="195"/>
      <c r="BO531" s="24"/>
      <c r="BP531" s="21"/>
      <c r="BQ531" s="21"/>
      <c r="BR531" s="23"/>
      <c r="BS531" s="23"/>
      <c r="BT531" s="24"/>
      <c r="BU531" s="25"/>
    </row>
    <row r="532" spans="1:75" s="22" customFormat="1" ht="137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6"/>
      <c r="BE532" s="188"/>
      <c r="BF532" s="189"/>
      <c r="BG532" s="21"/>
      <c r="BH532" s="21"/>
      <c r="BI532" s="21"/>
      <c r="BJ532" s="21"/>
      <c r="BK532" s="21"/>
      <c r="BL532" s="21"/>
      <c r="BM532" s="21"/>
      <c r="BN532" s="195"/>
      <c r="BO532" s="24"/>
      <c r="BP532" s="21"/>
      <c r="BQ532" s="21"/>
      <c r="BR532" s="23"/>
      <c r="BS532" s="23"/>
      <c r="BT532" s="24"/>
      <c r="BU532" s="25"/>
    </row>
    <row r="533" spans="1:75" s="22" customFormat="1" ht="137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6"/>
      <c r="BE533" s="188"/>
      <c r="BF533" s="189"/>
      <c r="BG533" s="21"/>
      <c r="BH533" s="21"/>
      <c r="BI533" s="21"/>
      <c r="BJ533" s="21"/>
      <c r="BK533" s="21"/>
      <c r="BL533" s="21"/>
      <c r="BM533" s="21"/>
      <c r="BN533" s="195"/>
      <c r="BO533" s="24"/>
      <c r="BP533" s="21"/>
      <c r="BQ533" s="21"/>
      <c r="BR533" s="23"/>
      <c r="BS533" s="23"/>
      <c r="BT533" s="24"/>
      <c r="BU533" s="25"/>
    </row>
    <row r="534" spans="1:75" s="22" customFormat="1" ht="137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6"/>
      <c r="BE534" s="188"/>
      <c r="BF534" s="189"/>
      <c r="BG534" s="21"/>
      <c r="BH534" s="21"/>
      <c r="BI534" s="21"/>
      <c r="BJ534" s="21"/>
      <c r="BK534" s="21"/>
      <c r="BL534" s="21"/>
      <c r="BM534" s="21"/>
      <c r="BN534" s="195"/>
      <c r="BO534" s="24"/>
      <c r="BP534" s="21"/>
      <c r="BQ534" s="21"/>
      <c r="BR534" s="23"/>
      <c r="BS534" s="23"/>
      <c r="BT534" s="24"/>
      <c r="BU534" s="25"/>
    </row>
    <row r="535" spans="1:75" s="22" customFormat="1" ht="137.2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6"/>
      <c r="BE535" s="188"/>
      <c r="BF535" s="189"/>
      <c r="BG535" s="21"/>
      <c r="BH535" s="21"/>
      <c r="BI535" s="21"/>
      <c r="BJ535" s="21"/>
      <c r="BK535" s="21"/>
      <c r="BL535" s="21"/>
      <c r="BM535" s="21"/>
      <c r="BN535" s="195"/>
      <c r="BO535" s="24"/>
      <c r="BP535" s="21"/>
      <c r="BQ535" s="21"/>
      <c r="BR535" s="23"/>
      <c r="BS535" s="23"/>
      <c r="BT535" s="24"/>
      <c r="BU535" s="25"/>
    </row>
    <row r="536" spans="1:75" s="22" customFormat="1" ht="291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0"/>
      <c r="BC536" s="21"/>
      <c r="BD536" s="202"/>
      <c r="BE536" s="29"/>
      <c r="BF536" s="20"/>
      <c r="BG536" s="23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5" s="22" customFormat="1" ht="29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9"/>
      <c r="P537" s="29"/>
      <c r="Q537" s="29"/>
      <c r="R537" s="29"/>
      <c r="S537" s="29"/>
      <c r="T537" s="29"/>
      <c r="U537" s="29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0"/>
      <c r="BC537" s="21"/>
      <c r="BD537" s="202"/>
      <c r="BE537" s="182"/>
      <c r="BF537" s="20"/>
      <c r="BG537" s="23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5" s="22" customFormat="1" ht="197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3"/>
      <c r="P538" s="23"/>
      <c r="Q538" s="23"/>
      <c r="R538" s="23"/>
      <c r="S538" s="23"/>
      <c r="T538" s="23"/>
      <c r="U538" s="20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02"/>
      <c r="BE538" s="20"/>
      <c r="BF538" s="20"/>
      <c r="BG538" s="21"/>
      <c r="BH538" s="21"/>
      <c r="BI538" s="21"/>
      <c r="BJ538" s="21"/>
      <c r="BK538" s="21"/>
      <c r="BL538" s="21"/>
      <c r="BM538" s="21"/>
      <c r="BN538" s="195"/>
      <c r="BO538" s="24"/>
      <c r="BP538" s="21"/>
      <c r="BQ538" s="21"/>
      <c r="BR538" s="23"/>
      <c r="BS538" s="23"/>
      <c r="BT538" s="24"/>
      <c r="BU538" s="25"/>
    </row>
    <row r="539" spans="1:75" s="22" customFormat="1" ht="197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3"/>
      <c r="P539" s="23"/>
      <c r="Q539" s="23"/>
      <c r="R539" s="23"/>
      <c r="S539" s="23"/>
      <c r="T539" s="23"/>
      <c r="U539" s="20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84"/>
      <c r="BE539" s="189"/>
      <c r="BF539" s="189"/>
      <c r="BG539" s="21"/>
      <c r="BH539" s="21"/>
      <c r="BI539" s="21"/>
      <c r="BJ539" s="21"/>
      <c r="BK539" s="21"/>
      <c r="BL539" s="21"/>
      <c r="BM539" s="21"/>
      <c r="BN539" s="195"/>
      <c r="BO539" s="24"/>
      <c r="BP539" s="21"/>
      <c r="BQ539" s="21"/>
      <c r="BR539" s="23"/>
      <c r="BS539" s="23"/>
      <c r="BT539" s="24"/>
      <c r="BU539" s="25"/>
    </row>
    <row r="540" spans="1:75" s="22" customFormat="1" ht="279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190"/>
      <c r="P540" s="190"/>
      <c r="Q540" s="190"/>
      <c r="R540" s="190"/>
      <c r="S540" s="190"/>
      <c r="T540" s="190"/>
      <c r="U540" s="190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02"/>
      <c r="BE540" s="63"/>
      <c r="BF540" s="63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5" s="22" customFormat="1" ht="17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3"/>
      <c r="P541" s="23"/>
      <c r="Q541" s="23"/>
      <c r="R541" s="23"/>
      <c r="S541" s="23"/>
      <c r="T541" s="23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02"/>
      <c r="BE541" s="23"/>
      <c r="BF541" s="23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5" s="22" customFormat="1" ht="129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3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91"/>
      <c r="BE542" s="29"/>
      <c r="BF542" s="29"/>
      <c r="BG542" s="21"/>
      <c r="BH542" s="21"/>
      <c r="BI542" s="21"/>
      <c r="BJ542" s="21"/>
      <c r="BK542" s="21"/>
      <c r="BL542" s="21"/>
      <c r="BM542" s="21"/>
      <c r="BN542" s="195"/>
      <c r="BO542" s="24"/>
      <c r="BP542" s="21"/>
      <c r="BQ542" s="21"/>
      <c r="BR542" s="23"/>
      <c r="BS542" s="23"/>
      <c r="BT542" s="24"/>
      <c r="BU542" s="25"/>
    </row>
    <row r="543" spans="1:75" s="22" customFormat="1" ht="187.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9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02"/>
      <c r="BE543" s="23"/>
      <c r="BF543" s="23"/>
      <c r="BG543" s="21"/>
      <c r="BH543" s="21"/>
      <c r="BI543" s="21"/>
      <c r="BJ543" s="21"/>
      <c r="BK543" s="21"/>
      <c r="BL543" s="21"/>
      <c r="BM543" s="23"/>
      <c r="BN543" s="21"/>
      <c r="BO543" s="24"/>
      <c r="BP543" s="21"/>
      <c r="BQ543" s="21"/>
      <c r="BR543" s="21"/>
      <c r="BS543" s="21"/>
      <c r="BT543" s="23"/>
      <c r="BU543" s="24"/>
      <c r="BV543" s="25"/>
      <c r="BW543" s="30"/>
    </row>
    <row r="544" spans="1:75" s="22" customFormat="1" ht="187.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2"/>
      <c r="O544" s="28"/>
      <c r="P544" s="18"/>
      <c r="Q544" s="28"/>
      <c r="R544" s="28"/>
      <c r="S544" s="28"/>
      <c r="T544" s="28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3"/>
      <c r="BN544" s="21"/>
      <c r="BO544" s="24"/>
      <c r="BP544" s="25"/>
      <c r="BQ544" s="21"/>
      <c r="BR544" s="21"/>
      <c r="BS544" s="21"/>
      <c r="BT544" s="23"/>
      <c r="BU544" s="24"/>
      <c r="BV544" s="25"/>
      <c r="BW544" s="30"/>
    </row>
    <row r="545" spans="1:75" s="22" customFormat="1" ht="409.6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3"/>
      <c r="Q545" s="23"/>
      <c r="R545" s="23"/>
      <c r="S545" s="23"/>
      <c r="T545" s="23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3"/>
      <c r="AV545" s="21"/>
      <c r="AW545" s="23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3"/>
      <c r="BN545" s="21"/>
      <c r="BO545" s="24"/>
      <c r="BP545" s="25"/>
      <c r="BQ545" s="21"/>
      <c r="BR545" s="21"/>
      <c r="BS545" s="21"/>
      <c r="BT545" s="23"/>
      <c r="BU545" s="24"/>
      <c r="BV545" s="25"/>
      <c r="BW545" s="30"/>
    </row>
    <row r="546" spans="1:75" s="22" customFormat="1" ht="409.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02"/>
      <c r="BE546" s="23"/>
      <c r="BF546" s="23"/>
      <c r="BG546" s="21"/>
      <c r="BH546" s="21"/>
      <c r="BI546" s="21"/>
      <c r="BJ546" s="21"/>
      <c r="BK546" s="21"/>
      <c r="BL546" s="21"/>
      <c r="BM546" s="23"/>
      <c r="BN546" s="21"/>
      <c r="BO546" s="24"/>
      <c r="BP546" s="25"/>
      <c r="BQ546" s="21"/>
      <c r="BR546" s="21"/>
      <c r="BS546" s="21"/>
      <c r="BT546" s="23"/>
      <c r="BU546" s="24"/>
      <c r="BV546" s="25"/>
      <c r="BW546" s="30"/>
    </row>
    <row r="547" spans="1:75" s="22" customFormat="1" ht="194.2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2"/>
      <c r="O547" s="28"/>
      <c r="P547" s="18"/>
      <c r="Q547" s="28"/>
      <c r="R547" s="28"/>
      <c r="S547" s="28"/>
      <c r="T547" s="28"/>
      <c r="U547" s="28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3"/>
      <c r="BN547" s="21"/>
      <c r="BO547" s="24"/>
      <c r="BP547" s="25"/>
      <c r="BQ547" s="36"/>
      <c r="BR547" s="36"/>
      <c r="BS547" s="36"/>
      <c r="BT547" s="40"/>
      <c r="BU547" s="26"/>
      <c r="BV547" s="36"/>
      <c r="BW547" s="30"/>
    </row>
    <row r="548" spans="1:75" s="22" customFormat="1" ht="219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1"/>
      <c r="BN548" s="21"/>
      <c r="BO548" s="24"/>
      <c r="BP548" s="25"/>
      <c r="BQ548" s="36"/>
      <c r="BR548" s="36"/>
      <c r="BS548" s="36"/>
      <c r="BT548" s="40"/>
      <c r="BU548" s="26"/>
      <c r="BV548" s="36"/>
      <c r="BW548" s="30"/>
    </row>
    <row r="549" spans="1:75" s="22" customFormat="1" ht="198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182"/>
      <c r="P549" s="182"/>
      <c r="Q549" s="182"/>
      <c r="R549" s="182"/>
      <c r="S549" s="182"/>
      <c r="T549" s="182"/>
      <c r="U549" s="182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198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23"/>
      <c r="P550" s="23"/>
      <c r="Q550" s="23"/>
      <c r="R550" s="23"/>
      <c r="S550" s="23"/>
      <c r="T550" s="23"/>
      <c r="U550" s="23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198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28"/>
      <c r="P551" s="1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21"/>
      <c r="BR551" s="21"/>
      <c r="BS551" s="21"/>
      <c r="BT551" s="23"/>
      <c r="BU551" s="24"/>
      <c r="BV551" s="25"/>
      <c r="BW551" s="30"/>
    </row>
    <row r="552" spans="1:75" s="22" customFormat="1" ht="146.2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8"/>
      <c r="P552" s="1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3"/>
      <c r="BN552" s="21"/>
      <c r="BO552" s="24"/>
      <c r="BP552" s="25"/>
      <c r="BQ552" s="21"/>
      <c r="BR552" s="21"/>
      <c r="BS552" s="21"/>
      <c r="BT552" s="23"/>
      <c r="BU552" s="24"/>
      <c r="BV552" s="25"/>
      <c r="BW552" s="30"/>
    </row>
    <row r="553" spans="1:75" s="22" customFormat="1" ht="227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28"/>
      <c r="P553" s="18"/>
      <c r="Q553" s="28"/>
      <c r="R553" s="28"/>
      <c r="S553" s="28"/>
      <c r="T553" s="28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3"/>
      <c r="BN553" s="21"/>
      <c r="BO553" s="24"/>
      <c r="BP553" s="25"/>
      <c r="BQ553" s="21"/>
      <c r="BR553" s="21"/>
      <c r="BS553" s="21"/>
      <c r="BT553" s="23"/>
      <c r="BU553" s="24"/>
      <c r="BV553" s="25"/>
      <c r="BW553" s="30"/>
    </row>
    <row r="554" spans="1:75" s="22" customFormat="1" ht="154.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8"/>
      <c r="P554" s="2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3"/>
      <c r="BN554" s="21"/>
      <c r="BO554" s="24"/>
      <c r="BP554" s="25"/>
      <c r="BQ554" s="21"/>
      <c r="BR554" s="21"/>
      <c r="BS554" s="21"/>
      <c r="BT554" s="23"/>
      <c r="BU554" s="24"/>
      <c r="BV554" s="25"/>
      <c r="BW554" s="30"/>
    </row>
    <row r="555" spans="1:75" s="22" customFormat="1" ht="154.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8"/>
      <c r="P555" s="18"/>
      <c r="Q555" s="28"/>
      <c r="R555" s="28"/>
      <c r="S555" s="28"/>
      <c r="T555" s="28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3"/>
      <c r="BN555" s="21"/>
      <c r="BO555" s="24"/>
      <c r="BP555" s="25"/>
      <c r="BQ555" s="36"/>
      <c r="BR555" s="36"/>
      <c r="BS555" s="36"/>
      <c r="BT555" s="40"/>
      <c r="BU555" s="26"/>
      <c r="BV555" s="36"/>
      <c r="BW555" s="30"/>
    </row>
    <row r="556" spans="1:75" s="22" customFormat="1" ht="182.2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3"/>
      <c r="BM556" s="21"/>
      <c r="BN556" s="21"/>
      <c r="BO556" s="24"/>
      <c r="BP556" s="25"/>
      <c r="BQ556" s="36"/>
      <c r="BR556" s="36"/>
      <c r="BS556" s="36"/>
      <c r="BT556" s="40"/>
      <c r="BU556" s="26"/>
      <c r="BV556" s="36"/>
      <c r="BW556" s="30"/>
    </row>
    <row r="557" spans="1:75" s="22" customFormat="1" ht="182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3"/>
      <c r="P557" s="23"/>
      <c r="Q557" s="23"/>
      <c r="R557" s="23"/>
      <c r="S557" s="23"/>
      <c r="T557" s="23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1"/>
      <c r="BO557" s="24"/>
      <c r="BP557" s="25"/>
      <c r="BQ557" s="36"/>
      <c r="BR557" s="36"/>
      <c r="BS557" s="36"/>
      <c r="BT557" s="40"/>
      <c r="BU557" s="26"/>
      <c r="BV557" s="36"/>
      <c r="BW557" s="30"/>
    </row>
    <row r="558" spans="1:75" s="22" customFormat="1" ht="312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8"/>
      <c r="P558" s="28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181"/>
      <c r="BE558" s="21"/>
      <c r="BF558" s="21"/>
      <c r="BG558" s="23"/>
      <c r="BH558" s="21"/>
      <c r="BI558" s="21"/>
      <c r="BJ558" s="21"/>
      <c r="BK558" s="21"/>
      <c r="BL558" s="23"/>
      <c r="BM558" s="21"/>
      <c r="BN558" s="21"/>
      <c r="BO558" s="24"/>
      <c r="BP558" s="25"/>
      <c r="BQ558" s="26"/>
    </row>
    <row r="559" spans="1:75" s="22" customFormat="1" ht="174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28"/>
      <c r="P559" s="18"/>
      <c r="Q559" s="28"/>
      <c r="R559" s="28"/>
      <c r="S559" s="28"/>
      <c r="T559" s="28"/>
      <c r="U559" s="2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3"/>
      <c r="BH559" s="21"/>
      <c r="BI559" s="21"/>
      <c r="BJ559" s="21"/>
      <c r="BK559" s="21"/>
      <c r="BL559" s="23"/>
      <c r="BM559" s="21"/>
      <c r="BN559" s="21"/>
      <c r="BO559" s="24"/>
      <c r="BP559" s="25"/>
      <c r="BQ559" s="26"/>
    </row>
    <row r="560" spans="1:75" s="22" customFormat="1" ht="16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181"/>
      <c r="BE560" s="21"/>
      <c r="BF560" s="21"/>
      <c r="BG560" s="23"/>
      <c r="BH560" s="21"/>
      <c r="BI560" s="21"/>
      <c r="BJ560" s="21"/>
      <c r="BK560" s="21"/>
      <c r="BL560" s="23"/>
      <c r="BM560" s="21"/>
      <c r="BN560" s="21"/>
      <c r="BO560" s="24"/>
      <c r="BP560" s="25"/>
      <c r="BQ560" s="26"/>
    </row>
    <row r="561" spans="1:73" s="22" customFormat="1" ht="167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3"/>
      <c r="P561" s="23"/>
      <c r="Q561" s="23"/>
      <c r="R561" s="23"/>
      <c r="S561" s="23"/>
      <c r="T561" s="23"/>
      <c r="U561" s="23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3"/>
      <c r="BH561" s="21"/>
      <c r="BI561" s="21"/>
      <c r="BJ561" s="21"/>
      <c r="BK561" s="21"/>
      <c r="BL561" s="23"/>
      <c r="BM561" s="21"/>
      <c r="BN561" s="21"/>
      <c r="BO561" s="24"/>
      <c r="BP561" s="25"/>
      <c r="BQ561" s="26"/>
    </row>
    <row r="562" spans="1:73" s="22" customFormat="1" ht="167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3"/>
      <c r="P562" s="23"/>
      <c r="Q562" s="28"/>
      <c r="R562" s="28"/>
      <c r="S562" s="28"/>
      <c r="T562" s="28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3"/>
      <c r="BH562" s="21"/>
      <c r="BI562" s="21"/>
      <c r="BJ562" s="21"/>
      <c r="BK562" s="21"/>
      <c r="BL562" s="23"/>
      <c r="BM562" s="21"/>
      <c r="BN562" s="21"/>
      <c r="BO562" s="24"/>
      <c r="BP562" s="25"/>
      <c r="BQ562" s="26"/>
    </row>
    <row r="563" spans="1:73" s="22" customFormat="1" ht="372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18"/>
      <c r="P563" s="18"/>
      <c r="Q563" s="18"/>
      <c r="R563" s="18"/>
      <c r="S563" s="18"/>
      <c r="T563" s="18"/>
      <c r="U563" s="1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1"/>
      <c r="BS563" s="21"/>
    </row>
    <row r="564" spans="1:73" s="22" customFormat="1" ht="257.2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18"/>
      <c r="P564" s="18"/>
      <c r="Q564" s="27"/>
      <c r="R564" s="27"/>
      <c r="S564" s="27"/>
      <c r="T564" s="27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1"/>
      <c r="BS564" s="21"/>
    </row>
    <row r="565" spans="1:73" s="22" customFormat="1" ht="254.2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18"/>
      <c r="P565" s="18"/>
      <c r="Q565" s="27"/>
      <c r="R565" s="27"/>
      <c r="S565" s="27"/>
      <c r="T565" s="27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1"/>
      <c r="BS565" s="21"/>
    </row>
    <row r="566" spans="1:73" s="22" customFormat="1" ht="319.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3"/>
      <c r="P566" s="23"/>
      <c r="Q566" s="23"/>
      <c r="R566" s="23"/>
      <c r="S566" s="23"/>
      <c r="T566" s="23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1"/>
      <c r="BS566" s="21"/>
    </row>
    <row r="567" spans="1:73" s="22" customFormat="1" ht="409.6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18"/>
      <c r="N567" s="18"/>
      <c r="O567" s="28"/>
      <c r="P567" s="18"/>
      <c r="Q567" s="28"/>
      <c r="R567" s="28"/>
      <c r="S567" s="28"/>
      <c r="T567" s="28"/>
      <c r="U567" s="2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1"/>
      <c r="BS567" s="21"/>
    </row>
    <row r="568" spans="1:73" s="22" customFormat="1" ht="141.7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3"/>
      <c r="P568" s="23"/>
      <c r="Q568" s="23"/>
      <c r="R568" s="23"/>
      <c r="S568" s="23"/>
      <c r="T568" s="23"/>
      <c r="U568" s="28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1"/>
      <c r="BS568" s="21"/>
    </row>
    <row r="569" spans="1:73" s="22" customFormat="1" ht="141.7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18"/>
      <c r="O569" s="23"/>
      <c r="P569" s="23"/>
      <c r="Q569" s="23"/>
      <c r="R569" s="23"/>
      <c r="S569" s="23"/>
      <c r="T569" s="23"/>
      <c r="U569" s="23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1"/>
      <c r="BS569" s="21"/>
    </row>
    <row r="570" spans="1:73" s="22" customFormat="1" ht="292.5" customHeight="1" x14ac:dyDescent="0.45">
      <c r="A570" s="17"/>
      <c r="B570" s="18"/>
      <c r="C570" s="176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7"/>
      <c r="P570" s="18"/>
      <c r="Q570" s="27"/>
      <c r="R570" s="27"/>
      <c r="S570" s="27"/>
      <c r="T570" s="27"/>
      <c r="U570" s="27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1"/>
      <c r="BS570" s="24"/>
      <c r="BT570" s="25"/>
      <c r="BU570" s="26"/>
    </row>
    <row r="571" spans="1:73" s="22" customFormat="1" ht="177" customHeight="1" x14ac:dyDescent="0.45">
      <c r="A571" s="17"/>
      <c r="B571" s="18"/>
      <c r="C571" s="176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18"/>
      <c r="P571" s="18"/>
      <c r="Q571" s="27"/>
      <c r="R571" s="27"/>
      <c r="S571" s="27"/>
      <c r="T571" s="27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1"/>
      <c r="BO571" s="21"/>
      <c r="BP571" s="21"/>
      <c r="BQ571" s="21"/>
      <c r="BR571" s="21"/>
      <c r="BS571" s="24"/>
      <c r="BT571" s="25"/>
      <c r="BU571" s="26"/>
    </row>
  </sheetData>
  <autoFilter ref="A2:BW30"/>
  <mergeCells count="44">
    <mergeCell ref="N32:N33"/>
    <mergeCell ref="M32:M33"/>
    <mergeCell ref="K32:K33"/>
    <mergeCell ref="A32:J33"/>
    <mergeCell ref="T32:T33"/>
    <mergeCell ref="S32:S33"/>
    <mergeCell ref="R32:R33"/>
    <mergeCell ref="Q32:Q33"/>
    <mergeCell ref="O32:O33"/>
    <mergeCell ref="BG32:BG33"/>
    <mergeCell ref="BN32:BN33"/>
    <mergeCell ref="BO32:BO33"/>
    <mergeCell ref="AU32:AU33"/>
    <mergeCell ref="AT32:AT33"/>
    <mergeCell ref="J27:J31"/>
    <mergeCell ref="K27:K31"/>
    <mergeCell ref="BB32:BB33"/>
    <mergeCell ref="BF32:BF33"/>
    <mergeCell ref="BC32:BC33"/>
    <mergeCell ref="BD32:BD33"/>
    <mergeCell ref="BE32:BE33"/>
    <mergeCell ref="AN32:AN33"/>
    <mergeCell ref="AO32:AO33"/>
    <mergeCell ref="AP32:AP33"/>
    <mergeCell ref="AQ32:AQ33"/>
    <mergeCell ref="AM32:AM33"/>
    <mergeCell ref="AL32:AL33"/>
    <mergeCell ref="AI32:AI33"/>
    <mergeCell ref="AH32:AH33"/>
    <mergeCell ref="U32:U33"/>
    <mergeCell ref="K14:K16"/>
    <mergeCell ref="J17:J21"/>
    <mergeCell ref="K17:K21"/>
    <mergeCell ref="J22:J26"/>
    <mergeCell ref="K22:K26"/>
    <mergeCell ref="A1:BT1"/>
    <mergeCell ref="G3:G7"/>
    <mergeCell ref="J3:J7"/>
    <mergeCell ref="K3:K7"/>
    <mergeCell ref="J9:J13"/>
    <mergeCell ref="M287:M288"/>
    <mergeCell ref="M7:M8"/>
    <mergeCell ref="M15:M16"/>
    <mergeCell ref="M18:M19"/>
  </mergeCells>
  <pageMargins left="0" right="0" top="0" bottom="0" header="0" footer="0"/>
  <pageSetup paperSize="9" scale="10" fitToHeight="5" orientation="landscape" r:id="rId1"/>
  <rowBreaks count="2" manualBreakCount="2">
    <brk id="16" max="66" man="1"/>
    <brk id="31" max="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2018-10-11T08:08:28Z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