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шаблон!$A$2:$BW$34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шаблон!$A$1:$BO$33</definedName>
  </definedNames>
  <calcPr calcId="145621"/>
</workbook>
</file>

<file path=xl/calcChain.xml><?xml version="1.0" encoding="utf-8"?>
<calcChain xmlns="http://schemas.openxmlformats.org/spreadsheetml/2006/main">
  <c r="BH28" i="4" l="1"/>
  <c r="BI28" i="4"/>
  <c r="BJ28" i="4"/>
  <c r="BK28" i="4"/>
  <c r="BL28" i="4"/>
  <c r="BM28" i="4"/>
  <c r="BN28" i="4"/>
  <c r="BG28" i="4"/>
  <c r="BD28" i="4"/>
  <c r="BE28" i="4"/>
  <c r="BC28" i="4"/>
  <c r="AU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M28" i="4"/>
  <c r="O28" i="4"/>
  <c r="N7" i="4" l="1"/>
  <c r="AN28" i="4" l="1"/>
  <c r="AO28" i="4"/>
  <c r="AP28" i="4"/>
  <c r="AQ28" i="4"/>
  <c r="AR28" i="4"/>
  <c r="AS28" i="4"/>
  <c r="AV28" i="4"/>
  <c r="AW28" i="4"/>
  <c r="AX28" i="4"/>
  <c r="AY28" i="4"/>
  <c r="AZ28" i="4"/>
  <c r="BA28" i="4"/>
  <c r="P26" i="4" l="1"/>
  <c r="S26" i="4"/>
  <c r="N27" i="4"/>
  <c r="O27" i="4" s="1"/>
  <c r="O26" i="4" s="1"/>
  <c r="P20" i="4"/>
  <c r="S20" i="4"/>
  <c r="N25" i="4"/>
  <c r="O25" i="4" s="1"/>
  <c r="T25" i="4" s="1"/>
  <c r="T27" i="4" l="1"/>
  <c r="T26" i="4" s="1"/>
  <c r="Q27" i="4"/>
  <c r="R27" i="4"/>
  <c r="R26" i="4" s="1"/>
  <c r="R25" i="4"/>
  <c r="Q25" i="4"/>
  <c r="BS26" i="4"/>
  <c r="BT26" i="4" s="1"/>
  <c r="U24" i="4"/>
  <c r="O24" i="4" s="1"/>
  <c r="U23" i="4"/>
  <c r="O23" i="4" s="1"/>
  <c r="U22" i="4"/>
  <c r="O22" i="4" s="1"/>
  <c r="N22" i="4"/>
  <c r="N21" i="4"/>
  <c r="O21" i="4" s="1"/>
  <c r="P14" i="4"/>
  <c r="S14" i="4"/>
  <c r="N19" i="4"/>
  <c r="O19" i="4" s="1"/>
  <c r="U25" i="4" l="1"/>
  <c r="BE20" i="4" s="1"/>
  <c r="U27" i="4"/>
  <c r="Q26" i="4"/>
  <c r="O20" i="4"/>
  <c r="AM20" i="4"/>
  <c r="AU20" i="4"/>
  <c r="R21" i="4"/>
  <c r="R20" i="4" s="1"/>
  <c r="T21" i="4"/>
  <c r="T20" i="4" s="1"/>
  <c r="Q21" i="4"/>
  <c r="Q20" i="4" s="1"/>
  <c r="T19" i="4"/>
  <c r="Q19" i="4"/>
  <c r="R19" i="4"/>
  <c r="BE26" i="4" l="1"/>
  <c r="BN26" i="4" s="1"/>
  <c r="U26" i="4"/>
  <c r="U19" i="4"/>
  <c r="BE14" i="4" s="1"/>
  <c r="U21" i="4"/>
  <c r="U20" i="4" s="1"/>
  <c r="U18" i="4"/>
  <c r="O18" i="4" s="1"/>
  <c r="U17" i="4"/>
  <c r="U16" i="4"/>
  <c r="N16" i="4"/>
  <c r="N15" i="4"/>
  <c r="O15" i="4" s="1"/>
  <c r="AI20" i="4" l="1"/>
  <c r="O17" i="4"/>
  <c r="AU14" i="4"/>
  <c r="O16" i="4"/>
  <c r="AM14" i="4"/>
  <c r="O14" i="4"/>
  <c r="R15" i="4"/>
  <c r="R14" i="4" s="1"/>
  <c r="T15" i="4"/>
  <c r="T14" i="4" s="1"/>
  <c r="Q15" i="4"/>
  <c r="U15" i="4" l="1"/>
  <c r="Q14" i="4"/>
  <c r="U14" i="4" l="1"/>
  <c r="AI14" i="4"/>
  <c r="BN14" i="4" l="1"/>
  <c r="N13" i="4"/>
  <c r="O13" i="4" s="1"/>
  <c r="S12" i="4"/>
  <c r="P12" i="4"/>
  <c r="N11" i="4"/>
  <c r="O11" i="4" s="1"/>
  <c r="S10" i="4"/>
  <c r="P10" i="4"/>
  <c r="N9" i="4"/>
  <c r="O9" i="4" s="1"/>
  <c r="S8" i="4"/>
  <c r="P8" i="4"/>
  <c r="O7" i="4"/>
  <c r="T7" i="4" s="1"/>
  <c r="T9" i="4" l="1"/>
  <c r="T8" i="4" s="1"/>
  <c r="O8" i="4"/>
  <c r="R7" i="4"/>
  <c r="Q7" i="4"/>
  <c r="R13" i="4"/>
  <c r="R12" i="4" s="1"/>
  <c r="O12" i="4"/>
  <c r="T13" i="4"/>
  <c r="T12" i="4" s="1"/>
  <c r="Q13" i="4"/>
  <c r="T11" i="4"/>
  <c r="T10" i="4" s="1"/>
  <c r="Q11" i="4"/>
  <c r="R11" i="4"/>
  <c r="R10" i="4" s="1"/>
  <c r="O10" i="4"/>
  <c r="R9" i="4"/>
  <c r="R8" i="4" s="1"/>
  <c r="Q9" i="4"/>
  <c r="U13" i="4" l="1"/>
  <c r="Q12" i="4"/>
  <c r="U11" i="4"/>
  <c r="Q10" i="4"/>
  <c r="U9" i="4"/>
  <c r="Q8" i="4"/>
  <c r="U12" i="4" l="1"/>
  <c r="BE12" i="4"/>
  <c r="BE10" i="4"/>
  <c r="U10" i="4"/>
  <c r="BE8" i="4"/>
  <c r="U8" i="4"/>
  <c r="U7" i="4" l="1"/>
  <c r="O6" i="4" s="1"/>
  <c r="T6" i="4"/>
  <c r="S6" i="4"/>
  <c r="R6" i="4"/>
  <c r="Q6" i="4"/>
  <c r="P6" i="4"/>
  <c r="BG6" i="4"/>
  <c r="U6" i="4" l="1"/>
  <c r="U4" i="4" l="1"/>
  <c r="O4" i="4" s="1"/>
  <c r="P3" i="4" l="1"/>
  <c r="S3" i="4"/>
  <c r="BC3" i="4"/>
  <c r="N4" i="4"/>
  <c r="N5" i="4"/>
  <c r="O5" i="4" s="1"/>
  <c r="O3" i="4" s="1"/>
  <c r="T5" i="4" l="1"/>
  <c r="T3" i="4" s="1"/>
  <c r="Q5" i="4"/>
  <c r="R5" i="4"/>
  <c r="R3" i="4" s="1"/>
  <c r="U5" i="4" l="1"/>
  <c r="Q3" i="4"/>
  <c r="BN6" i="4"/>
  <c r="BN8" i="4"/>
  <c r="BN10" i="4"/>
  <c r="BN12" i="4"/>
  <c r="BN20" i="4"/>
  <c r="U3" i="4" l="1"/>
  <c r="BE3" i="4"/>
  <c r="BS3" i="4" l="1"/>
  <c r="BT3" i="4" s="1"/>
  <c r="BN3" i="4" l="1"/>
  <c r="BN34" i="4" l="1"/>
  <c r="BS27" i="4" l="1"/>
  <c r="BT27" i="4" s="1"/>
  <c r="BS34" i="4"/>
  <c r="BT34" i="4" s="1"/>
  <c r="BS14" i="4"/>
  <c r="BT14" i="4" s="1"/>
  <c r="BS20" i="4"/>
  <c r="BT20" i="4" s="1"/>
  <c r="BS21" i="4"/>
  <c r="BT21" i="4" s="1"/>
  <c r="BS22" i="4"/>
  <c r="BT22" i="4" s="1"/>
  <c r="BS23" i="4"/>
  <c r="BT23" i="4" s="1"/>
  <c r="BS24" i="4"/>
  <c r="BT24" i="4" s="1"/>
  <c r="BS28" i="4"/>
  <c r="BT28" i="4" s="1"/>
  <c r="BS29" i="4"/>
  <c r="BT29" i="4" s="1"/>
  <c r="BS30" i="4"/>
  <c r="BT30" i="4" s="1"/>
  <c r="BS31" i="4"/>
  <c r="BT31" i="4" s="1"/>
  <c r="BS32" i="4"/>
  <c r="BT32" i="4" s="1"/>
  <c r="BS33" i="4"/>
  <c r="BT33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P72" i="2" s="1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S72" i="2"/>
  <c r="S70" i="2" s="1"/>
  <c r="Q56" i="2"/>
  <c r="P56" i="2"/>
  <c r="N62" i="2"/>
  <c r="P63" i="2"/>
  <c r="P62" i="2"/>
  <c r="Q63" i="2"/>
  <c r="Q62" i="2"/>
  <c r="Q37" i="2"/>
  <c r="P41" i="2"/>
  <c r="T31" i="2"/>
  <c r="AJ29" i="2" s="1"/>
  <c r="T32" i="2"/>
  <c r="AL29" i="2"/>
  <c r="T33" i="2"/>
  <c r="AR29" i="2"/>
  <c r="M34" i="2"/>
  <c r="N34" i="2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S11" i="2" s="1"/>
  <c r="R8" i="2"/>
  <c r="O8" i="2"/>
  <c r="N10" i="2"/>
  <c r="Q10" i="2"/>
  <c r="M10" i="2"/>
  <c r="M9" i="2"/>
  <c r="N9" i="2" s="1"/>
  <c r="Q22" i="2"/>
  <c r="Q21" i="2" s="1"/>
  <c r="N11" i="2"/>
  <c r="N23" i="2"/>
  <c r="S28" i="2"/>
  <c r="S27" i="2" s="1"/>
  <c r="Q30" i="2"/>
  <c r="Q34" i="2"/>
  <c r="Q28" i="2"/>
  <c r="Q27" i="2" s="1"/>
  <c r="Q26" i="2"/>
  <c r="Q25" i="2" s="1"/>
  <c r="Q24" i="2"/>
  <c r="Q23" i="2" s="1"/>
  <c r="P22" i="2"/>
  <c r="Q17" i="2"/>
  <c r="Q16" i="2" s="1"/>
  <c r="Q12" i="2"/>
  <c r="Q11" i="2" s="1"/>
  <c r="P10" i="2"/>
  <c r="M44" i="2"/>
  <c r="N44" i="2" s="1"/>
  <c r="S44" i="2" s="1"/>
  <c r="S43" i="2" s="1"/>
  <c r="R43" i="2"/>
  <c r="O43" i="2"/>
  <c r="T22" i="2"/>
  <c r="T21" i="2" s="1"/>
  <c r="P21" i="2"/>
  <c r="Q29" i="2"/>
  <c r="N43" i="2"/>
  <c r="BH21" i="2"/>
  <c r="BK21" i="2" s="1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N77" i="2"/>
  <c r="M83" i="2"/>
  <c r="N83" i="2"/>
  <c r="Q83" i="2" s="1"/>
  <c r="M82" i="2"/>
  <c r="N82" i="2"/>
  <c r="R81" i="2"/>
  <c r="O81" i="2"/>
  <c r="M52" i="2"/>
  <c r="N52" i="2"/>
  <c r="S52" i="2" s="1"/>
  <c r="S51" i="2" s="1"/>
  <c r="R51" i="2"/>
  <c r="O51" i="2"/>
  <c r="M50" i="2"/>
  <c r="N50" i="2"/>
  <c r="R49" i="2"/>
  <c r="O49" i="2"/>
  <c r="P83" i="2"/>
  <c r="T83" i="2" s="1"/>
  <c r="BF81" i="2" s="1"/>
  <c r="S82" i="2"/>
  <c r="S81" i="2" s="1"/>
  <c r="Q52" i="2"/>
  <c r="Q51" i="2" s="1"/>
  <c r="N51" i="2"/>
  <c r="P52" i="2"/>
  <c r="S50" i="2"/>
  <c r="S49" i="2" s="1"/>
  <c r="P50" i="2"/>
  <c r="P49" i="2" s="1"/>
  <c r="M5" i="2"/>
  <c r="M4" i="2"/>
  <c r="N5" i="2"/>
  <c r="S5" i="2" s="1"/>
  <c r="T4" i="2"/>
  <c r="N4" i="2" s="1"/>
  <c r="N3" i="2" s="1"/>
  <c r="R3" i="2"/>
  <c r="O3" i="2"/>
  <c r="T52" i="2"/>
  <c r="T51" i="2" s="1"/>
  <c r="P51" i="2"/>
  <c r="Q5" i="2"/>
  <c r="Q3" i="2" s="1"/>
  <c r="P5" i="2"/>
  <c r="BB51" i="2"/>
  <c r="BK51" i="2" s="1"/>
  <c r="P3" i="2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/>
  <c r="Q61" i="2" s="1"/>
  <c r="Q60" i="2" s="1"/>
  <c r="R60" i="2"/>
  <c r="O60" i="2"/>
  <c r="M54" i="2"/>
  <c r="N54" i="2"/>
  <c r="N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 s="1"/>
  <c r="S6" i="2"/>
  <c r="R6" i="2"/>
  <c r="O6" i="2"/>
  <c r="N19" i="2"/>
  <c r="N18" i="2" s="1"/>
  <c r="Q84" i="2"/>
  <c r="N60" i="2"/>
  <c r="Q54" i="2"/>
  <c r="Q53" i="2" s="1"/>
  <c r="S54" i="2"/>
  <c r="S53" i="2" s="1"/>
  <c r="P54" i="2"/>
  <c r="P53" i="2" s="1"/>
  <c r="P20" i="2"/>
  <c r="S20" i="2"/>
  <c r="S18" i="2" s="1"/>
  <c r="T54" i="2"/>
  <c r="T53" i="2" s="1"/>
  <c r="T20" i="2"/>
  <c r="BB18" i="2" s="1"/>
  <c r="P18" i="2"/>
  <c r="T18" i="2"/>
  <c r="BB53" i="2"/>
  <c r="BK53" i="2" s="1"/>
  <c r="P6" i="2" l="1"/>
  <c r="T7" i="2"/>
  <c r="BK18" i="2"/>
  <c r="S17" i="2"/>
  <c r="S16" i="2" s="1"/>
  <c r="N16" i="2"/>
  <c r="S26" i="2"/>
  <c r="S25" i="2" s="1"/>
  <c r="N25" i="2"/>
  <c r="P26" i="2"/>
  <c r="S30" i="2"/>
  <c r="P30" i="2"/>
  <c r="S34" i="2"/>
  <c r="T34" i="2" s="1"/>
  <c r="P34" i="2"/>
  <c r="P55" i="2"/>
  <c r="BB41" i="2"/>
  <c r="BK41" i="2" s="1"/>
  <c r="T41" i="2"/>
  <c r="S47" i="2"/>
  <c r="S46" i="2" s="1"/>
  <c r="P47" i="2"/>
  <c r="Q47" i="2"/>
  <c r="Q46" i="2" s="1"/>
  <c r="S59" i="2"/>
  <c r="P59" i="2"/>
  <c r="Q7" i="2"/>
  <c r="Q6" i="2" s="1"/>
  <c r="P61" i="2"/>
  <c r="S61" i="2"/>
  <c r="S60" i="2" s="1"/>
  <c r="N6" i="2"/>
  <c r="N84" i="2"/>
  <c r="AZ3" i="2"/>
  <c r="Q50" i="2"/>
  <c r="N49" i="2"/>
  <c r="Q82" i="2"/>
  <c r="Q81" i="2" s="1"/>
  <c r="N81" i="2"/>
  <c r="P82" i="2"/>
  <c r="Q78" i="2"/>
  <c r="Q77" i="2" s="1"/>
  <c r="S78" i="2"/>
  <c r="S77" i="2" s="1"/>
  <c r="P78" i="2"/>
  <c r="P44" i="2"/>
  <c r="Q44" i="2"/>
  <c r="Q43" i="2" s="1"/>
  <c r="T10" i="2"/>
  <c r="BF8" i="2" s="1"/>
  <c r="P12" i="2"/>
  <c r="P17" i="2"/>
  <c r="N29" i="2"/>
  <c r="S24" i="2"/>
  <c r="S23" i="2" s="1"/>
  <c r="P24" i="2"/>
  <c r="N27" i="2"/>
  <c r="P28" i="2"/>
  <c r="P70" i="2"/>
  <c r="P48" i="2"/>
  <c r="T48" i="2" s="1"/>
  <c r="BF46" i="2" s="1"/>
  <c r="Q59" i="2"/>
  <c r="Q55" i="2" s="1"/>
  <c r="N46" i="2"/>
  <c r="Q72" i="2"/>
  <c r="Q70" i="2" s="1"/>
  <c r="S37" i="2"/>
  <c r="P37" i="2"/>
  <c r="T37" i="2" s="1"/>
  <c r="BJ35" i="2" s="1"/>
  <c r="Q40" i="2"/>
  <c r="Q38" i="2" s="1"/>
  <c r="N38" i="2"/>
  <c r="P40" i="2"/>
  <c r="N55" i="2"/>
  <c r="S56" i="2"/>
  <c r="T86" i="2"/>
  <c r="BF84" i="2" s="1"/>
  <c r="P84" i="2"/>
  <c r="S3" i="2"/>
  <c r="T5" i="2"/>
  <c r="S9" i="2"/>
  <c r="S8" i="2" s="1"/>
  <c r="N8" i="2"/>
  <c r="P9" i="2"/>
  <c r="Q9" i="2"/>
  <c r="Q8" i="2" s="1"/>
  <c r="BB29" i="2"/>
  <c r="S68" i="2"/>
  <c r="P68" i="2"/>
  <c r="Q68" i="2"/>
  <c r="S74" i="2"/>
  <c r="S73" i="2" s="1"/>
  <c r="Q74" i="2"/>
  <c r="Q73" i="2" s="1"/>
  <c r="P74" i="2"/>
  <c r="N73" i="2"/>
  <c r="N13" i="2"/>
  <c r="S14" i="2"/>
  <c r="S13" i="2" s="1"/>
  <c r="Q14" i="2"/>
  <c r="Q13" i="2" s="1"/>
  <c r="P14" i="2"/>
  <c r="T85" i="2"/>
  <c r="S84" i="2"/>
  <c r="P36" i="2"/>
  <c r="Q36" i="2"/>
  <c r="Q35" i="2" s="1"/>
  <c r="S36" i="2"/>
  <c r="S35" i="2" s="1"/>
  <c r="N35" i="2"/>
  <c r="T63" i="2"/>
  <c r="S62" i="2"/>
  <c r="Q65" i="2"/>
  <c r="N64" i="2"/>
  <c r="S65" i="2"/>
  <c r="P65" i="2"/>
  <c r="N75" i="2"/>
  <c r="S76" i="2"/>
  <c r="S75" i="2" s="1"/>
  <c r="Q76" i="2"/>
  <c r="Q75" i="2" s="1"/>
  <c r="P76" i="2"/>
  <c r="P27" i="2" l="1"/>
  <c r="T28" i="2"/>
  <c r="P23" i="2"/>
  <c r="T24" i="2"/>
  <c r="P11" i="2"/>
  <c r="T12" i="2"/>
  <c r="P77" i="2"/>
  <c r="T78" i="2"/>
  <c r="P60" i="2"/>
  <c r="T61" i="2"/>
  <c r="T72" i="2"/>
  <c r="T47" i="2"/>
  <c r="P46" i="2"/>
  <c r="S29" i="2"/>
  <c r="T6" i="2"/>
  <c r="BH6" i="2"/>
  <c r="BK6" i="2" s="1"/>
  <c r="S64" i="2"/>
  <c r="Q64" i="2"/>
  <c r="T68" i="2"/>
  <c r="BB64" i="2" s="1"/>
  <c r="S55" i="2"/>
  <c r="T40" i="2"/>
  <c r="P38" i="2"/>
  <c r="T56" i="2"/>
  <c r="P16" i="2"/>
  <c r="T17" i="2"/>
  <c r="P43" i="2"/>
  <c r="T44" i="2"/>
  <c r="T82" i="2"/>
  <c r="P81" i="2"/>
  <c r="Q49" i="2"/>
  <c r="T50" i="2"/>
  <c r="T59" i="2"/>
  <c r="BB55" i="2" s="1"/>
  <c r="T30" i="2"/>
  <c r="P29" i="2"/>
  <c r="P25" i="2"/>
  <c r="T26" i="2"/>
  <c r="T76" i="2"/>
  <c r="P75" i="2"/>
  <c r="T65" i="2"/>
  <c r="P64" i="2"/>
  <c r="T14" i="2"/>
  <c r="P13" i="2"/>
  <c r="T3" i="2"/>
  <c r="BB3" i="2"/>
  <c r="BK3" i="2" s="1"/>
  <c r="BB62" i="2"/>
  <c r="BK62" i="2" s="1"/>
  <c r="T62" i="2"/>
  <c r="T36" i="2"/>
  <c r="P35" i="2"/>
  <c r="BB84" i="2"/>
  <c r="BK84" i="2" s="1"/>
  <c r="T84" i="2"/>
  <c r="T74" i="2"/>
  <c r="P73" i="2"/>
  <c r="T9" i="2"/>
  <c r="P8" i="2"/>
  <c r="AF29" i="2" l="1"/>
  <c r="BK29" i="2" s="1"/>
  <c r="T29" i="2"/>
  <c r="T49" i="2"/>
  <c r="BB49" i="2"/>
  <c r="BK49" i="2" s="1"/>
  <c r="BB43" i="2"/>
  <c r="BK43" i="2" s="1"/>
  <c r="T43" i="2"/>
  <c r="BB16" i="2"/>
  <c r="BK16" i="2" s="1"/>
  <c r="T16" i="2"/>
  <c r="AF55" i="2"/>
  <c r="T55" i="2"/>
  <c r="BB38" i="2"/>
  <c r="BK38" i="2" s="1"/>
  <c r="T38" i="2"/>
  <c r="BB70" i="2"/>
  <c r="BK70" i="2" s="1"/>
  <c r="T70" i="2"/>
  <c r="BB25" i="2"/>
  <c r="BK25" i="2" s="1"/>
  <c r="T25" i="2"/>
  <c r="BK55" i="2"/>
  <c r="BB81" i="2"/>
  <c r="BK81" i="2" s="1"/>
  <c r="T81" i="2"/>
  <c r="BB46" i="2"/>
  <c r="BK46" i="2" s="1"/>
  <c r="T46" i="2"/>
  <c r="T60" i="2"/>
  <c r="BB60" i="2"/>
  <c r="BK60" i="2" s="1"/>
  <c r="BB77" i="2"/>
  <c r="BK77" i="2" s="1"/>
  <c r="T77" i="2"/>
  <c r="BB11" i="2"/>
  <c r="BK11" i="2" s="1"/>
  <c r="T11" i="2"/>
  <c r="T23" i="2"/>
  <c r="BB23" i="2"/>
  <c r="BK23" i="2" s="1"/>
  <c r="BB27" i="2"/>
  <c r="BK27" i="2" s="1"/>
  <c r="T27" i="2"/>
  <c r="BB8" i="2"/>
  <c r="BK8" i="2" s="1"/>
  <c r="T8" i="2"/>
  <c r="BB73" i="2"/>
  <c r="BK73" i="2" s="1"/>
  <c r="T73" i="2"/>
  <c r="BB35" i="2"/>
  <c r="BK35" i="2" s="1"/>
  <c r="T35" i="2"/>
  <c r="T13" i="2"/>
  <c r="BB13" i="2"/>
  <c r="BK13" i="2" s="1"/>
  <c r="AF64" i="2"/>
  <c r="BK64" i="2" s="1"/>
  <c r="T64" i="2"/>
  <c r="BB75" i="2"/>
  <c r="BK75" i="2" s="1"/>
  <c r="T75" i="2"/>
</calcChain>
</file>

<file path=xl/sharedStrings.xml><?xml version="1.0" encoding="utf-8"?>
<sst xmlns="http://schemas.openxmlformats.org/spreadsheetml/2006/main" count="557" uniqueCount="391">
  <si>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</si>
  <si>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</si>
  <si>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</si>
  <si>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</si>
  <si>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</si>
  <si>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</si>
  <si>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</si>
  <si>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</si>
  <si>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</si>
  <si>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</si>
  <si>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</si>
  <si>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</si>
  <si>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</si>
  <si>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</si>
  <si>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</si>
  <si>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</si>
  <si>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</si>
  <si>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</si>
  <si>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</si>
  <si>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</si>
  <si>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</si>
  <si>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</si>
  <si>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</si>
  <si>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</si>
  <si>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</si>
  <si>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</si>
  <si>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</si>
  <si>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</si>
  <si>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</si>
  <si>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</si>
  <si>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</si>
  <si>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</si>
  <si>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</si>
  <si>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</si>
  <si>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</si>
  <si>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</si>
  <si>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</si>
  <si>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</si>
  <si>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</si>
  <si>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</si>
  <si>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</si>
  <si>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</si>
  <si>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</si>
  <si>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</si>
  <si>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</si>
  <si>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</si>
  <si>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</si>
  <si>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</si>
  <si>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</si>
  <si>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</si>
  <si>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</si>
  <si>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</si>
  <si>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</si>
  <si>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</si>
  <si>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</si>
  <si>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</si>
  <si>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</si>
  <si>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</si>
  <si>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</si>
  <si>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</si>
  <si>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</si>
  <si>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</si>
  <si>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</si>
  <si>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</si>
  <si>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</si>
  <si>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</si>
  <si>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</si>
  <si>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</si>
  <si>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</si>
  <si>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</si>
  <si>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</si>
  <si>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</si>
  <si>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</si>
  <si>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</si>
  <si>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</si>
  <si>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</si>
  <si>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</si>
  <si>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</si>
  <si>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</si>
  <si>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</si>
  <si>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</si>
  <si>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</si>
  <si>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</si>
  <si>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</si>
  <si>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</si>
  <si>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</si>
  <si>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</si>
  <si>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</si>
  <si>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</si>
  <si>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</si>
  <si>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</si>
  <si>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</si>
  <si>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</si>
  <si>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</si>
  <si>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</si>
  <si>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</si>
  <si>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</si>
  <si>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</si>
  <si>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</si>
  <si>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</si>
  <si>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</si>
  <si>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</si>
  <si>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</si>
  <si>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</si>
  <si>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</si>
  <si>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</si>
  <si>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</si>
  <si>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</si>
  <si>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</si>
  <si>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</si>
  <si>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</si>
  <si>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</si>
  <si>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</si>
  <si>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</si>
  <si>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</si>
  <si>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</si>
  <si>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</si>
  <si>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</si>
  <si>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</si>
  <si>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</si>
  <si>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</si>
  <si>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</si>
  <si>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</si>
  <si>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</si>
  <si>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</si>
  <si>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</si>
  <si>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</si>
  <si>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</si>
  <si>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</si>
  <si>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</si>
  <si>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</si>
  <si>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</si>
  <si>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</si>
  <si>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</si>
  <si>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</si>
  <si>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</si>
  <si>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</si>
  <si>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</si>
  <si>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</si>
  <si>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</si>
  <si>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</si>
  <si>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</si>
  <si>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</si>
  <si>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</si>
  <si>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</si>
  <si>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</si>
  <si>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</si>
  <si>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</si>
  <si>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</si>
  <si>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</si>
  <si>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</si>
  <si>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</si>
  <si>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</si>
  <si>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</si>
  <si>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</si>
  <si>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</si>
  <si>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</si>
  <si>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</si>
  <si>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</si>
  <si>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</si>
  <si>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</si>
  <si>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</si>
  <si>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</si>
  <si>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</si>
  <si>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</si>
  <si>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</si>
  <si>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</si>
  <si>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</si>
  <si>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</si>
  <si>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</si>
  <si>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</si>
  <si>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</si>
  <si>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</si>
  <si>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</si>
  <si>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</si>
  <si>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</si>
  <si>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</si>
  <si>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</si>
  <si>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</si>
  <si>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</si>
  <si>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</si>
  <si>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</si>
  <si>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</si>
  <si>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</si>
  <si>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</si>
  <si>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</si>
  <si>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</si>
  <si>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</si>
  <si>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</si>
  <si>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</si>
  <si>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</si>
  <si>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</si>
  <si>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</si>
  <si>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</si>
  <si>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</si>
  <si>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</si>
  <si>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</si>
  <si>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</si>
  <si>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</si>
  <si>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</si>
  <si>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</si>
  <si>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</si>
  <si>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</si>
  <si>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</si>
  <si>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</si>
  <si>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</si>
  <si>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</si>
  <si>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</si>
  <si>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</si>
  <si>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</si>
  <si>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</si>
  <si>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</si>
  <si>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</si>
  <si>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</si>
  <si>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</si>
  <si>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</si>
  <si>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</si>
  <si>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</si>
  <si>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</si>
  <si>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</si>
  <si>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</si>
  <si>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</si>
  <si>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</si>
  <si>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</si>
  <si>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</si>
  <si>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</si>
  <si>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</si>
  <si>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</si>
  <si>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</si>
  <si>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</si>
  <si>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</si>
  <si>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</si>
  <si>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</si>
  <si>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</si>
  <si>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</si>
  <si>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</si>
  <si>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</si>
  <si>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</si>
  <si>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</si>
  <si>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</si>
  <si>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</si>
  <si>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</si>
  <si>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</si>
  <si>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</si>
  <si>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</si>
  <si>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</si>
  <si>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</si>
  <si>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</si>
  <si>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</si>
  <si>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</si>
  <si>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</si>
  <si>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</si>
  <si>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</si>
  <si>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</si>
  <si>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</si>
  <si>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</si>
  <si>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</si>
  <si>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</si>
  <si>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</si>
  <si>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</si>
  <si>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</si>
  <si>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</si>
  <si>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</si>
  <si>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</si>
  <si>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</si>
  <si>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</si>
  <si>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</si>
  <si>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</si>
  <si>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</si>
  <si>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</si>
  <si>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</si>
  <si>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</si>
  <si>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</si>
  <si>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</si>
  <si>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</si>
  <si>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</si>
  <si>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</si>
  <si>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</si>
  <si>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</si>
  <si>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</si>
  <si>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</si>
  <si>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</si>
  <si>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</si>
  <si>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</si>
  <si>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</si>
  <si>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</si>
  <si>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</si>
  <si>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</si>
  <si>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</si>
  <si>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</si>
  <si>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</si>
  <si>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</si>
  <si>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</si>
  <si>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</si>
  <si>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</si>
  <si>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</si>
  <si>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</si>
  <si>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</si>
  <si>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</si>
  <si>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</si>
  <si>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</si>
  <si>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</si>
  <si>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</si>
  <si>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</si>
  <si>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</si>
  <si>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</si>
  <si>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</si>
  <si>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</si>
  <si>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</si>
  <si>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</si>
  <si>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</si>
  <si>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</si>
  <si>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</si>
  <si>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</si>
  <si>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</si>
  <si>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</si>
  <si>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</si>
  <si>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</si>
  <si>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</si>
  <si>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</si>
  <si>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</si>
  <si>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</si>
  <si>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</si>
  <si>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</si>
  <si>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</si>
  <si>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</si>
  <si>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</si>
  <si>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</si>
  <si>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</si>
  <si>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</si>
  <si>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Ц-17002, Ц-17003, Ц-17011, Ц-17016 и Ц-17029.</t>
  </si>
  <si>
    <t>Аналог. Ц-17004 и Ц-17007.</t>
  </si>
  <si>
    <t>Аналог. Ц-17006 и Ц-17008.</t>
  </si>
  <si>
    <t>41792652 (ЦЭС-17456/2019)</t>
  </si>
  <si>
    <t>41794044 (ЦЭС-17487/2019)</t>
  </si>
  <si>
    <t>41794060 (ЦЭС-17488/2019)</t>
  </si>
  <si>
    <t>41794066 (ЦЭС-17489/2019)</t>
  </si>
  <si>
    <t>41793209 (ЮЭС-3869/2019)</t>
  </si>
  <si>
    <t>41793195 (ЮЭС-3874/2019)</t>
  </si>
  <si>
    <t>Булгаков Николай Петрович</t>
  </si>
  <si>
    <t>Рябикова Тамара Михайловна</t>
  </si>
  <si>
    <t>Газаров Валерий Михайлович</t>
  </si>
  <si>
    <t>Хлопов Александр Николаевич</t>
  </si>
  <si>
    <t>ИП Лысых Татьяна Алексеевна</t>
  </si>
  <si>
    <t>КуРЭС</t>
  </si>
  <si>
    <t>Со.РЭС</t>
  </si>
  <si>
    <t>Курская обл., Курчатовский р-он, Дичнянский с/с, с. Успенка, кад.: 46:12:021503:55</t>
  </si>
  <si>
    <t>Курская обл., Медвенский р-н, д. Большая Владимировка, д.3</t>
  </si>
  <si>
    <t>Курская обл., Курский р-н, д. 1-я Моква, уч. 46:11:091205:714</t>
  </si>
  <si>
    <t>Курская обл., Курский р-н, д. 1-я Моква, уч. 46:11:091205:778</t>
  </si>
  <si>
    <t>Курская обл., Курский р-н, д. 1-я Моква, уч. 46:11:091205:853</t>
  </si>
  <si>
    <t>Курская область, Солнцевский район, Зуевский сельсовет</t>
  </si>
  <si>
    <t>Курская область, Солнцевский район, п. Солнцево, ул. 2-я Привокзальная</t>
  </si>
  <si>
    <t>строительство воздушной линии электропередачи 0,4 кВ самонесущим изолированным проводом ВЛИ-0,4 кВ протяженностью 0,6 км от ТП-10/0,4 кВ № 172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</si>
  <si>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0,36 км от опоры № 2 существующей ВЛ-0,4 кВ № 1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</si>
  <si>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0,35 км от опоры № 7 существующей ВЛ-0,4 кВ № 1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</si>
  <si>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0,38 км от опоры № 15 существующей ВЛ-0,4 кВ № 1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</si>
  <si>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реконструкция существующей ТП-10/0,4 кВ № 172 в части монтажа дополнительного линейного коммутационного аппарата (объем реконструкции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</si>
  <si>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</si>
  <si>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замены неизолированного провода на участке протяженностью 0,6 км на СИП (в пролетах опор №№ 1…21) и замены опор №№ 2, 3, 5, 7…15, 18, 19, 21) (объем реконструкции и необходимость замены опор уточнить при проектировании).</t>
  </si>
  <si>
    <t>реконструкция существующей ВЛ-10 кВ № 03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</si>
  <si>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676 в части монтажа ответвительной арматуры в точке врезки (объем реконструкции уточнить при проектировании).</t>
  </si>
  <si>
    <t>41792082 (ЗЭС-3677/2019)</t>
  </si>
  <si>
    <t>ТП-10/0,4 кВ № 172 (инв. № 54.1842580)</t>
  </si>
  <si>
    <t>Реконструкция ВЛ-0,4 кВ, км</t>
  </si>
  <si>
    <t xml:space="preserve">Реконструкция существующей ВЛ-0,4 кВ в части замены неизолированного провода на участке протяженностью 0,6 км на СИП и замены 15-ти опор </t>
  </si>
  <si>
    <t>СТП 25 кВА (с техническим учетом)</t>
  </si>
  <si>
    <t>СТП 16 кВА (с техническим учетом)</t>
  </si>
  <si>
    <t>СТП 25 кВА - 1 шт.</t>
  </si>
  <si>
    <t>технический учет</t>
  </si>
  <si>
    <t>41708107 (СЭС-3889/2018)</t>
  </si>
  <si>
    <t>Дуплина Елена Николаевна</t>
  </si>
  <si>
    <t>Курская обл., Железногорский р-н,с/о Шахтер, уч.505/4,</t>
  </si>
  <si>
    <t>реконструкция существующей ТП-6/0,4 кВ №014 в части монтажа дополнительного линейного коммутационного аппарата (объем реконструкции уточнить при проектировании), в том числе  по ТУ С-3776.</t>
  </si>
  <si>
    <t>Остальной объем строительства в С-3776 (Очередь 114 Северо-восток-2)</t>
  </si>
  <si>
    <t>Монтаж АВ-0,4 кВ - 1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</si>
  <si>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136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</si>
  <si>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</si>
  <si>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</si>
  <si>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</si>
  <si>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</si>
  <si>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</si>
  <si>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</si>
  <si>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</si>
  <si>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</si>
  <si>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</si>
  <si>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строительство воздушной линии электропередачи 10 кВ защищенным проводом – ответвления протяженностью 0,2 км от опоры № 46 существующей ВЛ-10 кВ № 03 до проектируемой ТП-10/0,4 кВ с увеличением протяженности существующей ВЛ-10 кВ ;
- монтаж одного линейного разъединителя 10 кВ на концевой опоре проектируемого ответвления от ВЛ-10 кВ № 03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0,1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25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</si>
  <si>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0,02 км от опоры № 34 существующей ВЛ-10 кВ № 676 до проектируемой ТП-10/0,4 кВ с увеличением протяженности существующей ВЛ-10 кВ ;
- монтаж одного линейного разъединителя 10 кВ на концевой опоре проектируемого ответвления от ВЛ-10 кВ № 676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0,005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16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</si>
  <si>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ЛЭП-0,4 кВ протяженностью 0,29 км от ТП-6/0,4 кВ № 014, в том числе:строительство КЛ 0,4 кВ методом прокладки в траншее, протяженностью 0,13 км, в том числе 0,13 км по ТУ С-3776;строительство воздушной линии электропередачи 0,4 кВ самонесущим изолированным проводом (ВЛИ-0,4 кВ) протяженностью 0,16 км, в том числе 0,06 км по ТУ С-3776.</t>
  </si>
  <si>
    <t>Реконструкция существующей ВЛ-0,4 кВ в части замены неизолированного провода на участке протяженностью 0,6 км на СИП и замены 15-ти опор.</t>
  </si>
  <si>
    <t>СТП 25 кВА - 1 шт.
СТП 16 кВА 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</si>
</sst>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35"/>
      <color theme="1"/>
      <name val="Arial"/>
      <family val="2"/>
      <charset val="204"/>
    </font>
    <font>
      <sz val="35"/>
      <name val="Arial"/>
      <family val="2"/>
      <charset val="204"/>
    </font>
    <font>
      <sz val="32"/>
      <color theme="1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30"/>
      <color theme="1"/>
      <name val="Arial"/>
      <family val="2"/>
      <charset val="204"/>
    </font>
    <font>
      <sz val="30"/>
      <name val="Arial"/>
      <family val="2"/>
      <charset val="204"/>
    </font>
    <font>
      <sz val="38"/>
      <name val="Arial"/>
      <family val="2"/>
      <charset val="204"/>
    </font>
    <font>
      <sz val="38"/>
      <color theme="1"/>
      <name val="Arial"/>
      <family val="2"/>
      <charset val="204"/>
    </font>
    <font>
      <sz val="38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168" fontId="15" fillId="0" borderId="0" xfId="0" applyNumberFormat="1" applyFont="1" applyFill="1" applyBorder="1" applyAlignment="1" applyProtection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168" fontId="16" fillId="0" borderId="1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164" fontId="24" fillId="0" borderId="4" xfId="0" applyNumberFormat="1" applyFont="1" applyFill="1" applyBorder="1" applyAlignment="1">
      <alignment horizontal="center" vertical="center" wrapText="1"/>
    </xf>
    <xf numFmtId="14" fontId="24" fillId="0" borderId="4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8" fontId="25" fillId="0" borderId="5" xfId="0" applyNumberFormat="1" applyFont="1" applyFill="1" applyBorder="1" applyAlignment="1" applyProtection="1">
      <alignment horizontal="right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8" fontId="24" fillId="0" borderId="0" xfId="0" applyNumberFormat="1" applyFont="1" applyFill="1" applyAlignment="1">
      <alignment horizontal="center" vertical="center" wrapText="1"/>
    </xf>
    <xf numFmtId="164" fontId="24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4" fontId="23" fillId="0" borderId="2" xfId="0" applyNumberFormat="1" applyFont="1" applyFill="1" applyBorder="1" applyAlignment="1">
      <alignment horizontal="center" vertical="center" wrapText="1"/>
    </xf>
    <xf numFmtId="14" fontId="23" fillId="0" borderId="9" xfId="0" applyNumberFormat="1" applyFont="1" applyFill="1" applyBorder="1" applyAlignment="1">
      <alignment horizontal="center" vertical="center" wrapText="1"/>
    </xf>
    <xf numFmtId="14" fontId="23" fillId="0" borderId="6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2" fillId="0" borderId="4" xfId="0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5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21"/>
  <sheetViews>
    <sheetView tabSelected="1" view="pageBreakPreview" topLeftCell="AH1" zoomScale="30" zoomScaleNormal="30" zoomScaleSheetLayoutView="30" workbookViewId="0">
      <pane ySplit="2" topLeftCell="A28" activePane="bottomLeft" state="frozen"/>
      <selection pane="bottomLeft" activeCell="AT28" sqref="AT28"/>
    </sheetView>
  </sheetViews>
  <sheetFormatPr defaultColWidth="9.140625" defaultRowHeight="34.5" x14ac:dyDescent="0.45"/>
  <cols>
    <col min="1" max="1" width="28.85546875" style="176" customWidth="1"/>
    <col min="2" max="2" width="36.42578125" style="176" customWidth="1"/>
    <col min="3" max="3" width="38.28515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5.28515625" style="176" customWidth="1"/>
    <col min="8" max="8" width="23" style="176" customWidth="1"/>
    <col min="9" max="9" width="44.5703125" style="176" customWidth="1"/>
    <col min="10" max="10" width="84.85546875" style="176" customWidth="1"/>
    <col min="11" max="11" width="54.7109375" style="176" customWidth="1"/>
    <col min="12" max="12" width="38" style="176" customWidth="1"/>
    <col min="13" max="13" width="57.140625" style="176" customWidth="1"/>
    <col min="14" max="14" width="52.140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1.285156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0.570312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2.57031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7.140625" style="176" customWidth="1"/>
    <col min="56" max="56" width="38.7109375" style="176" customWidth="1"/>
    <col min="57" max="57" width="33.42578125" style="176" customWidth="1"/>
    <col min="58" max="58" width="90" style="176" customWidth="1"/>
    <col min="59" max="59" width="35.5703125" style="176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67.25" customHeight="1" x14ac:dyDescent="0.95">
      <c r="A1" s="264" t="s">
        <v>376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4"/>
      <c r="BA1" s="264"/>
      <c r="BB1" s="264"/>
      <c r="BC1" s="264"/>
      <c r="BD1" s="264"/>
      <c r="BE1" s="264"/>
      <c r="BF1" s="264"/>
      <c r="BG1" s="264"/>
      <c r="BH1" s="264"/>
      <c r="BI1" s="264"/>
      <c r="BJ1" s="264"/>
      <c r="BK1" s="264"/>
      <c r="BL1" s="264"/>
      <c r="BM1" s="264"/>
      <c r="BN1" s="264"/>
      <c r="BO1" s="264"/>
      <c r="BP1" s="264"/>
      <c r="BQ1" s="264"/>
      <c r="BR1" s="264"/>
      <c r="BS1" s="264"/>
      <c r="BT1" s="264"/>
    </row>
    <row r="2" spans="1:73" s="218" customFormat="1" ht="352.5" customHeight="1" x14ac:dyDescent="0.25">
      <c r="A2" s="224" t="s">
        <v>0</v>
      </c>
      <c r="B2" s="224" t="s">
        <v>24</v>
      </c>
      <c r="C2" s="224" t="s">
        <v>329</v>
      </c>
      <c r="D2" s="224" t="s">
        <v>25</v>
      </c>
      <c r="E2" s="224" t="s">
        <v>31</v>
      </c>
      <c r="F2" s="224" t="s">
        <v>27</v>
      </c>
      <c r="G2" s="224" t="s">
        <v>1</v>
      </c>
      <c r="H2" s="224" t="s">
        <v>2</v>
      </c>
      <c r="I2" s="224" t="s">
        <v>19</v>
      </c>
      <c r="J2" s="224" t="s">
        <v>308</v>
      </c>
      <c r="K2" s="224" t="s">
        <v>309</v>
      </c>
      <c r="L2" s="224" t="s">
        <v>28</v>
      </c>
      <c r="M2" s="224" t="s">
        <v>32</v>
      </c>
      <c r="N2" s="224" t="s">
        <v>33</v>
      </c>
      <c r="O2" s="224" t="s">
        <v>34</v>
      </c>
      <c r="P2" s="224"/>
      <c r="Q2" s="224" t="s">
        <v>35</v>
      </c>
      <c r="R2" s="224" t="s">
        <v>36</v>
      </c>
      <c r="S2" s="224" t="s">
        <v>37</v>
      </c>
      <c r="T2" s="224" t="s">
        <v>38</v>
      </c>
      <c r="U2" s="224" t="s">
        <v>39</v>
      </c>
      <c r="V2" s="224" t="s">
        <v>324</v>
      </c>
      <c r="W2" s="224" t="s">
        <v>313</v>
      </c>
      <c r="X2" s="224" t="s">
        <v>323</v>
      </c>
      <c r="Y2" s="224" t="s">
        <v>313</v>
      </c>
      <c r="Z2" s="224" t="s">
        <v>29</v>
      </c>
      <c r="AA2" s="224" t="s">
        <v>313</v>
      </c>
      <c r="AB2" s="224" t="s">
        <v>322</v>
      </c>
      <c r="AC2" s="224" t="s">
        <v>313</v>
      </c>
      <c r="AD2" s="224" t="s">
        <v>321</v>
      </c>
      <c r="AE2" s="224" t="s">
        <v>313</v>
      </c>
      <c r="AF2" s="224" t="s">
        <v>315</v>
      </c>
      <c r="AG2" s="224" t="s">
        <v>313</v>
      </c>
      <c r="AH2" s="224" t="s">
        <v>314</v>
      </c>
      <c r="AI2" s="224" t="s">
        <v>313</v>
      </c>
      <c r="AJ2" s="224" t="s">
        <v>315</v>
      </c>
      <c r="AK2" s="224"/>
      <c r="AL2" s="224" t="s">
        <v>316</v>
      </c>
      <c r="AM2" s="224" t="s">
        <v>313</v>
      </c>
      <c r="AN2" s="224" t="s">
        <v>317</v>
      </c>
      <c r="AO2" s="224" t="s">
        <v>313</v>
      </c>
      <c r="AP2" s="224" t="s">
        <v>11</v>
      </c>
      <c r="AQ2" s="224"/>
      <c r="AR2" s="224" t="s">
        <v>10</v>
      </c>
      <c r="AS2" s="224"/>
      <c r="AT2" s="224" t="s">
        <v>318</v>
      </c>
      <c r="AU2" s="224" t="s">
        <v>313</v>
      </c>
      <c r="AV2" s="224" t="s">
        <v>325</v>
      </c>
      <c r="AW2" s="224" t="s">
        <v>313</v>
      </c>
      <c r="AX2" s="224" t="s">
        <v>327</v>
      </c>
      <c r="AY2" s="224" t="s">
        <v>313</v>
      </c>
      <c r="AZ2" s="224" t="s">
        <v>326</v>
      </c>
      <c r="BA2" s="224" t="s">
        <v>313</v>
      </c>
      <c r="BB2" s="224" t="s">
        <v>311</v>
      </c>
      <c r="BC2" s="224" t="s">
        <v>313</v>
      </c>
      <c r="BD2" s="224" t="s">
        <v>310</v>
      </c>
      <c r="BE2" s="224" t="s">
        <v>313</v>
      </c>
      <c r="BF2" s="224" t="s">
        <v>364</v>
      </c>
      <c r="BG2" s="224" t="s">
        <v>313</v>
      </c>
      <c r="BH2" s="224" t="s">
        <v>328</v>
      </c>
      <c r="BI2" s="224" t="s">
        <v>313</v>
      </c>
      <c r="BJ2" s="224" t="s">
        <v>319</v>
      </c>
      <c r="BK2" s="224" t="s">
        <v>313</v>
      </c>
      <c r="BL2" s="224" t="s">
        <v>320</v>
      </c>
      <c r="BM2" s="224" t="s">
        <v>313</v>
      </c>
      <c r="BN2" s="217" t="s">
        <v>21</v>
      </c>
      <c r="BO2" s="203" t="s">
        <v>312</v>
      </c>
      <c r="BP2" s="235" t="s">
        <v>18</v>
      </c>
      <c r="BQ2" s="236"/>
    </row>
    <row r="3" spans="1:73" s="22" customFormat="1" ht="409.5" customHeight="1" x14ac:dyDescent="0.25">
      <c r="A3" s="224" t="s">
        <v>362</v>
      </c>
      <c r="B3" s="202">
        <v>41792082</v>
      </c>
      <c r="C3" s="203">
        <v>43546</v>
      </c>
      <c r="D3" s="225">
        <v>458.33300000000003</v>
      </c>
      <c r="E3" s="225"/>
      <c r="F3" s="224">
        <v>15</v>
      </c>
      <c r="G3" s="224" t="s">
        <v>339</v>
      </c>
      <c r="H3" s="224" t="s">
        <v>344</v>
      </c>
      <c r="I3" s="224" t="s">
        <v>346</v>
      </c>
      <c r="J3" s="255" t="s">
        <v>353</v>
      </c>
      <c r="K3" s="255" t="s">
        <v>357</v>
      </c>
      <c r="L3" s="224" t="s">
        <v>363</v>
      </c>
      <c r="M3" s="224"/>
      <c r="N3" s="224"/>
      <c r="O3" s="217">
        <f>SUM(O4:O5)</f>
        <v>710.54</v>
      </c>
      <c r="P3" s="217">
        <f t="shared" ref="P3:U3" si="0">SUM(P4:P5)</f>
        <v>0</v>
      </c>
      <c r="Q3" s="217">
        <f t="shared" si="0"/>
        <v>78.111999999999995</v>
      </c>
      <c r="R3" s="217">
        <f t="shared" si="0"/>
        <v>593.85799999999995</v>
      </c>
      <c r="S3" s="217">
        <f t="shared" si="0"/>
        <v>3.26</v>
      </c>
      <c r="T3" s="217">
        <f t="shared" si="0"/>
        <v>35.309999999999995</v>
      </c>
      <c r="U3" s="217">
        <f t="shared" si="0"/>
        <v>710.54</v>
      </c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9"/>
      <c r="AM3" s="224"/>
      <c r="AN3" s="224"/>
      <c r="AO3" s="224"/>
      <c r="AP3" s="224"/>
      <c r="AQ3" s="224"/>
      <c r="AR3" s="224"/>
      <c r="AS3" s="224"/>
      <c r="AT3" s="229"/>
      <c r="AU3" s="224"/>
      <c r="AV3" s="224"/>
      <c r="AW3" s="224"/>
      <c r="AX3" s="224"/>
      <c r="AY3" s="224"/>
      <c r="AZ3" s="224"/>
      <c r="BA3" s="224"/>
      <c r="BB3" s="224" t="s">
        <v>243</v>
      </c>
      <c r="BC3" s="217">
        <f>U4</f>
        <v>4.34</v>
      </c>
      <c r="BD3" s="229">
        <v>0.6</v>
      </c>
      <c r="BE3" s="217">
        <f>U5</f>
        <v>706.19999999999993</v>
      </c>
      <c r="BF3" s="224"/>
      <c r="BG3" s="224"/>
      <c r="BH3" s="224"/>
      <c r="BI3" s="224"/>
      <c r="BJ3" s="224"/>
      <c r="BK3" s="224"/>
      <c r="BL3" s="224"/>
      <c r="BM3" s="224"/>
      <c r="BN3" s="230">
        <f t="shared" ref="BN3:BN26" si="1">W3+Y3+AA3+AC3+AE3+AG3+AI3+AM3+AO3+AQ3+AS3+AU3+AW3+AY3+BA3+BC3+BE3+BG3+BI3+BK3+BM3</f>
        <v>710.54</v>
      </c>
      <c r="BO3" s="203">
        <v>43730</v>
      </c>
      <c r="BP3" s="179"/>
      <c r="BQ3" s="24">
        <v>43531</v>
      </c>
      <c r="BR3" s="221">
        <v>6</v>
      </c>
      <c r="BS3" s="22">
        <f t="shared" ref="BS3" si="2">BR3*30</f>
        <v>180</v>
      </c>
      <c r="BT3" s="192">
        <f>BQ3+BS3</f>
        <v>43711</v>
      </c>
    </row>
    <row r="4" spans="1:73" s="22" customFormat="1" ht="229.5" customHeight="1" x14ac:dyDescent="0.25">
      <c r="A4" s="224"/>
      <c r="B4" s="202"/>
      <c r="C4" s="203"/>
      <c r="D4" s="225"/>
      <c r="E4" s="225"/>
      <c r="F4" s="224"/>
      <c r="G4" s="224"/>
      <c r="H4" s="224"/>
      <c r="I4" s="224"/>
      <c r="J4" s="260"/>
      <c r="K4" s="260"/>
      <c r="L4" s="224"/>
      <c r="M4" s="224" t="s">
        <v>311</v>
      </c>
      <c r="N4" s="224" t="str">
        <f>BB3</f>
        <v>Монтаж АВ-0,4 кВ (до 63 А)</v>
      </c>
      <c r="O4" s="217">
        <f>U4</f>
        <v>4.34</v>
      </c>
      <c r="P4" s="217"/>
      <c r="Q4" s="217">
        <v>0.43</v>
      </c>
      <c r="R4" s="217">
        <v>0.65</v>
      </c>
      <c r="S4" s="217">
        <v>3.26</v>
      </c>
      <c r="T4" s="217">
        <v>0</v>
      </c>
      <c r="U4" s="217">
        <f>SUM(Q4:T4)</f>
        <v>4.34</v>
      </c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9"/>
      <c r="AM4" s="224"/>
      <c r="AN4" s="224"/>
      <c r="AO4" s="224"/>
      <c r="AP4" s="224"/>
      <c r="AQ4" s="224"/>
      <c r="AR4" s="224"/>
      <c r="AS4" s="224"/>
      <c r="AT4" s="229"/>
      <c r="AU4" s="224"/>
      <c r="AV4" s="224"/>
      <c r="AW4" s="224"/>
      <c r="AX4" s="224"/>
      <c r="AY4" s="224"/>
      <c r="AZ4" s="224"/>
      <c r="BA4" s="224"/>
      <c r="BB4" s="224"/>
      <c r="BC4" s="224"/>
      <c r="BD4" s="229"/>
      <c r="BE4" s="229"/>
      <c r="BF4" s="224"/>
      <c r="BG4" s="224"/>
      <c r="BH4" s="224"/>
      <c r="BI4" s="224"/>
      <c r="BJ4" s="224"/>
      <c r="BK4" s="224"/>
      <c r="BL4" s="224"/>
      <c r="BM4" s="224"/>
      <c r="BN4" s="230"/>
      <c r="BO4" s="203"/>
      <c r="BP4" s="179"/>
      <c r="BQ4" s="26"/>
      <c r="BR4" s="198"/>
      <c r="BT4" s="192"/>
    </row>
    <row r="5" spans="1:73" s="22" customFormat="1" ht="199.5" customHeight="1" x14ac:dyDescent="0.25">
      <c r="A5" s="224"/>
      <c r="B5" s="202"/>
      <c r="C5" s="203"/>
      <c r="D5" s="225"/>
      <c r="E5" s="225"/>
      <c r="F5" s="224"/>
      <c r="G5" s="224"/>
      <c r="H5" s="224"/>
      <c r="I5" s="224"/>
      <c r="J5" s="256"/>
      <c r="K5" s="256"/>
      <c r="L5" s="224"/>
      <c r="M5" s="224" t="s">
        <v>310</v>
      </c>
      <c r="N5" s="224">
        <f>BD3</f>
        <v>0.6</v>
      </c>
      <c r="O5" s="217">
        <f>N5*1177</f>
        <v>706.19999999999993</v>
      </c>
      <c r="P5" s="217"/>
      <c r="Q5" s="217">
        <f>O5*0.11</f>
        <v>77.681999999999988</v>
      </c>
      <c r="R5" s="217">
        <f>O5*0.84</f>
        <v>593.20799999999997</v>
      </c>
      <c r="S5" s="217">
        <v>0</v>
      </c>
      <c r="T5" s="217">
        <f>O5*0.05</f>
        <v>35.309999999999995</v>
      </c>
      <c r="U5" s="217">
        <f>SUM(Q5:T5)</f>
        <v>706.19999999999993</v>
      </c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9"/>
      <c r="AM5" s="224"/>
      <c r="AN5" s="224"/>
      <c r="AO5" s="224"/>
      <c r="AP5" s="224"/>
      <c r="AQ5" s="224"/>
      <c r="AR5" s="224"/>
      <c r="AS5" s="224"/>
      <c r="AT5" s="229"/>
      <c r="AU5" s="224"/>
      <c r="AV5" s="224"/>
      <c r="AW5" s="224"/>
      <c r="AX5" s="224"/>
      <c r="AY5" s="224"/>
      <c r="AZ5" s="224"/>
      <c r="BA5" s="224"/>
      <c r="BB5" s="224"/>
      <c r="BC5" s="224"/>
      <c r="BD5" s="229"/>
      <c r="BE5" s="229"/>
      <c r="BF5" s="224"/>
      <c r="BG5" s="224"/>
      <c r="BH5" s="224"/>
      <c r="BI5" s="224"/>
      <c r="BJ5" s="224"/>
      <c r="BK5" s="224"/>
      <c r="BL5" s="224"/>
      <c r="BM5" s="224"/>
      <c r="BN5" s="230"/>
      <c r="BO5" s="203"/>
      <c r="BP5" s="179"/>
      <c r="BQ5" s="26"/>
      <c r="BR5" s="198"/>
      <c r="BT5" s="192"/>
    </row>
    <row r="6" spans="1:73" s="22" customFormat="1" ht="384" customHeight="1" x14ac:dyDescent="0.25">
      <c r="A6" s="226" t="s">
        <v>333</v>
      </c>
      <c r="B6" s="227">
        <v>41792652</v>
      </c>
      <c r="C6" s="203">
        <v>43545</v>
      </c>
      <c r="D6" s="228">
        <v>458.33300000000003</v>
      </c>
      <c r="E6" s="228"/>
      <c r="F6" s="224">
        <v>15</v>
      </c>
      <c r="G6" s="227" t="s">
        <v>340</v>
      </c>
      <c r="H6" s="227" t="s">
        <v>137</v>
      </c>
      <c r="I6" s="227" t="s">
        <v>347</v>
      </c>
      <c r="J6" s="18" t="s">
        <v>174</v>
      </c>
      <c r="K6" s="261" t="s">
        <v>359</v>
      </c>
      <c r="L6" s="224"/>
      <c r="M6" s="224"/>
      <c r="N6" s="224"/>
      <c r="O6" s="217">
        <f>SUM(O7)</f>
        <v>641.69999999999993</v>
      </c>
      <c r="P6" s="217">
        <f t="shared" ref="P6" si="3">SUM(P7)</f>
        <v>0</v>
      </c>
      <c r="Q6" s="217">
        <f t="shared" ref="Q6" si="4">SUM(Q7)</f>
        <v>51.335999999999999</v>
      </c>
      <c r="R6" s="217">
        <f t="shared" ref="R6" si="5">SUM(R7)</f>
        <v>558.27899999999988</v>
      </c>
      <c r="S6" s="217">
        <f t="shared" ref="S6" si="6">SUM(S7)</f>
        <v>0</v>
      </c>
      <c r="T6" s="217">
        <f t="shared" ref="T6" si="7">SUM(T7)</f>
        <v>32.085000000000001</v>
      </c>
      <c r="U6" s="217">
        <f t="shared" ref="U6" si="8">SUM(U7)</f>
        <v>641.69999999999993</v>
      </c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30"/>
      <c r="AM6" s="217"/>
      <c r="AN6" s="217"/>
      <c r="AO6" s="217"/>
      <c r="AP6" s="217"/>
      <c r="AQ6" s="217"/>
      <c r="AR6" s="217"/>
      <c r="AS6" s="217"/>
      <c r="AT6" s="229"/>
      <c r="AU6" s="232"/>
      <c r="AV6" s="217"/>
      <c r="AW6" s="217"/>
      <c r="AX6" s="217"/>
      <c r="AY6" s="217"/>
      <c r="AZ6" s="217"/>
      <c r="BA6" s="217"/>
      <c r="BB6" s="217"/>
      <c r="BC6" s="217"/>
      <c r="BD6" s="229"/>
      <c r="BE6" s="230"/>
      <c r="BF6" s="224" t="s">
        <v>365</v>
      </c>
      <c r="BG6" s="217">
        <f>U7</f>
        <v>641.69999999999993</v>
      </c>
      <c r="BH6" s="224"/>
      <c r="BI6" s="232"/>
      <c r="BJ6" s="232"/>
      <c r="BK6" s="217"/>
      <c r="BL6" s="217"/>
      <c r="BM6" s="217"/>
      <c r="BN6" s="230">
        <f t="shared" si="1"/>
        <v>641.69999999999993</v>
      </c>
      <c r="BO6" s="203">
        <v>43729</v>
      </c>
      <c r="BP6" s="21"/>
      <c r="BQ6" s="193"/>
      <c r="BR6" s="196"/>
      <c r="BT6" s="192"/>
      <c r="BU6" s="25"/>
    </row>
    <row r="7" spans="1:73" s="22" customFormat="1" ht="409.6" customHeight="1" x14ac:dyDescent="0.25">
      <c r="A7" s="226"/>
      <c r="B7" s="227"/>
      <c r="C7" s="203"/>
      <c r="D7" s="228"/>
      <c r="E7" s="228"/>
      <c r="F7" s="224"/>
      <c r="G7" s="227"/>
      <c r="H7" s="227"/>
      <c r="I7" s="227"/>
      <c r="J7" s="18"/>
      <c r="K7" s="262"/>
      <c r="L7" s="224"/>
      <c r="M7" s="224" t="s">
        <v>364</v>
      </c>
      <c r="N7" s="237" t="str">
        <f>BF6</f>
        <v xml:space="preserve">Реконструкция существующей ВЛ-0,4 кВ в части замены неизолированного провода на участке протяженностью 0,6 км на СИП и замены 15-ти опор </v>
      </c>
      <c r="O7" s="217">
        <f>(0.6*488.5)+(15*23.24)</f>
        <v>641.69999999999993</v>
      </c>
      <c r="P7" s="217"/>
      <c r="Q7" s="217">
        <f>O7*0.08</f>
        <v>51.335999999999999</v>
      </c>
      <c r="R7" s="217">
        <f>O7*0.87</f>
        <v>558.27899999999988</v>
      </c>
      <c r="S7" s="217">
        <v>0</v>
      </c>
      <c r="T7" s="217">
        <f>O7*0.05</f>
        <v>32.085000000000001</v>
      </c>
      <c r="U7" s="217">
        <f>SUM(Q7:T7)</f>
        <v>641.69999999999993</v>
      </c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  <c r="AK7" s="217"/>
      <c r="AL7" s="230"/>
      <c r="AM7" s="217"/>
      <c r="AN7" s="217"/>
      <c r="AO7" s="217"/>
      <c r="AP7" s="217"/>
      <c r="AQ7" s="217"/>
      <c r="AR7" s="217"/>
      <c r="AS7" s="217"/>
      <c r="AT7" s="229"/>
      <c r="AU7" s="232"/>
      <c r="AV7" s="217"/>
      <c r="AW7" s="217"/>
      <c r="AX7" s="217"/>
      <c r="AY7" s="217"/>
      <c r="AZ7" s="217"/>
      <c r="BA7" s="217"/>
      <c r="BB7" s="217"/>
      <c r="BC7" s="217"/>
      <c r="BD7" s="229"/>
      <c r="BE7" s="230"/>
      <c r="BF7" s="224"/>
      <c r="BG7" s="217"/>
      <c r="BH7" s="224"/>
      <c r="BI7" s="232"/>
      <c r="BJ7" s="232"/>
      <c r="BK7" s="217"/>
      <c r="BL7" s="217"/>
      <c r="BM7" s="217"/>
      <c r="BN7" s="230"/>
      <c r="BO7" s="203"/>
      <c r="BP7" s="21"/>
      <c r="BQ7" s="193"/>
      <c r="BR7" s="196"/>
      <c r="BT7" s="192"/>
      <c r="BU7" s="25"/>
    </row>
    <row r="8" spans="1:73" s="22" customFormat="1" ht="409.5" customHeight="1" x14ac:dyDescent="0.25">
      <c r="A8" s="226" t="s">
        <v>334</v>
      </c>
      <c r="B8" s="227">
        <v>41794044</v>
      </c>
      <c r="C8" s="203">
        <v>43549</v>
      </c>
      <c r="D8" s="228">
        <v>11110.67</v>
      </c>
      <c r="E8" s="228"/>
      <c r="F8" s="224">
        <v>15</v>
      </c>
      <c r="G8" s="227" t="s">
        <v>341</v>
      </c>
      <c r="H8" s="227" t="s">
        <v>138</v>
      </c>
      <c r="I8" s="227" t="s">
        <v>348</v>
      </c>
      <c r="J8" s="251" t="s">
        <v>354</v>
      </c>
      <c r="K8" s="251" t="s">
        <v>358</v>
      </c>
      <c r="L8" s="224"/>
      <c r="M8" s="231"/>
      <c r="N8" s="224"/>
      <c r="O8" s="232">
        <f>SUM(O9)</f>
        <v>423.71999999999997</v>
      </c>
      <c r="P8" s="232">
        <f t="shared" ref="P8" si="9">SUM(P9)</f>
        <v>0</v>
      </c>
      <c r="Q8" s="232">
        <f t="shared" ref="Q8" si="10">SUM(Q9)</f>
        <v>46.609199999999994</v>
      </c>
      <c r="R8" s="232">
        <f t="shared" ref="R8" si="11">SUM(R9)</f>
        <v>355.92479999999995</v>
      </c>
      <c r="S8" s="232">
        <f t="shared" ref="S8" si="12">SUM(S9)</f>
        <v>0</v>
      </c>
      <c r="T8" s="232">
        <f t="shared" ref="T8" si="13">SUM(T9)</f>
        <v>21.186</v>
      </c>
      <c r="U8" s="232">
        <f t="shared" ref="U8" si="14">SUM(U9)</f>
        <v>423.71999999999991</v>
      </c>
      <c r="V8" s="217"/>
      <c r="W8" s="217"/>
      <c r="X8" s="217"/>
      <c r="Y8" s="217"/>
      <c r="Z8" s="217"/>
      <c r="AA8" s="217"/>
      <c r="AB8" s="217"/>
      <c r="AC8" s="217"/>
      <c r="AD8" s="217"/>
      <c r="AE8" s="217"/>
      <c r="AF8" s="217"/>
      <c r="AG8" s="217"/>
      <c r="AH8" s="224"/>
      <c r="AI8" s="224"/>
      <c r="AJ8" s="224"/>
      <c r="AK8" s="217"/>
      <c r="AL8" s="229"/>
      <c r="AM8" s="224"/>
      <c r="AN8" s="224"/>
      <c r="AO8" s="217"/>
      <c r="AP8" s="217"/>
      <c r="AQ8" s="217"/>
      <c r="AR8" s="217"/>
      <c r="AS8" s="217"/>
      <c r="AT8" s="229"/>
      <c r="AU8" s="224"/>
      <c r="AV8" s="217"/>
      <c r="AW8" s="217"/>
      <c r="AX8" s="217"/>
      <c r="AY8" s="217"/>
      <c r="AZ8" s="217"/>
      <c r="BA8" s="217"/>
      <c r="BB8" s="217"/>
      <c r="BC8" s="217"/>
      <c r="BD8" s="229">
        <v>0.36</v>
      </c>
      <c r="BE8" s="230">
        <f>U9</f>
        <v>423.71999999999991</v>
      </c>
      <c r="BF8" s="224"/>
      <c r="BG8" s="224"/>
      <c r="BH8" s="224"/>
      <c r="BI8" s="232"/>
      <c r="BJ8" s="232"/>
      <c r="BK8" s="217"/>
      <c r="BL8" s="217"/>
      <c r="BM8" s="217"/>
      <c r="BN8" s="230">
        <f t="shared" si="1"/>
        <v>423.71999999999991</v>
      </c>
      <c r="BO8" s="203">
        <v>43733</v>
      </c>
      <c r="BP8" s="21"/>
      <c r="BQ8" s="193"/>
      <c r="BR8" s="196"/>
      <c r="BT8" s="192"/>
      <c r="BU8" s="25"/>
    </row>
    <row r="9" spans="1:73" s="22" customFormat="1" ht="409.5" customHeight="1" x14ac:dyDescent="0.25">
      <c r="A9" s="226"/>
      <c r="B9" s="227"/>
      <c r="C9" s="203"/>
      <c r="D9" s="228"/>
      <c r="E9" s="228"/>
      <c r="F9" s="224"/>
      <c r="G9" s="227"/>
      <c r="H9" s="227"/>
      <c r="I9" s="227"/>
      <c r="J9" s="252"/>
      <c r="K9" s="252"/>
      <c r="L9" s="224"/>
      <c r="M9" s="224" t="s">
        <v>310</v>
      </c>
      <c r="N9" s="217">
        <f>BD8</f>
        <v>0.36</v>
      </c>
      <c r="O9" s="217">
        <f>N9*1177</f>
        <v>423.71999999999997</v>
      </c>
      <c r="P9" s="217"/>
      <c r="Q9" s="217">
        <f>O9*0.11</f>
        <v>46.609199999999994</v>
      </c>
      <c r="R9" s="217">
        <f>O9*0.84</f>
        <v>355.92479999999995</v>
      </c>
      <c r="S9" s="217">
        <v>0</v>
      </c>
      <c r="T9" s="217">
        <f>O9*0.05</f>
        <v>21.186</v>
      </c>
      <c r="U9" s="217">
        <f>SUM(Q9:T9)</f>
        <v>423.71999999999991</v>
      </c>
      <c r="V9" s="217"/>
      <c r="W9" s="217"/>
      <c r="X9" s="217"/>
      <c r="Y9" s="217"/>
      <c r="Z9" s="217"/>
      <c r="AA9" s="217"/>
      <c r="AB9" s="217"/>
      <c r="AC9" s="217"/>
      <c r="AD9" s="217"/>
      <c r="AE9" s="217"/>
      <c r="AF9" s="217"/>
      <c r="AG9" s="217"/>
      <c r="AH9" s="224"/>
      <c r="AI9" s="224"/>
      <c r="AJ9" s="224"/>
      <c r="AK9" s="217"/>
      <c r="AL9" s="229"/>
      <c r="AM9" s="224"/>
      <c r="AN9" s="224"/>
      <c r="AO9" s="217"/>
      <c r="AP9" s="217"/>
      <c r="AQ9" s="217"/>
      <c r="AR9" s="217"/>
      <c r="AS9" s="217"/>
      <c r="AT9" s="229"/>
      <c r="AU9" s="224"/>
      <c r="AV9" s="217"/>
      <c r="AW9" s="217"/>
      <c r="AX9" s="217"/>
      <c r="AY9" s="217"/>
      <c r="AZ9" s="217"/>
      <c r="BA9" s="217"/>
      <c r="BB9" s="217"/>
      <c r="BC9" s="217"/>
      <c r="BD9" s="229"/>
      <c r="BE9" s="229"/>
      <c r="BF9" s="224"/>
      <c r="BG9" s="224"/>
      <c r="BH9" s="224"/>
      <c r="BI9" s="232"/>
      <c r="BJ9" s="232"/>
      <c r="BK9" s="217"/>
      <c r="BL9" s="217"/>
      <c r="BM9" s="217"/>
      <c r="BN9" s="230"/>
      <c r="BO9" s="203"/>
      <c r="BP9" s="21"/>
      <c r="BQ9" s="193"/>
      <c r="BR9" s="196"/>
      <c r="BT9" s="192"/>
      <c r="BU9" s="25"/>
    </row>
    <row r="10" spans="1:73" s="22" customFormat="1" ht="409.5" customHeight="1" x14ac:dyDescent="0.25">
      <c r="A10" s="226" t="s">
        <v>335</v>
      </c>
      <c r="B10" s="227">
        <v>41794060</v>
      </c>
      <c r="C10" s="203">
        <v>43549</v>
      </c>
      <c r="D10" s="228">
        <v>11110.67</v>
      </c>
      <c r="E10" s="228"/>
      <c r="F10" s="224">
        <v>15</v>
      </c>
      <c r="G10" s="227" t="s">
        <v>341</v>
      </c>
      <c r="H10" s="227" t="s">
        <v>138</v>
      </c>
      <c r="I10" s="227" t="s">
        <v>349</v>
      </c>
      <c r="J10" s="251" t="s">
        <v>355</v>
      </c>
      <c r="K10" s="251" t="s">
        <v>358</v>
      </c>
      <c r="L10" s="224"/>
      <c r="M10" s="231"/>
      <c r="N10" s="224"/>
      <c r="O10" s="232">
        <f>SUM(O11)</f>
        <v>411.95</v>
      </c>
      <c r="P10" s="232">
        <f t="shared" ref="P10" si="15">SUM(P11)</f>
        <v>0</v>
      </c>
      <c r="Q10" s="232">
        <f t="shared" ref="Q10" si="16">SUM(Q11)</f>
        <v>45.314500000000002</v>
      </c>
      <c r="R10" s="232">
        <f t="shared" ref="R10" si="17">SUM(R11)</f>
        <v>346.03799999999995</v>
      </c>
      <c r="S10" s="232">
        <f t="shared" ref="S10" si="18">SUM(S11)</f>
        <v>0</v>
      </c>
      <c r="T10" s="232">
        <f t="shared" ref="T10" si="19">SUM(T11)</f>
        <v>20.5975</v>
      </c>
      <c r="U10" s="232">
        <f t="shared" ref="U10" si="20">SUM(U11)</f>
        <v>411.95</v>
      </c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24"/>
      <c r="AI10" s="232"/>
      <c r="AJ10" s="232"/>
      <c r="AK10" s="217"/>
      <c r="AL10" s="229"/>
      <c r="AM10" s="232"/>
      <c r="AN10" s="232"/>
      <c r="AO10" s="217"/>
      <c r="AP10" s="217"/>
      <c r="AQ10" s="217"/>
      <c r="AR10" s="217"/>
      <c r="AS10" s="217"/>
      <c r="AT10" s="229"/>
      <c r="AU10" s="232"/>
      <c r="AV10" s="217"/>
      <c r="AW10" s="217"/>
      <c r="AX10" s="217"/>
      <c r="AY10" s="217"/>
      <c r="AZ10" s="217"/>
      <c r="BA10" s="217"/>
      <c r="BB10" s="217"/>
      <c r="BC10" s="217"/>
      <c r="BD10" s="229">
        <v>0.35</v>
      </c>
      <c r="BE10" s="232">
        <f>U11</f>
        <v>411.95</v>
      </c>
      <c r="BF10" s="232"/>
      <c r="BG10" s="217"/>
      <c r="BH10" s="224"/>
      <c r="BI10" s="232"/>
      <c r="BJ10" s="232"/>
      <c r="BK10" s="217"/>
      <c r="BL10" s="217"/>
      <c r="BM10" s="217"/>
      <c r="BN10" s="230">
        <f t="shared" si="1"/>
        <v>411.95</v>
      </c>
      <c r="BO10" s="203">
        <v>43733</v>
      </c>
      <c r="BP10" s="21"/>
      <c r="BQ10" s="193"/>
      <c r="BR10" s="196"/>
      <c r="BT10" s="192"/>
      <c r="BU10" s="25"/>
    </row>
    <row r="11" spans="1:73" s="22" customFormat="1" ht="409.5" customHeight="1" x14ac:dyDescent="0.25">
      <c r="A11" s="226"/>
      <c r="B11" s="227"/>
      <c r="C11" s="203"/>
      <c r="D11" s="228"/>
      <c r="E11" s="228"/>
      <c r="F11" s="224"/>
      <c r="G11" s="227"/>
      <c r="H11" s="227"/>
      <c r="I11" s="227"/>
      <c r="J11" s="252"/>
      <c r="K11" s="252"/>
      <c r="L11" s="224"/>
      <c r="M11" s="224" t="s">
        <v>310</v>
      </c>
      <c r="N11" s="217">
        <f>BD10</f>
        <v>0.35</v>
      </c>
      <c r="O11" s="217">
        <f>N11*1177</f>
        <v>411.95</v>
      </c>
      <c r="P11" s="217"/>
      <c r="Q11" s="217">
        <f>O11*0.11</f>
        <v>45.314500000000002</v>
      </c>
      <c r="R11" s="217">
        <f>O11*0.84</f>
        <v>346.03799999999995</v>
      </c>
      <c r="S11" s="217">
        <v>0</v>
      </c>
      <c r="T11" s="217">
        <f>O11*0.05</f>
        <v>20.5975</v>
      </c>
      <c r="U11" s="217">
        <f>SUM(Q11:T11)</f>
        <v>411.95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17"/>
      <c r="AG11" s="217"/>
      <c r="AH11" s="224"/>
      <c r="AI11" s="232"/>
      <c r="AJ11" s="232"/>
      <c r="AK11" s="217"/>
      <c r="AL11" s="229"/>
      <c r="AM11" s="232"/>
      <c r="AN11" s="232"/>
      <c r="AO11" s="217"/>
      <c r="AP11" s="217"/>
      <c r="AQ11" s="217"/>
      <c r="AR11" s="217"/>
      <c r="AS11" s="217"/>
      <c r="AT11" s="229"/>
      <c r="AU11" s="232"/>
      <c r="AV11" s="217"/>
      <c r="AW11" s="217"/>
      <c r="AX11" s="217"/>
      <c r="AY11" s="217"/>
      <c r="AZ11" s="217"/>
      <c r="BA11" s="217"/>
      <c r="BB11" s="217"/>
      <c r="BC11" s="217"/>
      <c r="BD11" s="229"/>
      <c r="BE11" s="233"/>
      <c r="BF11" s="232"/>
      <c r="BG11" s="217"/>
      <c r="BH11" s="224"/>
      <c r="BI11" s="232"/>
      <c r="BJ11" s="232"/>
      <c r="BK11" s="217"/>
      <c r="BL11" s="217"/>
      <c r="BM11" s="217"/>
      <c r="BN11" s="230"/>
      <c r="BO11" s="203"/>
      <c r="BP11" s="21"/>
      <c r="BQ11" s="193"/>
      <c r="BR11" s="196"/>
      <c r="BT11" s="192"/>
      <c r="BU11" s="25"/>
    </row>
    <row r="12" spans="1:73" s="22" customFormat="1" ht="408.75" customHeight="1" x14ac:dyDescent="0.25">
      <c r="A12" s="226" t="s">
        <v>336</v>
      </c>
      <c r="B12" s="227">
        <v>41794066</v>
      </c>
      <c r="C12" s="203">
        <v>43549</v>
      </c>
      <c r="D12" s="228">
        <v>11110.67</v>
      </c>
      <c r="E12" s="228"/>
      <c r="F12" s="224">
        <v>15</v>
      </c>
      <c r="G12" s="227" t="s">
        <v>341</v>
      </c>
      <c r="H12" s="227" t="s">
        <v>138</v>
      </c>
      <c r="I12" s="227" t="s">
        <v>350</v>
      </c>
      <c r="J12" s="251" t="s">
        <v>356</v>
      </c>
      <c r="K12" s="251" t="s">
        <v>358</v>
      </c>
      <c r="L12" s="224"/>
      <c r="M12" s="231"/>
      <c r="N12" s="224"/>
      <c r="O12" s="232">
        <f>SUM(O13)</f>
        <v>447.26</v>
      </c>
      <c r="P12" s="232">
        <f t="shared" ref="P12" si="21">SUM(P13)</f>
        <v>0</v>
      </c>
      <c r="Q12" s="232">
        <f t="shared" ref="Q12" si="22">SUM(Q13)</f>
        <v>49.198599999999999</v>
      </c>
      <c r="R12" s="232">
        <f t="shared" ref="R12" si="23">SUM(R13)</f>
        <v>375.69839999999999</v>
      </c>
      <c r="S12" s="232">
        <f t="shared" ref="S12" si="24">SUM(S13)</f>
        <v>0</v>
      </c>
      <c r="T12" s="232">
        <f t="shared" ref="T12" si="25">SUM(T13)</f>
        <v>22.363</v>
      </c>
      <c r="U12" s="232">
        <f t="shared" ref="U12" si="26">SUM(U13)</f>
        <v>447.26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24"/>
      <c r="AI12" s="232"/>
      <c r="AJ12" s="232"/>
      <c r="AK12" s="217"/>
      <c r="AL12" s="229"/>
      <c r="AM12" s="232"/>
      <c r="AN12" s="232"/>
      <c r="AO12" s="217"/>
      <c r="AP12" s="217"/>
      <c r="AQ12" s="217"/>
      <c r="AR12" s="217"/>
      <c r="AS12" s="217"/>
      <c r="AT12" s="229"/>
      <c r="AU12" s="232"/>
      <c r="AV12" s="217"/>
      <c r="AW12" s="217"/>
      <c r="AX12" s="217"/>
      <c r="AY12" s="217"/>
      <c r="AZ12" s="217"/>
      <c r="BA12" s="217"/>
      <c r="BB12" s="217"/>
      <c r="BC12" s="217"/>
      <c r="BD12" s="229">
        <v>0.38</v>
      </c>
      <c r="BE12" s="233">
        <f>U13</f>
        <v>447.26</v>
      </c>
      <c r="BF12" s="232"/>
      <c r="BG12" s="217"/>
      <c r="BH12" s="224"/>
      <c r="BI12" s="232"/>
      <c r="BJ12" s="232"/>
      <c r="BK12" s="217"/>
      <c r="BL12" s="217"/>
      <c r="BM12" s="217"/>
      <c r="BN12" s="230">
        <f t="shared" si="1"/>
        <v>447.26</v>
      </c>
      <c r="BO12" s="203">
        <v>43733</v>
      </c>
      <c r="BP12" s="21"/>
      <c r="BQ12" s="193"/>
      <c r="BR12" s="196"/>
      <c r="BT12" s="192"/>
      <c r="BU12" s="25"/>
    </row>
    <row r="13" spans="1:73" s="22" customFormat="1" ht="408.75" customHeight="1" x14ac:dyDescent="0.25">
      <c r="A13" s="226"/>
      <c r="B13" s="227"/>
      <c r="C13" s="203"/>
      <c r="D13" s="228"/>
      <c r="E13" s="228"/>
      <c r="F13" s="224"/>
      <c r="G13" s="227"/>
      <c r="H13" s="227"/>
      <c r="I13" s="227"/>
      <c r="J13" s="252"/>
      <c r="K13" s="252"/>
      <c r="L13" s="224"/>
      <c r="M13" s="224" t="s">
        <v>310</v>
      </c>
      <c r="N13" s="217">
        <f>BD12</f>
        <v>0.38</v>
      </c>
      <c r="O13" s="217">
        <f>N13*1177</f>
        <v>447.26</v>
      </c>
      <c r="P13" s="217"/>
      <c r="Q13" s="217">
        <f>O13*0.11</f>
        <v>49.198599999999999</v>
      </c>
      <c r="R13" s="217">
        <f>O13*0.84</f>
        <v>375.69839999999999</v>
      </c>
      <c r="S13" s="217">
        <v>0</v>
      </c>
      <c r="T13" s="217">
        <f>O13*0.05</f>
        <v>22.363</v>
      </c>
      <c r="U13" s="217">
        <f>SUM(Q13:T13)</f>
        <v>447.26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24"/>
      <c r="AI13" s="232"/>
      <c r="AJ13" s="232"/>
      <c r="AK13" s="217"/>
      <c r="AL13" s="229"/>
      <c r="AM13" s="232"/>
      <c r="AN13" s="232"/>
      <c r="AO13" s="217"/>
      <c r="AP13" s="217"/>
      <c r="AQ13" s="217"/>
      <c r="AR13" s="217"/>
      <c r="AS13" s="217"/>
      <c r="AT13" s="229"/>
      <c r="AU13" s="232"/>
      <c r="AV13" s="217"/>
      <c r="AW13" s="217"/>
      <c r="AX13" s="217"/>
      <c r="AY13" s="217"/>
      <c r="AZ13" s="217"/>
      <c r="BA13" s="217"/>
      <c r="BB13" s="217"/>
      <c r="BC13" s="217"/>
      <c r="BD13" s="229"/>
      <c r="BE13" s="233"/>
      <c r="BF13" s="232"/>
      <c r="BG13" s="217"/>
      <c r="BH13" s="224"/>
      <c r="BI13" s="232"/>
      <c r="BJ13" s="232"/>
      <c r="BK13" s="217"/>
      <c r="BL13" s="217"/>
      <c r="BM13" s="217"/>
      <c r="BN13" s="230"/>
      <c r="BO13" s="203"/>
      <c r="BP13" s="21"/>
      <c r="BQ13" s="193"/>
      <c r="BR13" s="196"/>
      <c r="BT13" s="192"/>
      <c r="BU13" s="25"/>
    </row>
    <row r="14" spans="1:73" s="22" customFormat="1" ht="395.25" customHeight="1" x14ac:dyDescent="0.25">
      <c r="A14" s="226" t="s">
        <v>337</v>
      </c>
      <c r="B14" s="227">
        <v>41793209</v>
      </c>
      <c r="C14" s="203">
        <v>43549</v>
      </c>
      <c r="D14" s="228">
        <v>458.33300000000003</v>
      </c>
      <c r="E14" s="228"/>
      <c r="F14" s="224">
        <v>15</v>
      </c>
      <c r="G14" s="227" t="s">
        <v>342</v>
      </c>
      <c r="H14" s="227" t="s">
        <v>345</v>
      </c>
      <c r="I14" s="251" t="s">
        <v>351</v>
      </c>
      <c r="J14" s="251" t="s">
        <v>386</v>
      </c>
      <c r="K14" s="251" t="s">
        <v>360</v>
      </c>
      <c r="L14" s="224"/>
      <c r="M14" s="224"/>
      <c r="N14" s="224"/>
      <c r="O14" s="217">
        <f>SUM(O15:O19)</f>
        <v>693.3</v>
      </c>
      <c r="P14" s="217">
        <f t="shared" ref="P14:U14" si="27">SUM(P15:P19)</f>
        <v>2.31</v>
      </c>
      <c r="Q14" s="217">
        <f t="shared" si="27"/>
        <v>54.293999999999997</v>
      </c>
      <c r="R14" s="217">
        <f t="shared" si="27"/>
        <v>362.98199999999997</v>
      </c>
      <c r="S14" s="217">
        <f t="shared" si="27"/>
        <v>243.97</v>
      </c>
      <c r="T14" s="217">
        <f t="shared" si="27"/>
        <v>32.054000000000002</v>
      </c>
      <c r="U14" s="217">
        <f t="shared" si="27"/>
        <v>693.3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>
        <v>0.2</v>
      </c>
      <c r="AI14" s="217">
        <f>U15</f>
        <v>256</v>
      </c>
      <c r="AJ14" s="217"/>
      <c r="AK14" s="217"/>
      <c r="AL14" s="230">
        <v>1</v>
      </c>
      <c r="AM14" s="217">
        <f>U16</f>
        <v>58.690000000000005</v>
      </c>
      <c r="AN14" s="217"/>
      <c r="AO14" s="217"/>
      <c r="AP14" s="217"/>
      <c r="AQ14" s="217"/>
      <c r="AR14" s="217"/>
      <c r="AS14" s="217"/>
      <c r="AT14" s="217" t="s">
        <v>366</v>
      </c>
      <c r="AU14" s="217">
        <f>U17+U18</f>
        <v>266.20999999999998</v>
      </c>
      <c r="AV14" s="217"/>
      <c r="AW14" s="217"/>
      <c r="AX14" s="217"/>
      <c r="AY14" s="217"/>
      <c r="AZ14" s="217"/>
      <c r="BA14" s="217"/>
      <c r="BB14" s="217"/>
      <c r="BC14" s="217"/>
      <c r="BD14" s="229">
        <v>0.1</v>
      </c>
      <c r="BE14" s="217">
        <f>U19</f>
        <v>112.4</v>
      </c>
      <c r="BF14" s="224"/>
      <c r="BG14" s="217"/>
      <c r="BH14" s="224"/>
      <c r="BI14" s="232"/>
      <c r="BJ14" s="232"/>
      <c r="BK14" s="217"/>
      <c r="BL14" s="217"/>
      <c r="BM14" s="217"/>
      <c r="BN14" s="230">
        <f>AI14+AM14+AU14+BE14</f>
        <v>693.3</v>
      </c>
      <c r="BO14" s="203">
        <v>43915</v>
      </c>
      <c r="BP14" s="21" t="s">
        <v>210</v>
      </c>
      <c r="BQ14" s="193">
        <v>43405</v>
      </c>
      <c r="BR14" s="196">
        <v>6</v>
      </c>
      <c r="BS14" s="22">
        <f t="shared" ref="BS14:BS33" si="28">BR14*30</f>
        <v>180</v>
      </c>
      <c r="BT14" s="192">
        <f t="shared" ref="BT14:BT34" si="29">BQ14+BS14</f>
        <v>43585</v>
      </c>
      <c r="BU14" s="25"/>
    </row>
    <row r="15" spans="1:73" s="22" customFormat="1" ht="409.5" customHeight="1" x14ac:dyDescent="0.25">
      <c r="A15" s="226"/>
      <c r="B15" s="227"/>
      <c r="C15" s="203"/>
      <c r="D15" s="228"/>
      <c r="E15" s="228"/>
      <c r="F15" s="224"/>
      <c r="G15" s="227"/>
      <c r="H15" s="227"/>
      <c r="I15" s="252"/>
      <c r="J15" s="263"/>
      <c r="K15" s="263"/>
      <c r="L15" s="224"/>
      <c r="M15" s="224" t="s">
        <v>314</v>
      </c>
      <c r="N15" s="224">
        <f>AH14</f>
        <v>0.2</v>
      </c>
      <c r="O15" s="217">
        <f>N15*1280</f>
        <v>256</v>
      </c>
      <c r="P15" s="217"/>
      <c r="Q15" s="217">
        <f>O15*0.11</f>
        <v>28.16</v>
      </c>
      <c r="R15" s="217">
        <f>O15*0.84</f>
        <v>215.04</v>
      </c>
      <c r="S15" s="217">
        <v>0</v>
      </c>
      <c r="T15" s="217">
        <f>O15*0.05</f>
        <v>12.8</v>
      </c>
      <c r="U15" s="217">
        <f>SUM(Q15:T15)</f>
        <v>256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30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29"/>
      <c r="BE15" s="217"/>
      <c r="BF15" s="229"/>
      <c r="BG15" s="217"/>
      <c r="BH15" s="224"/>
      <c r="BI15" s="232"/>
      <c r="BJ15" s="232"/>
      <c r="BK15" s="217"/>
      <c r="BL15" s="217"/>
      <c r="BM15" s="217"/>
      <c r="BN15" s="230"/>
      <c r="BO15" s="203"/>
      <c r="BP15" s="21"/>
      <c r="BQ15" s="193"/>
      <c r="BR15" s="196"/>
      <c r="BT15" s="192"/>
      <c r="BU15" s="25"/>
    </row>
    <row r="16" spans="1:73" s="22" customFormat="1" ht="409.5" customHeight="1" x14ac:dyDescent="0.25">
      <c r="A16" s="226"/>
      <c r="B16" s="227"/>
      <c r="C16" s="203"/>
      <c r="D16" s="228"/>
      <c r="E16" s="228"/>
      <c r="F16" s="224"/>
      <c r="G16" s="227"/>
      <c r="H16" s="227"/>
      <c r="I16" s="227"/>
      <c r="J16" s="263"/>
      <c r="K16" s="263"/>
      <c r="L16" s="224"/>
      <c r="M16" s="224" t="s">
        <v>316</v>
      </c>
      <c r="N16" s="224">
        <f>AL14</f>
        <v>1</v>
      </c>
      <c r="O16" s="217">
        <f>U16</f>
        <v>58.690000000000005</v>
      </c>
      <c r="P16" s="217"/>
      <c r="Q16" s="217">
        <v>4.3499999999999996</v>
      </c>
      <c r="R16" s="217">
        <v>7.07</v>
      </c>
      <c r="S16" s="217">
        <v>45.49</v>
      </c>
      <c r="T16" s="217">
        <v>1.78</v>
      </c>
      <c r="U16" s="217">
        <f t="shared" ref="U16" si="30">SUM(Q16:T16)</f>
        <v>58.690000000000005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30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29"/>
      <c r="BE16" s="217"/>
      <c r="BF16" s="229"/>
      <c r="BG16" s="217"/>
      <c r="BH16" s="224"/>
      <c r="BI16" s="232"/>
      <c r="BJ16" s="232"/>
      <c r="BK16" s="217"/>
      <c r="BL16" s="217"/>
      <c r="BM16" s="217"/>
      <c r="BN16" s="230"/>
      <c r="BO16" s="203"/>
      <c r="BP16" s="21"/>
      <c r="BQ16" s="193"/>
      <c r="BR16" s="196"/>
      <c r="BT16" s="192"/>
      <c r="BU16" s="25"/>
    </row>
    <row r="17" spans="1:73" s="22" customFormat="1" ht="409.5" customHeight="1" x14ac:dyDescent="0.25">
      <c r="A17" s="226"/>
      <c r="B17" s="227"/>
      <c r="C17" s="203"/>
      <c r="D17" s="228"/>
      <c r="E17" s="228"/>
      <c r="F17" s="224"/>
      <c r="G17" s="227"/>
      <c r="H17" s="227"/>
      <c r="I17" s="227"/>
      <c r="J17" s="263"/>
      <c r="K17" s="263"/>
      <c r="L17" s="224"/>
      <c r="M17" s="255" t="s">
        <v>318</v>
      </c>
      <c r="N17" s="224" t="s">
        <v>368</v>
      </c>
      <c r="O17" s="217">
        <f>U17</f>
        <v>238.7</v>
      </c>
      <c r="P17" s="217"/>
      <c r="Q17" s="217">
        <v>8.41</v>
      </c>
      <c r="R17" s="217">
        <v>46.51</v>
      </c>
      <c r="S17" s="217">
        <v>178.72</v>
      </c>
      <c r="T17" s="217">
        <v>5.0599999999999996</v>
      </c>
      <c r="U17" s="217">
        <f>SUM(Q17:T17)</f>
        <v>238.7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30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29"/>
      <c r="BE17" s="217"/>
      <c r="BF17" s="229"/>
      <c r="BG17" s="217"/>
      <c r="BH17" s="224"/>
      <c r="BI17" s="232"/>
      <c r="BJ17" s="232"/>
      <c r="BK17" s="217"/>
      <c r="BL17" s="217"/>
      <c r="BM17" s="217"/>
      <c r="BN17" s="230"/>
      <c r="BO17" s="203"/>
      <c r="BP17" s="21"/>
      <c r="BQ17" s="193"/>
      <c r="BR17" s="196"/>
      <c r="BT17" s="192"/>
      <c r="BU17" s="25"/>
    </row>
    <row r="18" spans="1:73" s="22" customFormat="1" ht="409.5" customHeight="1" x14ac:dyDescent="0.25">
      <c r="A18" s="226"/>
      <c r="B18" s="227"/>
      <c r="C18" s="203"/>
      <c r="D18" s="228"/>
      <c r="E18" s="228"/>
      <c r="F18" s="224"/>
      <c r="G18" s="227"/>
      <c r="H18" s="227"/>
      <c r="I18" s="227"/>
      <c r="J18" s="263"/>
      <c r="K18" s="263"/>
      <c r="L18" s="224"/>
      <c r="M18" s="256"/>
      <c r="N18" s="224" t="s">
        <v>369</v>
      </c>
      <c r="O18" s="217">
        <f>U18</f>
        <v>27.510000000000005</v>
      </c>
      <c r="P18" s="217">
        <v>2.31</v>
      </c>
      <c r="Q18" s="217">
        <v>1.01</v>
      </c>
      <c r="R18" s="217">
        <v>1.07</v>
      </c>
      <c r="S18" s="217">
        <v>19.760000000000002</v>
      </c>
      <c r="T18" s="217">
        <v>5.67</v>
      </c>
      <c r="U18" s="217">
        <f>SUM(Q18:T18)</f>
        <v>27.510000000000005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30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29"/>
      <c r="BE18" s="217"/>
      <c r="BF18" s="229"/>
      <c r="BG18" s="217"/>
      <c r="BH18" s="224"/>
      <c r="BI18" s="232"/>
      <c r="BJ18" s="232"/>
      <c r="BK18" s="217"/>
      <c r="BL18" s="217"/>
      <c r="BM18" s="217"/>
      <c r="BN18" s="230"/>
      <c r="BO18" s="203"/>
      <c r="BP18" s="21"/>
      <c r="BQ18" s="193"/>
      <c r="BR18" s="196"/>
      <c r="BT18" s="192"/>
      <c r="BU18" s="25"/>
    </row>
    <row r="19" spans="1:73" s="22" customFormat="1" ht="409.5" customHeight="1" x14ac:dyDescent="0.25">
      <c r="A19" s="226"/>
      <c r="B19" s="227"/>
      <c r="C19" s="203"/>
      <c r="D19" s="228"/>
      <c r="E19" s="228"/>
      <c r="F19" s="224"/>
      <c r="G19" s="227"/>
      <c r="H19" s="227"/>
      <c r="I19" s="227"/>
      <c r="J19" s="252"/>
      <c r="K19" s="252"/>
      <c r="L19" s="224"/>
      <c r="M19" s="224" t="s">
        <v>310</v>
      </c>
      <c r="N19" s="224">
        <f>BD14</f>
        <v>0.1</v>
      </c>
      <c r="O19" s="217">
        <f>N19*1124</f>
        <v>112.4</v>
      </c>
      <c r="P19" s="217"/>
      <c r="Q19" s="217">
        <f>O19*0.11</f>
        <v>12.364000000000001</v>
      </c>
      <c r="R19" s="217">
        <f>O19*0.83</f>
        <v>93.292000000000002</v>
      </c>
      <c r="S19" s="217">
        <v>0</v>
      </c>
      <c r="T19" s="217">
        <f>O19*0.06</f>
        <v>6.7439999999999998</v>
      </c>
      <c r="U19" s="217">
        <f t="shared" ref="U19" si="31">SUM(Q19:T19)</f>
        <v>112.4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/>
      <c r="AH19" s="217"/>
      <c r="AI19" s="217"/>
      <c r="AJ19" s="217"/>
      <c r="AK19" s="217"/>
      <c r="AL19" s="230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29"/>
      <c r="BE19" s="217"/>
      <c r="BF19" s="229"/>
      <c r="BG19" s="217"/>
      <c r="BH19" s="224"/>
      <c r="BI19" s="232"/>
      <c r="BJ19" s="232"/>
      <c r="BK19" s="217"/>
      <c r="BL19" s="217"/>
      <c r="BM19" s="217"/>
      <c r="BN19" s="230"/>
      <c r="BO19" s="203"/>
      <c r="BP19" s="21"/>
      <c r="BQ19" s="193"/>
      <c r="BR19" s="196"/>
      <c r="BT19" s="192"/>
      <c r="BU19" s="25"/>
    </row>
    <row r="20" spans="1:73" s="22" customFormat="1" ht="246" customHeight="1" x14ac:dyDescent="0.25">
      <c r="A20" s="226" t="s">
        <v>338</v>
      </c>
      <c r="B20" s="227">
        <v>41793195</v>
      </c>
      <c r="C20" s="203">
        <v>43546</v>
      </c>
      <c r="D20" s="228">
        <v>458.33300000000003</v>
      </c>
      <c r="E20" s="228"/>
      <c r="F20" s="224">
        <v>5</v>
      </c>
      <c r="G20" s="227" t="s">
        <v>343</v>
      </c>
      <c r="H20" s="227" t="s">
        <v>345</v>
      </c>
      <c r="I20" s="251" t="s">
        <v>352</v>
      </c>
      <c r="J20" s="251" t="s">
        <v>387</v>
      </c>
      <c r="K20" s="251" t="s">
        <v>361</v>
      </c>
      <c r="L20" s="224"/>
      <c r="M20" s="224"/>
      <c r="N20" s="224"/>
      <c r="O20" s="217">
        <f>SUM(O21:O25)</f>
        <v>356.12</v>
      </c>
      <c r="P20" s="217">
        <f t="shared" ref="P20:U20" si="32">SUM(P21:P25)</f>
        <v>2.31</v>
      </c>
      <c r="Q20" s="217">
        <f t="shared" si="32"/>
        <v>17.204200000000004</v>
      </c>
      <c r="R20" s="217">
        <f t="shared" si="32"/>
        <v>80.818600000000004</v>
      </c>
      <c r="S20" s="217">
        <f t="shared" si="32"/>
        <v>243.97</v>
      </c>
      <c r="T20" s="217">
        <f t="shared" si="32"/>
        <v>14.1272</v>
      </c>
      <c r="U20" s="217">
        <f t="shared" si="32"/>
        <v>356.12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/>
      <c r="AF20" s="217"/>
      <c r="AG20" s="217"/>
      <c r="AH20" s="217">
        <v>0.02</v>
      </c>
      <c r="AI20" s="217">
        <f>U21</f>
        <v>25.6</v>
      </c>
      <c r="AJ20" s="217"/>
      <c r="AK20" s="217"/>
      <c r="AL20" s="230">
        <v>1</v>
      </c>
      <c r="AM20" s="217">
        <f>U22</f>
        <v>58.690000000000005</v>
      </c>
      <c r="AN20" s="217"/>
      <c r="AO20" s="217"/>
      <c r="AP20" s="217"/>
      <c r="AQ20" s="217"/>
      <c r="AR20" s="217"/>
      <c r="AS20" s="217"/>
      <c r="AT20" s="217" t="s">
        <v>367</v>
      </c>
      <c r="AU20" s="217">
        <f>U23+U24</f>
        <v>266.20999999999998</v>
      </c>
      <c r="AV20" s="217"/>
      <c r="AW20" s="217"/>
      <c r="AX20" s="217"/>
      <c r="AY20" s="217"/>
      <c r="AZ20" s="217"/>
      <c r="BA20" s="217"/>
      <c r="BB20" s="217"/>
      <c r="BC20" s="217"/>
      <c r="BD20" s="229">
        <v>5.0000000000000001E-3</v>
      </c>
      <c r="BE20" s="217">
        <f>U25</f>
        <v>5.62</v>
      </c>
      <c r="BF20" s="229"/>
      <c r="BG20" s="225"/>
      <c r="BH20" s="225"/>
      <c r="BI20" s="232"/>
      <c r="BJ20" s="232"/>
      <c r="BK20" s="217"/>
      <c r="BL20" s="217"/>
      <c r="BM20" s="217"/>
      <c r="BN20" s="230">
        <f t="shared" si="1"/>
        <v>356.12</v>
      </c>
      <c r="BO20" s="203">
        <v>43730</v>
      </c>
      <c r="BP20" s="21" t="s">
        <v>210</v>
      </c>
      <c r="BQ20" s="193">
        <v>43405</v>
      </c>
      <c r="BR20" s="196">
        <v>6</v>
      </c>
      <c r="BS20" s="22">
        <f t="shared" si="28"/>
        <v>180</v>
      </c>
      <c r="BT20" s="192">
        <f t="shared" si="29"/>
        <v>43585</v>
      </c>
      <c r="BU20" s="25"/>
    </row>
    <row r="21" spans="1:73" s="22" customFormat="1" ht="409.5" customHeight="1" x14ac:dyDescent="0.25">
      <c r="A21" s="226"/>
      <c r="B21" s="227"/>
      <c r="C21" s="203"/>
      <c r="D21" s="228"/>
      <c r="E21" s="228"/>
      <c r="F21" s="224"/>
      <c r="G21" s="227"/>
      <c r="H21" s="227"/>
      <c r="I21" s="252"/>
      <c r="J21" s="263"/>
      <c r="K21" s="263"/>
      <c r="L21" s="224"/>
      <c r="M21" s="224" t="s">
        <v>314</v>
      </c>
      <c r="N21" s="224">
        <f>AH20</f>
        <v>0.02</v>
      </c>
      <c r="O21" s="217">
        <f>N21*1280</f>
        <v>25.6</v>
      </c>
      <c r="P21" s="217"/>
      <c r="Q21" s="217">
        <f>O21*0.11</f>
        <v>2.8160000000000003</v>
      </c>
      <c r="R21" s="217">
        <f>O21*0.84</f>
        <v>21.504000000000001</v>
      </c>
      <c r="S21" s="217">
        <v>0</v>
      </c>
      <c r="T21" s="217">
        <f>O21*0.05</f>
        <v>1.2800000000000002</v>
      </c>
      <c r="U21" s="217">
        <f>SUM(Q21:T21)</f>
        <v>25.6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30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24"/>
      <c r="BC21" s="224"/>
      <c r="BD21" s="229"/>
      <c r="BE21" s="224"/>
      <c r="BF21" s="224"/>
      <c r="BG21" s="217"/>
      <c r="BH21" s="224"/>
      <c r="BI21" s="232"/>
      <c r="BJ21" s="232"/>
      <c r="BK21" s="217"/>
      <c r="BL21" s="217"/>
      <c r="BM21" s="217"/>
      <c r="BN21" s="230"/>
      <c r="BO21" s="203"/>
      <c r="BP21" s="21" t="s">
        <v>330</v>
      </c>
      <c r="BQ21" s="193">
        <v>43413</v>
      </c>
      <c r="BR21" s="196">
        <v>6</v>
      </c>
      <c r="BS21" s="22">
        <f t="shared" si="28"/>
        <v>180</v>
      </c>
      <c r="BT21" s="192">
        <f t="shared" si="29"/>
        <v>43593</v>
      </c>
      <c r="BU21" s="25"/>
    </row>
    <row r="22" spans="1:73" s="22" customFormat="1" ht="409.5" customHeight="1" x14ac:dyDescent="0.25">
      <c r="A22" s="226"/>
      <c r="B22" s="227"/>
      <c r="C22" s="203"/>
      <c r="D22" s="228"/>
      <c r="E22" s="228"/>
      <c r="F22" s="224"/>
      <c r="G22" s="227"/>
      <c r="H22" s="227"/>
      <c r="I22" s="227"/>
      <c r="J22" s="263"/>
      <c r="K22" s="263"/>
      <c r="L22" s="224"/>
      <c r="M22" s="224" t="s">
        <v>316</v>
      </c>
      <c r="N22" s="224">
        <f>AL20</f>
        <v>1</v>
      </c>
      <c r="O22" s="217">
        <f>U22</f>
        <v>58.690000000000005</v>
      </c>
      <c r="P22" s="217"/>
      <c r="Q22" s="217">
        <v>4.3499999999999996</v>
      </c>
      <c r="R22" s="217">
        <v>7.07</v>
      </c>
      <c r="S22" s="217">
        <v>45.49</v>
      </c>
      <c r="T22" s="217">
        <v>1.78</v>
      </c>
      <c r="U22" s="217">
        <f t="shared" ref="U22" si="33">SUM(Q22:T22)</f>
        <v>58.690000000000005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30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29"/>
      <c r="BE22" s="230"/>
      <c r="BF22" s="217"/>
      <c r="BG22" s="217"/>
      <c r="BH22" s="224"/>
      <c r="BI22" s="232"/>
      <c r="BJ22" s="232"/>
      <c r="BK22" s="217"/>
      <c r="BL22" s="217"/>
      <c r="BM22" s="217"/>
      <c r="BN22" s="230"/>
      <c r="BO22" s="203"/>
      <c r="BP22" s="21" t="s">
        <v>330</v>
      </c>
      <c r="BQ22" s="193">
        <v>43413</v>
      </c>
      <c r="BR22" s="196">
        <v>6</v>
      </c>
      <c r="BS22" s="22">
        <f t="shared" si="28"/>
        <v>180</v>
      </c>
      <c r="BT22" s="192">
        <f t="shared" si="29"/>
        <v>43593</v>
      </c>
      <c r="BU22" s="25"/>
    </row>
    <row r="23" spans="1:73" s="22" customFormat="1" ht="409.5" customHeight="1" x14ac:dyDescent="0.25">
      <c r="A23" s="226"/>
      <c r="B23" s="227"/>
      <c r="C23" s="203"/>
      <c r="D23" s="228"/>
      <c r="E23" s="228"/>
      <c r="F23" s="224"/>
      <c r="G23" s="227"/>
      <c r="H23" s="227"/>
      <c r="I23" s="227"/>
      <c r="J23" s="263"/>
      <c r="K23" s="263"/>
      <c r="L23" s="224"/>
      <c r="M23" s="255" t="s">
        <v>318</v>
      </c>
      <c r="N23" s="224" t="s">
        <v>368</v>
      </c>
      <c r="O23" s="217">
        <f>U23</f>
        <v>238.7</v>
      </c>
      <c r="P23" s="217"/>
      <c r="Q23" s="217">
        <v>8.41</v>
      </c>
      <c r="R23" s="217">
        <v>46.51</v>
      </c>
      <c r="S23" s="217">
        <v>178.72</v>
      </c>
      <c r="T23" s="217">
        <v>5.0599999999999996</v>
      </c>
      <c r="U23" s="217">
        <f>SUM(Q23:T23)</f>
        <v>238.7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30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29"/>
      <c r="BE23" s="230"/>
      <c r="BF23" s="217"/>
      <c r="BG23" s="217"/>
      <c r="BH23" s="224"/>
      <c r="BI23" s="232"/>
      <c r="BJ23" s="232"/>
      <c r="BK23" s="217"/>
      <c r="BL23" s="217"/>
      <c r="BM23" s="217"/>
      <c r="BN23" s="230"/>
      <c r="BO23" s="203"/>
      <c r="BP23" s="21" t="s">
        <v>331</v>
      </c>
      <c r="BQ23" s="193">
        <v>43416</v>
      </c>
      <c r="BR23" s="196">
        <v>6</v>
      </c>
      <c r="BS23" s="22">
        <f t="shared" si="28"/>
        <v>180</v>
      </c>
      <c r="BT23" s="192">
        <f t="shared" si="29"/>
        <v>43596</v>
      </c>
      <c r="BU23" s="25"/>
    </row>
    <row r="24" spans="1:73" s="22" customFormat="1" ht="409.5" customHeight="1" x14ac:dyDescent="0.25">
      <c r="A24" s="226"/>
      <c r="B24" s="227"/>
      <c r="C24" s="203"/>
      <c r="D24" s="228"/>
      <c r="E24" s="228"/>
      <c r="F24" s="224"/>
      <c r="G24" s="227"/>
      <c r="H24" s="227"/>
      <c r="I24" s="227"/>
      <c r="J24" s="263"/>
      <c r="K24" s="263"/>
      <c r="L24" s="224"/>
      <c r="M24" s="256"/>
      <c r="N24" s="224" t="s">
        <v>369</v>
      </c>
      <c r="O24" s="217">
        <f>U24</f>
        <v>27.510000000000005</v>
      </c>
      <c r="P24" s="217">
        <v>2.31</v>
      </c>
      <c r="Q24" s="217">
        <v>1.01</v>
      </c>
      <c r="R24" s="217">
        <v>1.07</v>
      </c>
      <c r="S24" s="217">
        <v>19.760000000000002</v>
      </c>
      <c r="T24" s="217">
        <v>5.67</v>
      </c>
      <c r="U24" s="217">
        <f>SUM(Q24:T24)</f>
        <v>27.510000000000005</v>
      </c>
      <c r="V24" s="217"/>
      <c r="W24" s="217"/>
      <c r="X24" s="217"/>
      <c r="Y24" s="217"/>
      <c r="Z24" s="217"/>
      <c r="AA24" s="217"/>
      <c r="AB24" s="217"/>
      <c r="AC24" s="217"/>
      <c r="AD24" s="217"/>
      <c r="AE24" s="217"/>
      <c r="AF24" s="217"/>
      <c r="AG24" s="217"/>
      <c r="AH24" s="217"/>
      <c r="AI24" s="217"/>
      <c r="AJ24" s="217"/>
      <c r="AK24" s="217"/>
      <c r="AL24" s="230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30"/>
      <c r="BE24" s="230"/>
      <c r="BF24" s="217"/>
      <c r="BG24" s="217"/>
      <c r="BH24" s="224"/>
      <c r="BI24" s="232"/>
      <c r="BJ24" s="232"/>
      <c r="BK24" s="217"/>
      <c r="BL24" s="217"/>
      <c r="BM24" s="217"/>
      <c r="BN24" s="230"/>
      <c r="BO24" s="203"/>
      <c r="BP24" s="21" t="s">
        <v>332</v>
      </c>
      <c r="BQ24" s="193">
        <v>43413</v>
      </c>
      <c r="BR24" s="196">
        <v>6</v>
      </c>
      <c r="BS24" s="22">
        <f t="shared" si="28"/>
        <v>180</v>
      </c>
      <c r="BT24" s="192">
        <f t="shared" si="29"/>
        <v>43593</v>
      </c>
      <c r="BU24" s="25"/>
    </row>
    <row r="25" spans="1:73" s="22" customFormat="1" ht="409.5" customHeight="1" x14ac:dyDescent="0.25">
      <c r="A25" s="226"/>
      <c r="B25" s="227"/>
      <c r="C25" s="203"/>
      <c r="D25" s="228"/>
      <c r="E25" s="228"/>
      <c r="F25" s="224"/>
      <c r="G25" s="227"/>
      <c r="H25" s="227"/>
      <c r="I25" s="227"/>
      <c r="J25" s="252"/>
      <c r="K25" s="252"/>
      <c r="L25" s="224"/>
      <c r="M25" s="224" t="s">
        <v>310</v>
      </c>
      <c r="N25" s="224">
        <f>BD20</f>
        <v>5.0000000000000001E-3</v>
      </c>
      <c r="O25" s="217">
        <f>N25*1124</f>
        <v>5.62</v>
      </c>
      <c r="P25" s="217"/>
      <c r="Q25" s="217">
        <f>O25*0.11</f>
        <v>0.61819999999999997</v>
      </c>
      <c r="R25" s="217">
        <f>O25*0.83</f>
        <v>4.6646000000000001</v>
      </c>
      <c r="S25" s="217">
        <v>0</v>
      </c>
      <c r="T25" s="217">
        <f>O25*0.06</f>
        <v>0.3372</v>
      </c>
      <c r="U25" s="217">
        <f t="shared" ref="U25" si="34">SUM(Q25:T25)</f>
        <v>5.62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30"/>
      <c r="AM25" s="217"/>
      <c r="AN25" s="217"/>
      <c r="AO25" s="217"/>
      <c r="AP25" s="217"/>
      <c r="AQ25" s="217"/>
      <c r="AR25" s="217"/>
      <c r="AS25" s="217"/>
      <c r="AT25" s="230"/>
      <c r="AU25" s="217"/>
      <c r="AV25" s="217"/>
      <c r="AW25" s="217"/>
      <c r="AX25" s="217"/>
      <c r="AY25" s="217"/>
      <c r="AZ25" s="217"/>
      <c r="BA25" s="217"/>
      <c r="BB25" s="217"/>
      <c r="BC25" s="217"/>
      <c r="BD25" s="230"/>
      <c r="BE25" s="230"/>
      <c r="BF25" s="217"/>
      <c r="BG25" s="217"/>
      <c r="BH25" s="224"/>
      <c r="BI25" s="232"/>
      <c r="BJ25" s="232"/>
      <c r="BK25" s="217"/>
      <c r="BL25" s="217"/>
      <c r="BM25" s="217"/>
      <c r="BN25" s="230"/>
      <c r="BO25" s="203"/>
      <c r="BP25" s="25"/>
      <c r="BQ25" s="199"/>
      <c r="BR25" s="30"/>
      <c r="BT25" s="192"/>
      <c r="BU25" s="36"/>
    </row>
    <row r="26" spans="1:73" s="22" customFormat="1" ht="409.5" customHeight="1" x14ac:dyDescent="0.25">
      <c r="A26" s="224" t="s">
        <v>370</v>
      </c>
      <c r="B26" s="202">
        <v>41708107</v>
      </c>
      <c r="C26" s="203">
        <v>43353</v>
      </c>
      <c r="D26" s="225">
        <v>466.1</v>
      </c>
      <c r="E26" s="225"/>
      <c r="F26" s="224">
        <v>7</v>
      </c>
      <c r="G26" s="224" t="s">
        <v>371</v>
      </c>
      <c r="H26" s="224" t="s">
        <v>135</v>
      </c>
      <c r="I26" s="224" t="s">
        <v>372</v>
      </c>
      <c r="J26" s="255" t="s">
        <v>388</v>
      </c>
      <c r="K26" s="255" t="s">
        <v>373</v>
      </c>
      <c r="L26" s="224"/>
      <c r="M26" s="224"/>
      <c r="N26" s="224"/>
      <c r="O26" s="217">
        <f>SUM(O27)</f>
        <v>112.4</v>
      </c>
      <c r="P26" s="217">
        <f t="shared" ref="P26:U26" si="35">SUM(P27)</f>
        <v>0</v>
      </c>
      <c r="Q26" s="217">
        <f t="shared" si="35"/>
        <v>12.364000000000001</v>
      </c>
      <c r="R26" s="217">
        <f t="shared" si="35"/>
        <v>93.292000000000002</v>
      </c>
      <c r="S26" s="217">
        <f t="shared" si="35"/>
        <v>0</v>
      </c>
      <c r="T26" s="217">
        <f t="shared" si="35"/>
        <v>6.7439999999999998</v>
      </c>
      <c r="U26" s="217">
        <f t="shared" si="35"/>
        <v>112.4</v>
      </c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9"/>
      <c r="AM26" s="224"/>
      <c r="AN26" s="224"/>
      <c r="AO26" s="224"/>
      <c r="AP26" s="224"/>
      <c r="AQ26" s="224"/>
      <c r="AR26" s="224"/>
      <c r="AS26" s="224"/>
      <c r="AT26" s="229"/>
      <c r="AU26" s="224"/>
      <c r="AV26" s="224"/>
      <c r="AW26" s="224"/>
      <c r="AX26" s="224"/>
      <c r="AY26" s="224"/>
      <c r="AZ26" s="224"/>
      <c r="BA26" s="224"/>
      <c r="BB26" s="224"/>
      <c r="BC26" s="224"/>
      <c r="BD26" s="229">
        <v>0.1</v>
      </c>
      <c r="BE26" s="217">
        <f>U27</f>
        <v>112.4</v>
      </c>
      <c r="BF26" s="224"/>
      <c r="BG26" s="217"/>
      <c r="BH26" s="224"/>
      <c r="BI26" s="225"/>
      <c r="BJ26" s="225"/>
      <c r="BK26" s="224"/>
      <c r="BL26" s="224"/>
      <c r="BM26" s="224"/>
      <c r="BN26" s="230">
        <f t="shared" si="1"/>
        <v>112.4</v>
      </c>
      <c r="BO26" s="234">
        <v>43533</v>
      </c>
      <c r="BP26" s="179" t="s">
        <v>374</v>
      </c>
      <c r="BQ26" s="24">
        <v>43353</v>
      </c>
      <c r="BR26" s="222">
        <v>6</v>
      </c>
      <c r="BS26" s="22">
        <f t="shared" si="28"/>
        <v>180</v>
      </c>
      <c r="BT26" s="192">
        <f t="shared" si="29"/>
        <v>43533</v>
      </c>
    </row>
    <row r="27" spans="1:73" s="22" customFormat="1" ht="409.6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256"/>
      <c r="K27" s="256"/>
      <c r="L27" s="224"/>
      <c r="M27" s="224" t="s">
        <v>310</v>
      </c>
      <c r="N27" s="224">
        <f>BD26</f>
        <v>0.1</v>
      </c>
      <c r="O27" s="217">
        <f>N27*1124</f>
        <v>112.4</v>
      </c>
      <c r="P27" s="217"/>
      <c r="Q27" s="217">
        <f>O27*0.11</f>
        <v>12.364000000000001</v>
      </c>
      <c r="R27" s="217">
        <f>O27*0.83</f>
        <v>93.292000000000002</v>
      </c>
      <c r="S27" s="217">
        <v>0</v>
      </c>
      <c r="T27" s="217">
        <f>O27*0.06</f>
        <v>6.7439999999999998</v>
      </c>
      <c r="U27" s="217">
        <f t="shared" ref="U27" si="36">SUM(Q27:T27)</f>
        <v>112.4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30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29"/>
      <c r="BE27" s="217"/>
      <c r="BF27" s="224"/>
      <c r="BG27" s="217"/>
      <c r="BH27" s="224"/>
      <c r="BI27" s="232"/>
      <c r="BJ27" s="232"/>
      <c r="BK27" s="217"/>
      <c r="BL27" s="217"/>
      <c r="BM27" s="217"/>
      <c r="BN27" s="230"/>
      <c r="BO27" s="203"/>
      <c r="BP27" s="21" t="s">
        <v>330</v>
      </c>
      <c r="BQ27" s="193">
        <v>43413</v>
      </c>
      <c r="BR27" s="196">
        <v>6</v>
      </c>
      <c r="BS27" s="22">
        <f t="shared" ref="BS27" si="37">BR27*30</f>
        <v>180</v>
      </c>
      <c r="BT27" s="192">
        <f t="shared" ref="BT27" si="38">BQ27+BS27</f>
        <v>43593</v>
      </c>
      <c r="BU27" s="25"/>
    </row>
    <row r="28" spans="1:73" s="244" customFormat="1" ht="283.5" x14ac:dyDescent="0.25">
      <c r="A28" s="257" t="s">
        <v>39</v>
      </c>
      <c r="B28" s="258"/>
      <c r="C28" s="258"/>
      <c r="D28" s="258"/>
      <c r="E28" s="258"/>
      <c r="F28" s="258"/>
      <c r="G28" s="258"/>
      <c r="H28" s="258"/>
      <c r="I28" s="258"/>
      <c r="J28" s="258"/>
      <c r="K28" s="258"/>
      <c r="L28" s="258"/>
      <c r="M28" s="259"/>
      <c r="N28" s="238"/>
      <c r="O28" s="239">
        <f>O3+O6+O8+O10+O12+O14+O20+O26</f>
        <v>3796.9900000000002</v>
      </c>
      <c r="P28" s="239">
        <f t="shared" ref="P28:AM28" si="39">P3+P6+P8+P10+P12+P14+P20+P26</f>
        <v>4.62</v>
      </c>
      <c r="Q28" s="239">
        <f t="shared" si="39"/>
        <v>354.43249999999995</v>
      </c>
      <c r="R28" s="239">
        <f t="shared" si="39"/>
        <v>2766.8907999999997</v>
      </c>
      <c r="S28" s="239">
        <f t="shared" si="39"/>
        <v>491.2</v>
      </c>
      <c r="T28" s="239">
        <f t="shared" si="39"/>
        <v>184.46669999999997</v>
      </c>
      <c r="U28" s="239">
        <f t="shared" si="39"/>
        <v>3796.9899999999993</v>
      </c>
      <c r="V28" s="239">
        <f t="shared" si="39"/>
        <v>0</v>
      </c>
      <c r="W28" s="239">
        <f t="shared" si="39"/>
        <v>0</v>
      </c>
      <c r="X28" s="239">
        <f t="shared" si="39"/>
        <v>0</v>
      </c>
      <c r="Y28" s="239">
        <f t="shared" si="39"/>
        <v>0</v>
      </c>
      <c r="Z28" s="239">
        <f t="shared" si="39"/>
        <v>0</v>
      </c>
      <c r="AA28" s="239">
        <f t="shared" si="39"/>
        <v>0</v>
      </c>
      <c r="AB28" s="239">
        <f t="shared" si="39"/>
        <v>0</v>
      </c>
      <c r="AC28" s="239">
        <f t="shared" si="39"/>
        <v>0</v>
      </c>
      <c r="AD28" s="239">
        <f t="shared" si="39"/>
        <v>0</v>
      </c>
      <c r="AE28" s="239">
        <f t="shared" si="39"/>
        <v>0</v>
      </c>
      <c r="AF28" s="239">
        <f t="shared" si="39"/>
        <v>0</v>
      </c>
      <c r="AG28" s="239">
        <f t="shared" si="39"/>
        <v>0</v>
      </c>
      <c r="AH28" s="239">
        <f t="shared" si="39"/>
        <v>0.22</v>
      </c>
      <c r="AI28" s="239">
        <f t="shared" si="39"/>
        <v>281.60000000000002</v>
      </c>
      <c r="AJ28" s="239">
        <f t="shared" si="39"/>
        <v>0</v>
      </c>
      <c r="AK28" s="239">
        <f t="shared" si="39"/>
        <v>0</v>
      </c>
      <c r="AL28" s="239">
        <f t="shared" si="39"/>
        <v>2</v>
      </c>
      <c r="AM28" s="239">
        <f t="shared" si="39"/>
        <v>117.38000000000001</v>
      </c>
      <c r="AN28" s="239" t="e">
        <f>AN3+#REF!+#REF!+#REF!+#REF!+#REF!+#REF!+AN6+#REF!+#REF!+#REF!+AN8+AN10+AN12+#REF!+AN14+AN20+AN26</f>
        <v>#REF!</v>
      </c>
      <c r="AO28" s="239" t="e">
        <f>AO3+#REF!+#REF!+#REF!+#REF!+#REF!+#REF!+AO6+#REF!+#REF!+#REF!+AO8+AO10+AO12+#REF!+AO14+AO20+AO26</f>
        <v>#REF!</v>
      </c>
      <c r="AP28" s="239" t="e">
        <f>AP3+#REF!+#REF!+#REF!+#REF!+#REF!+#REF!+AP6+#REF!+#REF!+#REF!+AP8+AP10+AP12+#REF!+AP14+AP20+AP26</f>
        <v>#REF!</v>
      </c>
      <c r="AQ28" s="239" t="e">
        <f>AQ3+#REF!+#REF!+#REF!+#REF!+#REF!+#REF!+AQ6+#REF!+#REF!+#REF!+AQ8+AQ10+AQ12+#REF!+AQ14+AQ20+AQ26</f>
        <v>#REF!</v>
      </c>
      <c r="AR28" s="239" t="e">
        <f>AR3+#REF!+#REF!+#REF!+#REF!+#REF!+#REF!+AR6+#REF!+#REF!+#REF!+AR8+AR10+AR12+#REF!+AR14+AR20+AR26</f>
        <v>#REF!</v>
      </c>
      <c r="AS28" s="239" t="e">
        <f>AS3+#REF!+#REF!+#REF!+#REF!+#REF!+#REF!+AS6+#REF!+#REF!+#REF!+AS8+AS10+AS12+#REF!+AS14+AS20+AS26</f>
        <v>#REF!</v>
      </c>
      <c r="AT28" s="239" t="s">
        <v>390</v>
      </c>
      <c r="AU28" s="239">
        <f>AU3+AU6+AU8+AU10+AU12+AU14+AU20+AU26</f>
        <v>532.41999999999996</v>
      </c>
      <c r="AV28" s="239" t="e">
        <f>AV3+#REF!+#REF!+#REF!+#REF!+#REF!+#REF!+AV6+#REF!+#REF!+#REF!+AV8+AV10+AV12+#REF!+AV14+AV20+AV26</f>
        <v>#REF!</v>
      </c>
      <c r="AW28" s="239" t="e">
        <f>AW3+#REF!+#REF!+#REF!+#REF!+#REF!+#REF!+AW6+#REF!+#REF!+#REF!+AW8+AW10+AW12+#REF!+AW14+AW20+AW26</f>
        <v>#REF!</v>
      </c>
      <c r="AX28" s="239" t="e">
        <f>AX3+#REF!+#REF!+#REF!+#REF!+#REF!+#REF!+AX6+#REF!+#REF!+#REF!+AX8+AX10+AX12+#REF!+AX14+AX20+AX26</f>
        <v>#REF!</v>
      </c>
      <c r="AY28" s="239" t="e">
        <f>AY3+#REF!+#REF!+#REF!+#REF!+#REF!+#REF!+AY6+#REF!+#REF!+#REF!+AY8+AY10+AY12+#REF!+AY14+AY20+AY26</f>
        <v>#REF!</v>
      </c>
      <c r="AZ28" s="239" t="e">
        <f>AZ3+#REF!+#REF!+#REF!+#REF!+#REF!+#REF!+AZ6+#REF!+#REF!+#REF!+AZ8+AZ10+AZ12+#REF!+AZ14+AZ20+AZ26</f>
        <v>#REF!</v>
      </c>
      <c r="BA28" s="239" t="e">
        <f>BA3+#REF!+#REF!+#REF!+#REF!+#REF!+#REF!+BA6+#REF!+#REF!+#REF!+BA8+BA10+BA12+#REF!+BA14+BA20+BA26</f>
        <v>#REF!</v>
      </c>
      <c r="BB28" s="239" t="s">
        <v>375</v>
      </c>
      <c r="BC28" s="239">
        <f>BC3+BC6+BC8+BC10+BC12+BC14+BC20+BC26</f>
        <v>4.34</v>
      </c>
      <c r="BD28" s="239">
        <f t="shared" ref="BD28:BN28" si="40">BD3+BD6+BD8+BD10+BD12+BD14+BD20+BD26</f>
        <v>1.895</v>
      </c>
      <c r="BE28" s="239">
        <f t="shared" si="40"/>
        <v>2219.5499999999997</v>
      </c>
      <c r="BF28" s="219" t="s">
        <v>389</v>
      </c>
      <c r="BG28" s="239">
        <f t="shared" si="40"/>
        <v>641.69999999999993</v>
      </c>
      <c r="BH28" s="239">
        <f t="shared" si="40"/>
        <v>0</v>
      </c>
      <c r="BI28" s="239">
        <f t="shared" si="40"/>
        <v>0</v>
      </c>
      <c r="BJ28" s="239">
        <f t="shared" si="40"/>
        <v>0</v>
      </c>
      <c r="BK28" s="239">
        <f t="shared" si="40"/>
        <v>0</v>
      </c>
      <c r="BL28" s="239">
        <f t="shared" si="40"/>
        <v>0</v>
      </c>
      <c r="BM28" s="239">
        <f t="shared" si="40"/>
        <v>0</v>
      </c>
      <c r="BN28" s="239">
        <f t="shared" si="40"/>
        <v>3796.9899999999993</v>
      </c>
      <c r="BO28" s="240"/>
      <c r="BP28" s="241" t="s">
        <v>210</v>
      </c>
      <c r="BQ28" s="242">
        <v>43416</v>
      </c>
      <c r="BR28" s="243">
        <v>6</v>
      </c>
      <c r="BS28" s="244">
        <f t="shared" si="28"/>
        <v>180</v>
      </c>
      <c r="BT28" s="245">
        <f t="shared" si="29"/>
        <v>43596</v>
      </c>
      <c r="BU28" s="246"/>
    </row>
    <row r="29" spans="1:73" s="22" customFormat="1" ht="98.25" customHeight="1" x14ac:dyDescent="0.25">
      <c r="A29" s="210"/>
      <c r="B29" s="211"/>
      <c r="C29" s="212"/>
      <c r="D29" s="213"/>
      <c r="E29" s="213"/>
      <c r="F29" s="214"/>
      <c r="G29" s="211"/>
      <c r="H29" s="211"/>
      <c r="I29" s="211"/>
      <c r="J29" s="211"/>
      <c r="K29" s="211"/>
      <c r="L29" s="214"/>
      <c r="M29" s="214"/>
      <c r="N29" s="214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4"/>
      <c r="BE29" s="215"/>
      <c r="BF29" s="215"/>
      <c r="BG29" s="215"/>
      <c r="BH29" s="214"/>
      <c r="BI29" s="216"/>
      <c r="BJ29" s="214"/>
      <c r="BK29" s="215"/>
      <c r="BL29" s="215"/>
      <c r="BM29" s="215"/>
      <c r="BN29" s="215"/>
      <c r="BO29" s="212"/>
      <c r="BP29" s="223" t="s">
        <v>210</v>
      </c>
      <c r="BQ29" s="193">
        <v>43416</v>
      </c>
      <c r="BR29" s="196">
        <v>6</v>
      </c>
      <c r="BS29" s="22">
        <f t="shared" si="28"/>
        <v>180</v>
      </c>
      <c r="BT29" s="192">
        <f t="shared" si="29"/>
        <v>43596</v>
      </c>
      <c r="BU29" s="25"/>
    </row>
    <row r="30" spans="1:73" s="22" customFormat="1" ht="211.5" customHeight="1" x14ac:dyDescent="0.25">
      <c r="A30" s="220" t="s">
        <v>377</v>
      </c>
      <c r="B30" s="208"/>
      <c r="C30" s="26"/>
      <c r="D30" s="209"/>
      <c r="E30" s="209"/>
      <c r="F30" s="180"/>
      <c r="G30" s="208"/>
      <c r="H30" s="208"/>
      <c r="I30" s="220" t="s">
        <v>381</v>
      </c>
      <c r="J30" s="208"/>
      <c r="K30" s="208"/>
      <c r="L30" s="180"/>
      <c r="M30" s="220" t="s">
        <v>382</v>
      </c>
      <c r="N30" s="180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180"/>
      <c r="BE30" s="36"/>
      <c r="BF30" s="36"/>
      <c r="BG30" s="36"/>
      <c r="BH30" s="180"/>
      <c r="BI30" s="40"/>
      <c r="BJ30" s="40"/>
      <c r="BK30" s="36"/>
      <c r="BL30" s="36"/>
      <c r="BM30" s="36"/>
      <c r="BN30" s="36"/>
      <c r="BO30" s="26"/>
      <c r="BP30" s="223" t="s">
        <v>210</v>
      </c>
      <c r="BQ30" s="193">
        <v>43416</v>
      </c>
      <c r="BR30" s="196">
        <v>6</v>
      </c>
      <c r="BS30" s="22">
        <f t="shared" si="28"/>
        <v>180</v>
      </c>
      <c r="BT30" s="192">
        <f t="shared" si="29"/>
        <v>43596</v>
      </c>
      <c r="BU30" s="25"/>
    </row>
    <row r="31" spans="1:73" s="22" customFormat="1" ht="211.5" customHeight="1" x14ac:dyDescent="0.25">
      <c r="A31" s="220" t="s">
        <v>378</v>
      </c>
      <c r="B31" s="208"/>
      <c r="C31" s="26"/>
      <c r="D31" s="209"/>
      <c r="E31" s="209"/>
      <c r="F31" s="180"/>
      <c r="G31" s="208"/>
      <c r="H31" s="208"/>
      <c r="I31" s="220" t="s">
        <v>381</v>
      </c>
      <c r="J31" s="208"/>
      <c r="K31" s="208"/>
      <c r="L31" s="180"/>
      <c r="M31" s="220" t="s">
        <v>383</v>
      </c>
      <c r="N31" s="180"/>
      <c r="O31" s="180"/>
      <c r="P31" s="180"/>
      <c r="Q31" s="36"/>
      <c r="R31" s="36"/>
      <c r="S31" s="36"/>
      <c r="T31" s="36"/>
      <c r="U31" s="180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180"/>
      <c r="BE31" s="180"/>
      <c r="BF31" s="180"/>
      <c r="BG31" s="36"/>
      <c r="BH31" s="180"/>
      <c r="BI31" s="40"/>
      <c r="BJ31" s="40"/>
      <c r="BK31" s="36"/>
      <c r="BL31" s="36"/>
      <c r="BM31" s="36"/>
      <c r="BN31" s="36"/>
      <c r="BO31" s="26"/>
      <c r="BP31" s="223" t="s">
        <v>210</v>
      </c>
      <c r="BQ31" s="193">
        <v>43416</v>
      </c>
      <c r="BR31" s="196">
        <v>6</v>
      </c>
      <c r="BS31" s="22">
        <f t="shared" si="28"/>
        <v>180</v>
      </c>
      <c r="BT31" s="192">
        <f t="shared" si="29"/>
        <v>43596</v>
      </c>
      <c r="BU31" s="25"/>
    </row>
    <row r="32" spans="1:73" s="22" customFormat="1" ht="211.5" customHeight="1" x14ac:dyDescent="0.25">
      <c r="A32" s="220" t="s">
        <v>379</v>
      </c>
      <c r="B32" s="208"/>
      <c r="C32" s="26"/>
      <c r="D32" s="209"/>
      <c r="E32" s="209"/>
      <c r="F32" s="180"/>
      <c r="G32" s="208"/>
      <c r="H32" s="208"/>
      <c r="I32" s="220" t="s">
        <v>381</v>
      </c>
      <c r="J32" s="208"/>
      <c r="K32" s="208"/>
      <c r="L32" s="180"/>
      <c r="M32" s="220" t="s">
        <v>384</v>
      </c>
      <c r="N32" s="180"/>
      <c r="O32" s="180"/>
      <c r="P32" s="180"/>
      <c r="Q32" s="36"/>
      <c r="R32" s="36"/>
      <c r="S32" s="36"/>
      <c r="T32" s="36"/>
      <c r="U32" s="180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180"/>
      <c r="BE32" s="36"/>
      <c r="BF32" s="36"/>
      <c r="BG32" s="36"/>
      <c r="BH32" s="180"/>
      <c r="BI32" s="40"/>
      <c r="BJ32" s="40"/>
      <c r="BK32" s="36"/>
      <c r="BL32" s="36"/>
      <c r="BM32" s="36"/>
      <c r="BN32" s="36"/>
      <c r="BO32" s="26"/>
      <c r="BP32" s="223" t="s">
        <v>210</v>
      </c>
      <c r="BQ32" s="193">
        <v>43398</v>
      </c>
      <c r="BR32" s="196">
        <v>6</v>
      </c>
      <c r="BS32" s="22">
        <f t="shared" si="28"/>
        <v>180</v>
      </c>
      <c r="BT32" s="192">
        <f t="shared" si="29"/>
        <v>43578</v>
      </c>
      <c r="BU32" s="25"/>
    </row>
    <row r="33" spans="1:73" s="22" customFormat="1" ht="211.5" customHeight="1" x14ac:dyDescent="0.25">
      <c r="A33" s="220" t="s">
        <v>380</v>
      </c>
      <c r="B33" s="208"/>
      <c r="C33" s="26"/>
      <c r="D33" s="209"/>
      <c r="E33" s="209"/>
      <c r="F33" s="180"/>
      <c r="G33" s="208"/>
      <c r="H33" s="208"/>
      <c r="I33" s="220" t="s">
        <v>381</v>
      </c>
      <c r="J33" s="208"/>
      <c r="K33" s="208"/>
      <c r="L33" s="180"/>
      <c r="M33" s="220" t="s">
        <v>385</v>
      </c>
      <c r="N33" s="180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180"/>
      <c r="AI33" s="180"/>
      <c r="AJ33" s="180"/>
      <c r="AK33" s="36"/>
      <c r="AL33" s="180"/>
      <c r="AM33" s="180"/>
      <c r="AN33" s="180"/>
      <c r="AO33" s="36"/>
      <c r="AP33" s="36"/>
      <c r="AQ33" s="36"/>
      <c r="AR33" s="36"/>
      <c r="AS33" s="36"/>
      <c r="AT33" s="180"/>
      <c r="AU33" s="180"/>
      <c r="AV33" s="36"/>
      <c r="AW33" s="36"/>
      <c r="AX33" s="36"/>
      <c r="AY33" s="36"/>
      <c r="AZ33" s="36"/>
      <c r="BA33" s="36"/>
      <c r="BB33" s="36"/>
      <c r="BC33" s="36"/>
      <c r="BD33" s="180"/>
      <c r="BE33" s="36"/>
      <c r="BF33" s="36"/>
      <c r="BG33" s="36"/>
      <c r="BH33" s="180"/>
      <c r="BI33" s="40"/>
      <c r="BJ33" s="180"/>
      <c r="BK33" s="36"/>
      <c r="BL33" s="36"/>
      <c r="BM33" s="36"/>
      <c r="BN33" s="36"/>
      <c r="BO33" s="26"/>
      <c r="BP33" s="223"/>
      <c r="BQ33" s="193">
        <v>43411</v>
      </c>
      <c r="BR33" s="196">
        <v>6</v>
      </c>
      <c r="BS33" s="22">
        <f t="shared" si="28"/>
        <v>180</v>
      </c>
      <c r="BT33" s="192">
        <f t="shared" si="29"/>
        <v>43591</v>
      </c>
      <c r="BU33" s="25"/>
    </row>
    <row r="34" spans="1:73" s="22" customFormat="1" ht="201.75" customHeight="1" x14ac:dyDescent="0.25">
      <c r="A34" s="204"/>
      <c r="B34" s="205"/>
      <c r="C34" s="206"/>
      <c r="D34" s="207"/>
      <c r="E34" s="207"/>
      <c r="F34" s="201"/>
      <c r="G34" s="205"/>
      <c r="H34" s="205"/>
      <c r="I34" s="205"/>
      <c r="J34" s="205"/>
      <c r="K34" s="205"/>
      <c r="L34" s="201"/>
      <c r="M34" s="201"/>
      <c r="N34" s="201"/>
      <c r="O34" s="181"/>
      <c r="P34" s="181"/>
      <c r="Q34" s="181"/>
      <c r="R34" s="181"/>
      <c r="S34" s="181"/>
      <c r="T34" s="181"/>
      <c r="U34" s="181"/>
      <c r="V34" s="181"/>
      <c r="W34" s="181"/>
      <c r="X34" s="181"/>
      <c r="Y34" s="181"/>
      <c r="Z34" s="181"/>
      <c r="AA34" s="181"/>
      <c r="AB34" s="181"/>
      <c r="AC34" s="181"/>
      <c r="AD34" s="181"/>
      <c r="AE34" s="181"/>
      <c r="AF34" s="181"/>
      <c r="AG34" s="181"/>
      <c r="AH34" s="201"/>
      <c r="AI34" s="201"/>
      <c r="AJ34" s="201"/>
      <c r="AK34" s="181"/>
      <c r="AL34" s="201"/>
      <c r="AM34" s="201"/>
      <c r="AN34" s="201"/>
      <c r="AO34" s="181"/>
      <c r="AP34" s="181"/>
      <c r="AQ34" s="181"/>
      <c r="AR34" s="181"/>
      <c r="AS34" s="181"/>
      <c r="AT34" s="201"/>
      <c r="AU34" s="201"/>
      <c r="AV34" s="181"/>
      <c r="AW34" s="181"/>
      <c r="AX34" s="181"/>
      <c r="AY34" s="181"/>
      <c r="AZ34" s="181"/>
      <c r="BA34" s="181"/>
      <c r="BB34" s="181"/>
      <c r="BC34" s="181"/>
      <c r="BD34" s="201"/>
      <c r="BE34" s="181"/>
      <c r="BF34" s="181"/>
      <c r="BG34" s="181"/>
      <c r="BH34" s="201"/>
      <c r="BI34" s="182"/>
      <c r="BJ34" s="182"/>
      <c r="BK34" s="181"/>
      <c r="BL34" s="181"/>
      <c r="BM34" s="181"/>
      <c r="BN34" s="181">
        <f t="shared" ref="BN34" si="41">W34+Y34+AA34+AC34+AE34+AG34+AI34+AM34+AO34+AQ34+AS34+AU34+AW34+AY34+BA34+BC34+BE34+BG34+BI34+BK34+BM34</f>
        <v>0</v>
      </c>
      <c r="BO34" s="206">
        <v>43591</v>
      </c>
      <c r="BP34" s="21" t="s">
        <v>210</v>
      </c>
      <c r="BQ34" s="193">
        <v>43411</v>
      </c>
      <c r="BR34" s="196">
        <v>6</v>
      </c>
      <c r="BS34" s="22">
        <f>BR34*30</f>
        <v>180</v>
      </c>
      <c r="BT34" s="192">
        <f t="shared" si="29"/>
        <v>43591</v>
      </c>
      <c r="BU34" s="25"/>
    </row>
    <row r="35" spans="1:73" s="22" customFormat="1" ht="147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1"/>
      <c r="R35" s="21"/>
      <c r="S35" s="21"/>
      <c r="T35" s="21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01"/>
      <c r="BE35" s="20"/>
      <c r="BF35" s="20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147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1"/>
      <c r="R36" s="21"/>
      <c r="S36" s="21"/>
      <c r="T36" s="21"/>
      <c r="U36" s="20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01"/>
      <c r="BE36" s="181"/>
      <c r="BF36" s="20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47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01"/>
      <c r="BE37" s="21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47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01"/>
      <c r="BE38" s="181"/>
      <c r="BF38" s="20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47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01"/>
      <c r="BE39" s="21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47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01"/>
      <c r="BE40" s="18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47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01"/>
      <c r="BE41" s="2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47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01"/>
      <c r="BE42" s="18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93.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01"/>
      <c r="BE43" s="21"/>
      <c r="BF43" s="20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93.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01"/>
      <c r="BE44" s="18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93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01"/>
      <c r="BE45" s="21"/>
      <c r="BF45" s="20"/>
      <c r="BG45" s="21"/>
      <c r="BH45" s="20"/>
      <c r="BI45" s="23"/>
      <c r="BJ45" s="23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93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81"/>
      <c r="BE46" s="181"/>
      <c r="BF46" s="21"/>
      <c r="BG46" s="21"/>
      <c r="BH46" s="20"/>
      <c r="BI46" s="23"/>
      <c r="BJ46" s="23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239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201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01"/>
      <c r="BE47" s="21"/>
      <c r="BF47" s="20"/>
      <c r="BG47" s="20"/>
      <c r="BH47" s="20"/>
      <c r="BI47" s="23"/>
      <c r="BJ47" s="23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239.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201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01"/>
      <c r="BE48" s="21"/>
      <c r="BF48" s="20"/>
      <c r="BG48" s="20"/>
      <c r="BH48" s="20"/>
      <c r="BI48" s="23"/>
      <c r="BJ48" s="23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409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0"/>
      <c r="Q49" s="21"/>
      <c r="R49" s="21"/>
      <c r="S49" s="20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201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01"/>
      <c r="BE49" s="21"/>
      <c r="BF49" s="21"/>
      <c r="BG49" s="20"/>
      <c r="BH49" s="20"/>
      <c r="BI49" s="23"/>
      <c r="BJ49" s="23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229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201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01"/>
      <c r="BE50" s="21"/>
      <c r="BF50" s="20"/>
      <c r="BG50" s="20"/>
      <c r="BH50" s="20"/>
      <c r="BI50" s="23"/>
      <c r="BJ50" s="23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229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201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01"/>
      <c r="BE51" s="21"/>
      <c r="BF51" s="20"/>
      <c r="BG51" s="20"/>
      <c r="BH51" s="20"/>
      <c r="BI51" s="23"/>
      <c r="BJ51" s="23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29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201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01"/>
      <c r="BE52" s="21"/>
      <c r="BF52" s="20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229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201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01"/>
      <c r="BE53" s="21"/>
      <c r="BF53" s="20"/>
      <c r="BG53" s="20"/>
      <c r="BH53" s="20"/>
      <c r="BI53" s="23"/>
      <c r="BJ53" s="23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94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201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01"/>
      <c r="BE54" s="21"/>
      <c r="BF54" s="20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409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0"/>
      <c r="Q55" s="21"/>
      <c r="R55" s="21"/>
      <c r="S55" s="20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201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01"/>
      <c r="BE55" s="23"/>
      <c r="BF55" s="23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409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201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01"/>
      <c r="BE56" s="21"/>
      <c r="BF56" s="20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409.6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01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01"/>
      <c r="BE57" s="21"/>
      <c r="BF57" s="20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84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201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01"/>
      <c r="BE58" s="23"/>
      <c r="BF58" s="23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221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01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0"/>
      <c r="BC59" s="20"/>
      <c r="BD59" s="201"/>
      <c r="BE59" s="21"/>
      <c r="BF59" s="20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56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0"/>
      <c r="Q60" s="21"/>
      <c r="R60" s="21"/>
      <c r="S60" s="20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01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0"/>
      <c r="BC60" s="20"/>
      <c r="BD60" s="201"/>
      <c r="BE60" s="23"/>
      <c r="BF60" s="23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16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01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01"/>
      <c r="BE61" s="21"/>
      <c r="BF61" s="20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216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0"/>
      <c r="Q62" s="21"/>
      <c r="R62" s="21"/>
      <c r="S62" s="20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01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01"/>
      <c r="BE62" s="21"/>
      <c r="BF62" s="20"/>
      <c r="BG62" s="20"/>
      <c r="BH62" s="20"/>
      <c r="BI62" s="23"/>
      <c r="BJ62" s="23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71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01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01"/>
      <c r="BE63" s="21"/>
      <c r="BF63" s="20"/>
      <c r="BG63" s="20"/>
      <c r="BH63" s="20"/>
      <c r="BI63" s="23"/>
      <c r="BJ63" s="23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71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0"/>
      <c r="Q64" s="21"/>
      <c r="R64" s="21"/>
      <c r="S64" s="20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01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01"/>
      <c r="BE64" s="23"/>
      <c r="BF64" s="23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71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0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01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01"/>
      <c r="BE65" s="23"/>
      <c r="BF65" s="23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227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1"/>
      <c r="R66" s="21"/>
      <c r="S66" s="21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01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01"/>
      <c r="BE66" s="20"/>
      <c r="BF66" s="20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54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01"/>
      <c r="AM67" s="20"/>
      <c r="AN67" s="20"/>
      <c r="AO67" s="21"/>
      <c r="AP67" s="21"/>
      <c r="AQ67" s="21"/>
      <c r="AR67" s="21"/>
      <c r="AS67" s="21"/>
      <c r="AT67" s="181"/>
      <c r="AU67" s="21"/>
      <c r="AV67" s="21"/>
      <c r="AW67" s="21"/>
      <c r="AX67" s="21"/>
      <c r="AY67" s="21"/>
      <c r="AZ67" s="21"/>
      <c r="BA67" s="21"/>
      <c r="BB67" s="21"/>
      <c r="BC67" s="21"/>
      <c r="BD67" s="201"/>
      <c r="BE67" s="23"/>
      <c r="BF67" s="23"/>
      <c r="BG67" s="20"/>
      <c r="BH67" s="20"/>
      <c r="BI67" s="23"/>
      <c r="BJ67" s="23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6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201"/>
      <c r="AM68" s="21"/>
      <c r="AN68" s="20"/>
      <c r="AO68" s="21"/>
      <c r="AP68" s="21"/>
      <c r="AQ68" s="21"/>
      <c r="AR68" s="21"/>
      <c r="AS68" s="21"/>
      <c r="AT68" s="201"/>
      <c r="AU68" s="21"/>
      <c r="AV68" s="21"/>
      <c r="AW68" s="21"/>
      <c r="AX68" s="21"/>
      <c r="AY68" s="21"/>
      <c r="AZ68" s="21"/>
      <c r="BA68" s="21"/>
      <c r="BB68" s="20"/>
      <c r="BC68" s="20"/>
      <c r="BD68" s="201"/>
      <c r="BE68" s="20"/>
      <c r="BF68" s="20"/>
      <c r="BG68" s="20"/>
      <c r="BH68" s="20"/>
      <c r="BI68" s="23"/>
      <c r="BJ68" s="23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71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01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0"/>
      <c r="BC69" s="20"/>
      <c r="BD69" s="201"/>
      <c r="BE69" s="23"/>
      <c r="BF69" s="23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71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201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0"/>
      <c r="BC70" s="20"/>
      <c r="BD70" s="201"/>
      <c r="BE70" s="23"/>
      <c r="BF70" s="23"/>
      <c r="BG70" s="20"/>
      <c r="BH70" s="20"/>
      <c r="BI70" s="23"/>
      <c r="BJ70" s="23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71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201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0"/>
      <c r="BC71" s="20"/>
      <c r="BD71" s="201"/>
      <c r="BE71" s="23"/>
      <c r="BF71" s="23"/>
      <c r="BG71" s="20"/>
      <c r="BH71" s="20"/>
      <c r="BI71" s="23"/>
      <c r="BJ71" s="23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71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01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0"/>
      <c r="BD72" s="201"/>
      <c r="BE72" s="23"/>
      <c r="BF72" s="23"/>
      <c r="BG72" s="20"/>
      <c r="BH72" s="20"/>
      <c r="BI72" s="23"/>
      <c r="BJ72" s="23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71.7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01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0"/>
      <c r="BD73" s="201"/>
      <c r="BE73" s="23"/>
      <c r="BF73" s="23"/>
      <c r="BG73" s="20"/>
      <c r="BH73" s="20"/>
      <c r="BI73" s="23"/>
      <c r="BJ73" s="23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7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01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01"/>
      <c r="BE74" s="21"/>
      <c r="BF74" s="21"/>
      <c r="BG74" s="20"/>
      <c r="BH74" s="20"/>
      <c r="BI74" s="23"/>
      <c r="BJ74" s="23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71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01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01"/>
      <c r="BE75" s="23"/>
      <c r="BF75" s="23"/>
      <c r="BG75" s="20"/>
      <c r="BH75" s="20"/>
      <c r="BI75" s="23"/>
      <c r="BJ75" s="23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71.7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75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01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0"/>
      <c r="BC76" s="21"/>
      <c r="BD76" s="20"/>
      <c r="BE76" s="23"/>
      <c r="BF76" s="23"/>
      <c r="BG76" s="20"/>
      <c r="BH76" s="20"/>
      <c r="BI76" s="23"/>
      <c r="BJ76" s="23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97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01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1"/>
      <c r="BE77" s="21"/>
      <c r="BF77" s="21"/>
      <c r="BG77" s="20"/>
      <c r="BH77" s="20"/>
      <c r="BI77" s="23"/>
      <c r="BJ77" s="20"/>
      <c r="BK77" s="23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97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01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01"/>
      <c r="BE78" s="182"/>
      <c r="BF78" s="23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7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1"/>
      <c r="O79" s="21"/>
      <c r="P79" s="20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01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01"/>
      <c r="BE79" s="182"/>
      <c r="BF79" s="23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9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1"/>
      <c r="O80" s="23"/>
      <c r="P80" s="20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01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01"/>
      <c r="BE80" s="182"/>
      <c r="BF80" s="23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71.7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201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0"/>
      <c r="BC81" s="21"/>
      <c r="BD81" s="20"/>
      <c r="BE81" s="23"/>
      <c r="BF81" s="23"/>
      <c r="BG81" s="20"/>
      <c r="BH81" s="20"/>
      <c r="BI81" s="23"/>
      <c r="BJ81" s="23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97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201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01"/>
      <c r="BE82" s="21"/>
      <c r="BF82" s="21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97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01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01"/>
      <c r="BE83" s="182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97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01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1"/>
      <c r="BE84" s="21"/>
      <c r="BF84" s="21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97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01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1"/>
      <c r="BE85" s="181"/>
      <c r="BF85" s="21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97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01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1"/>
      <c r="BE86" s="21"/>
      <c r="BF86" s="21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97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01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1"/>
      <c r="BE87" s="182"/>
      <c r="BF87" s="23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252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3"/>
      <c r="AJ88" s="23"/>
      <c r="AK88" s="21"/>
      <c r="AL88" s="201"/>
      <c r="AM88" s="23"/>
      <c r="AN88" s="23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1"/>
      <c r="BE88" s="21"/>
      <c r="BF88" s="20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252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3"/>
      <c r="AK89" s="21"/>
      <c r="AL89" s="201"/>
      <c r="AM89" s="23"/>
      <c r="AN89" s="23"/>
      <c r="AO89" s="21"/>
      <c r="AP89" s="21"/>
      <c r="AQ89" s="21"/>
      <c r="AR89" s="21"/>
      <c r="AS89" s="21"/>
      <c r="AT89" s="181"/>
      <c r="AU89" s="21"/>
      <c r="AV89" s="21"/>
      <c r="AW89" s="21"/>
      <c r="AX89" s="21"/>
      <c r="AY89" s="21"/>
      <c r="AZ89" s="21"/>
      <c r="BA89" s="21"/>
      <c r="BB89" s="21"/>
      <c r="BC89" s="21"/>
      <c r="BD89" s="201"/>
      <c r="BE89" s="181"/>
      <c r="BF89" s="21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201"/>
      <c r="AM90" s="23"/>
      <c r="AN90" s="23"/>
      <c r="AO90" s="21"/>
      <c r="AP90" s="21"/>
      <c r="AQ90" s="21"/>
      <c r="AR90" s="21"/>
      <c r="AS90" s="21"/>
      <c r="AT90" s="181"/>
      <c r="AU90" s="21"/>
      <c r="AV90" s="21"/>
      <c r="AW90" s="21"/>
      <c r="AX90" s="21"/>
      <c r="AY90" s="21"/>
      <c r="AZ90" s="21"/>
      <c r="BA90" s="21"/>
      <c r="BB90" s="21"/>
      <c r="BC90" s="21"/>
      <c r="BD90" s="201"/>
      <c r="BE90" s="201"/>
      <c r="BF90" s="20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209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0"/>
      <c r="AK91" s="21"/>
      <c r="AL91" s="201"/>
      <c r="AM91" s="23"/>
      <c r="AN91" s="20"/>
      <c r="AO91" s="21"/>
      <c r="AP91" s="20"/>
      <c r="AQ91" s="23"/>
      <c r="AR91" s="20"/>
      <c r="AS91" s="21"/>
      <c r="AT91" s="201"/>
      <c r="AU91" s="23"/>
      <c r="AV91" s="21"/>
      <c r="AW91" s="21"/>
      <c r="AX91" s="21"/>
      <c r="AY91" s="21"/>
      <c r="AZ91" s="21"/>
      <c r="BA91" s="21"/>
      <c r="BB91" s="21"/>
      <c r="BC91" s="21"/>
      <c r="BD91" s="20"/>
      <c r="BE91" s="21"/>
      <c r="BF91" s="21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36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01"/>
      <c r="AM92" s="20"/>
      <c r="AN92" s="20"/>
      <c r="AO92" s="21"/>
      <c r="AP92" s="21"/>
      <c r="AQ92" s="21"/>
      <c r="AR92" s="21"/>
      <c r="AS92" s="21"/>
      <c r="AT92" s="181"/>
      <c r="AU92" s="21"/>
      <c r="AV92" s="21"/>
      <c r="AW92" s="21"/>
      <c r="AX92" s="21"/>
      <c r="AY92" s="21"/>
      <c r="AZ92" s="21"/>
      <c r="BA92" s="21"/>
      <c r="BB92" s="21"/>
      <c r="BC92" s="21"/>
      <c r="BD92" s="201"/>
      <c r="BE92" s="181"/>
      <c r="BF92" s="21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36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01"/>
      <c r="AM93" s="20"/>
      <c r="AN93" s="20"/>
      <c r="AO93" s="21"/>
      <c r="AP93" s="21"/>
      <c r="AQ93" s="21"/>
      <c r="AR93" s="21"/>
      <c r="AS93" s="21"/>
      <c r="AT93" s="181"/>
      <c r="AU93" s="21"/>
      <c r="AV93" s="21"/>
      <c r="AW93" s="21"/>
      <c r="AX93" s="21"/>
      <c r="AY93" s="21"/>
      <c r="AZ93" s="21"/>
      <c r="BA93" s="21"/>
      <c r="BB93" s="21"/>
      <c r="BC93" s="21"/>
      <c r="BD93" s="201"/>
      <c r="BE93" s="181"/>
      <c r="BF93" s="21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36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0"/>
      <c r="R94" s="20"/>
      <c r="S94" s="20"/>
      <c r="T94" s="20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01"/>
      <c r="AM94" s="20"/>
      <c r="AN94" s="20"/>
      <c r="AO94" s="21"/>
      <c r="AP94" s="21"/>
      <c r="AQ94" s="21"/>
      <c r="AR94" s="21"/>
      <c r="AS94" s="21"/>
      <c r="AT94" s="181"/>
      <c r="AU94" s="21"/>
      <c r="AV94" s="21"/>
      <c r="AW94" s="21"/>
      <c r="AX94" s="21"/>
      <c r="AY94" s="21"/>
      <c r="AZ94" s="21"/>
      <c r="BA94" s="21"/>
      <c r="BB94" s="21"/>
      <c r="BC94" s="21"/>
      <c r="BD94" s="201"/>
      <c r="BE94" s="181"/>
      <c r="BF94" s="21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36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1"/>
      <c r="N95" s="20"/>
      <c r="O95" s="23"/>
      <c r="P95" s="20"/>
      <c r="Q95" s="20"/>
      <c r="R95" s="20"/>
      <c r="S95" s="20"/>
      <c r="T95" s="20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01"/>
      <c r="AM95" s="20"/>
      <c r="AN95" s="20"/>
      <c r="AO95" s="21"/>
      <c r="AP95" s="21"/>
      <c r="AQ95" s="21"/>
      <c r="AR95" s="21"/>
      <c r="AS95" s="21"/>
      <c r="AT95" s="181"/>
      <c r="AU95" s="21"/>
      <c r="AV95" s="21"/>
      <c r="AW95" s="21"/>
      <c r="AX95" s="21"/>
      <c r="AY95" s="21"/>
      <c r="AZ95" s="21"/>
      <c r="BA95" s="21"/>
      <c r="BB95" s="21"/>
      <c r="BC95" s="21"/>
      <c r="BD95" s="201"/>
      <c r="BE95" s="181"/>
      <c r="BF95" s="21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209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01"/>
      <c r="AM96" s="20"/>
      <c r="AN96" s="20"/>
      <c r="AO96" s="21"/>
      <c r="AP96" s="21"/>
      <c r="AQ96" s="21"/>
      <c r="AR96" s="21"/>
      <c r="AS96" s="21"/>
      <c r="AT96" s="181"/>
      <c r="AU96" s="21"/>
      <c r="AV96" s="21"/>
      <c r="AW96" s="21"/>
      <c r="AX96" s="21"/>
      <c r="AY96" s="21"/>
      <c r="AZ96" s="21"/>
      <c r="BA96" s="21"/>
      <c r="BB96" s="21"/>
      <c r="BC96" s="21"/>
      <c r="BD96" s="201"/>
      <c r="BE96" s="21"/>
      <c r="BF96" s="20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54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01"/>
      <c r="AM97" s="20"/>
      <c r="AN97" s="20"/>
      <c r="AO97" s="21"/>
      <c r="AP97" s="21"/>
      <c r="AQ97" s="21"/>
      <c r="AR97" s="21"/>
      <c r="AS97" s="21"/>
      <c r="AT97" s="181"/>
      <c r="AU97" s="21"/>
      <c r="AV97" s="21"/>
      <c r="AW97" s="21"/>
      <c r="AX97" s="21"/>
      <c r="AY97" s="21"/>
      <c r="AZ97" s="21"/>
      <c r="BA97" s="21"/>
      <c r="BB97" s="21"/>
      <c r="BC97" s="21"/>
      <c r="BD97" s="201"/>
      <c r="BE97" s="201"/>
      <c r="BF97" s="20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49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01"/>
      <c r="AM98" s="20"/>
      <c r="AN98" s="20"/>
      <c r="AO98" s="21"/>
      <c r="AP98" s="21"/>
      <c r="AQ98" s="21"/>
      <c r="AR98" s="21"/>
      <c r="AS98" s="21"/>
      <c r="AT98" s="181"/>
      <c r="AU98" s="21"/>
      <c r="AV98" s="21"/>
      <c r="AW98" s="21"/>
      <c r="AX98" s="21"/>
      <c r="AY98" s="21"/>
      <c r="AZ98" s="21"/>
      <c r="BA98" s="21"/>
      <c r="BB98" s="21"/>
      <c r="BC98" s="21"/>
      <c r="BD98" s="201"/>
      <c r="BE98" s="23"/>
      <c r="BF98" s="23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52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01"/>
      <c r="AM99" s="20"/>
      <c r="AN99" s="20"/>
      <c r="AO99" s="21"/>
      <c r="AP99" s="21"/>
      <c r="AQ99" s="21"/>
      <c r="AR99" s="21"/>
      <c r="AS99" s="21"/>
      <c r="AT99" s="181"/>
      <c r="AU99" s="21"/>
      <c r="AV99" s="21"/>
      <c r="AW99" s="21"/>
      <c r="AX99" s="21"/>
      <c r="AY99" s="21"/>
      <c r="AZ99" s="21"/>
      <c r="BA99" s="21"/>
      <c r="BB99" s="21"/>
      <c r="BC99" s="21"/>
      <c r="BD99" s="201"/>
      <c r="BE99" s="21"/>
      <c r="BF99" s="21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52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01"/>
      <c r="AM100" s="20"/>
      <c r="AN100" s="20"/>
      <c r="AO100" s="21"/>
      <c r="AP100" s="21"/>
      <c r="AQ100" s="21"/>
      <c r="AR100" s="21"/>
      <c r="AS100" s="21"/>
      <c r="AT100" s="18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1"/>
      <c r="BE100" s="201"/>
      <c r="BF100" s="20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92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1"/>
      <c r="AJ101" s="20"/>
      <c r="AK101" s="21"/>
      <c r="AL101" s="201"/>
      <c r="AM101" s="21"/>
      <c r="AN101" s="20"/>
      <c r="AO101" s="21"/>
      <c r="AP101" s="21"/>
      <c r="AQ101" s="21"/>
      <c r="AR101" s="21"/>
      <c r="AS101" s="21"/>
      <c r="AT101" s="201"/>
      <c r="AU101" s="21"/>
      <c r="AV101" s="21"/>
      <c r="AW101" s="21"/>
      <c r="AX101" s="21"/>
      <c r="AY101" s="21"/>
      <c r="AZ101" s="21"/>
      <c r="BA101" s="21"/>
      <c r="BB101" s="20"/>
      <c r="BC101" s="21"/>
      <c r="BD101" s="20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29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0"/>
      <c r="R102" s="20"/>
      <c r="S102" s="20"/>
      <c r="T102" s="20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1"/>
      <c r="AJ102" s="20"/>
      <c r="AK102" s="21"/>
      <c r="AL102" s="201"/>
      <c r="AM102" s="21"/>
      <c r="AN102" s="20"/>
      <c r="AO102" s="21"/>
      <c r="AP102" s="21"/>
      <c r="AQ102" s="21"/>
      <c r="AR102" s="21"/>
      <c r="AS102" s="21"/>
      <c r="AT102" s="20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1"/>
      <c r="BE102" s="21"/>
      <c r="BF102" s="21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5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3"/>
      <c r="AK103" s="21"/>
      <c r="AL103" s="201"/>
      <c r="AM103" s="20"/>
      <c r="AN103" s="20"/>
      <c r="AO103" s="21"/>
      <c r="AP103" s="21"/>
      <c r="AQ103" s="21"/>
      <c r="AR103" s="21"/>
      <c r="AS103" s="21"/>
      <c r="AT103" s="201"/>
      <c r="AU103" s="20"/>
      <c r="AV103" s="21"/>
      <c r="AW103" s="21"/>
      <c r="AX103" s="21"/>
      <c r="AY103" s="21"/>
      <c r="AZ103" s="21"/>
      <c r="BA103" s="21"/>
      <c r="BB103" s="21"/>
      <c r="BC103" s="21"/>
      <c r="BD103" s="201"/>
      <c r="BE103" s="23"/>
      <c r="BF103" s="23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5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201"/>
      <c r="AM104" s="20"/>
      <c r="AN104" s="20"/>
      <c r="AO104" s="21"/>
      <c r="AP104" s="21"/>
      <c r="AQ104" s="21"/>
      <c r="AR104" s="21"/>
      <c r="AS104" s="21"/>
      <c r="AT104" s="201"/>
      <c r="AU104" s="20"/>
      <c r="AV104" s="21"/>
      <c r="AW104" s="21"/>
      <c r="AX104" s="21"/>
      <c r="AY104" s="21"/>
      <c r="AZ104" s="21"/>
      <c r="BA104" s="21"/>
      <c r="BB104" s="21"/>
      <c r="BC104" s="21"/>
      <c r="BD104" s="201"/>
      <c r="BE104" s="21"/>
      <c r="BF104" s="20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5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3"/>
      <c r="AK105" s="21"/>
      <c r="AL105" s="201"/>
      <c r="AM105" s="20"/>
      <c r="AN105" s="20"/>
      <c r="AO105" s="21"/>
      <c r="AP105" s="21"/>
      <c r="AQ105" s="21"/>
      <c r="AR105" s="21"/>
      <c r="AS105" s="21"/>
      <c r="AT105" s="201"/>
      <c r="AU105" s="20"/>
      <c r="AV105" s="21"/>
      <c r="AW105" s="21"/>
      <c r="AX105" s="21"/>
      <c r="AY105" s="21"/>
      <c r="AZ105" s="21"/>
      <c r="BA105" s="21"/>
      <c r="BB105" s="21"/>
      <c r="BC105" s="21"/>
      <c r="BD105" s="201"/>
      <c r="BE105" s="23"/>
      <c r="BF105" s="23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5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201"/>
      <c r="AM106" s="20"/>
      <c r="AN106" s="20"/>
      <c r="AO106" s="21"/>
      <c r="AP106" s="21"/>
      <c r="AQ106" s="21"/>
      <c r="AR106" s="21"/>
      <c r="AS106" s="21"/>
      <c r="AT106" s="201"/>
      <c r="AU106" s="20"/>
      <c r="AV106" s="21"/>
      <c r="AW106" s="21"/>
      <c r="AX106" s="21"/>
      <c r="AY106" s="21"/>
      <c r="AZ106" s="21"/>
      <c r="BA106" s="21"/>
      <c r="BB106" s="21"/>
      <c r="BC106" s="21"/>
      <c r="BD106" s="201"/>
      <c r="BE106" s="21"/>
      <c r="BF106" s="20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5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201"/>
      <c r="AM107" s="20"/>
      <c r="AN107" s="20"/>
      <c r="AO107" s="21"/>
      <c r="AP107" s="21"/>
      <c r="AQ107" s="21"/>
      <c r="AR107" s="21"/>
      <c r="AS107" s="21"/>
      <c r="AT107" s="201"/>
      <c r="AU107" s="20"/>
      <c r="AV107" s="21"/>
      <c r="AW107" s="21"/>
      <c r="AX107" s="21"/>
      <c r="AY107" s="21"/>
      <c r="AZ107" s="21"/>
      <c r="BA107" s="21"/>
      <c r="BB107" s="21"/>
      <c r="BC107" s="21"/>
      <c r="BD107" s="201"/>
      <c r="BE107" s="23"/>
      <c r="BF107" s="23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5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201"/>
      <c r="AM108" s="20"/>
      <c r="AN108" s="20"/>
      <c r="AO108" s="21"/>
      <c r="AP108" s="21"/>
      <c r="AQ108" s="21"/>
      <c r="AR108" s="21"/>
      <c r="AS108" s="21"/>
      <c r="AT108" s="201"/>
      <c r="AU108" s="20"/>
      <c r="AV108" s="21"/>
      <c r="AW108" s="21"/>
      <c r="AX108" s="21"/>
      <c r="AY108" s="21"/>
      <c r="AZ108" s="21"/>
      <c r="BA108" s="21"/>
      <c r="BB108" s="21"/>
      <c r="BC108" s="21"/>
      <c r="BD108" s="201"/>
      <c r="BE108" s="21"/>
      <c r="BF108" s="21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54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201"/>
      <c r="AM109" s="20"/>
      <c r="AN109" s="20"/>
      <c r="AO109" s="21"/>
      <c r="AP109" s="21"/>
      <c r="AQ109" s="21"/>
      <c r="AR109" s="21"/>
      <c r="AS109" s="21"/>
      <c r="AT109" s="201"/>
      <c r="AU109" s="20"/>
      <c r="AV109" s="21"/>
      <c r="AW109" s="21"/>
      <c r="AX109" s="21"/>
      <c r="AY109" s="21"/>
      <c r="AZ109" s="21"/>
      <c r="BA109" s="21"/>
      <c r="BB109" s="21"/>
      <c r="BC109" s="21"/>
      <c r="BD109" s="201"/>
      <c r="BE109" s="23"/>
      <c r="BF109" s="23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49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201"/>
      <c r="AM110" s="23"/>
      <c r="AN110" s="23"/>
      <c r="AO110" s="21"/>
      <c r="AP110" s="21"/>
      <c r="AQ110" s="21"/>
      <c r="AR110" s="21"/>
      <c r="AS110" s="21"/>
      <c r="AT110" s="201"/>
      <c r="AU110" s="23"/>
      <c r="AV110" s="21"/>
      <c r="AW110" s="21"/>
      <c r="AX110" s="21"/>
      <c r="AY110" s="21"/>
      <c r="AZ110" s="21"/>
      <c r="BA110" s="21"/>
      <c r="BB110" s="21"/>
      <c r="BC110" s="21"/>
      <c r="BD110" s="201"/>
      <c r="BE110" s="21"/>
      <c r="BF110" s="20"/>
      <c r="BG110" s="21"/>
      <c r="BH110" s="21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2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201"/>
      <c r="AM111" s="20"/>
      <c r="AN111" s="20"/>
      <c r="AO111" s="21"/>
      <c r="AP111" s="21"/>
      <c r="AQ111" s="21"/>
      <c r="AR111" s="21"/>
      <c r="AS111" s="21"/>
      <c r="AT111" s="201"/>
      <c r="AU111" s="20"/>
      <c r="AV111" s="21"/>
      <c r="AW111" s="21"/>
      <c r="AX111" s="21"/>
      <c r="AY111" s="21"/>
      <c r="AZ111" s="21"/>
      <c r="BA111" s="21"/>
      <c r="BB111" s="21"/>
      <c r="BC111" s="21"/>
      <c r="BD111" s="201"/>
      <c r="BE111" s="21"/>
      <c r="BF111" s="21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2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201"/>
      <c r="AM112" s="20"/>
      <c r="AN112" s="20"/>
      <c r="AO112" s="21"/>
      <c r="AP112" s="21"/>
      <c r="AQ112" s="21"/>
      <c r="AR112" s="21"/>
      <c r="AS112" s="21"/>
      <c r="AT112" s="201"/>
      <c r="AU112" s="20"/>
      <c r="AV112" s="21"/>
      <c r="AW112" s="21"/>
      <c r="AX112" s="21"/>
      <c r="AY112" s="21"/>
      <c r="AZ112" s="21"/>
      <c r="BA112" s="21"/>
      <c r="BB112" s="21"/>
      <c r="BC112" s="21"/>
      <c r="BD112" s="201"/>
      <c r="BE112" s="21"/>
      <c r="BF112" s="21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2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201"/>
      <c r="AM113" s="20"/>
      <c r="AN113" s="20"/>
      <c r="AO113" s="21"/>
      <c r="AP113" s="21"/>
      <c r="AQ113" s="21"/>
      <c r="AR113" s="21"/>
      <c r="AS113" s="21"/>
      <c r="AT113" s="201"/>
      <c r="AU113" s="20"/>
      <c r="AV113" s="21"/>
      <c r="AW113" s="21"/>
      <c r="AX113" s="21"/>
      <c r="AY113" s="21"/>
      <c r="AZ113" s="21"/>
      <c r="BA113" s="21"/>
      <c r="BB113" s="21"/>
      <c r="BC113" s="21"/>
      <c r="BD113" s="201"/>
      <c r="BE113" s="21"/>
      <c r="BF113" s="21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2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201"/>
      <c r="AM114" s="20"/>
      <c r="AN114" s="20"/>
      <c r="AO114" s="21"/>
      <c r="AP114" s="21"/>
      <c r="AQ114" s="21"/>
      <c r="AR114" s="21"/>
      <c r="AS114" s="21"/>
      <c r="AT114" s="201"/>
      <c r="AU114" s="20"/>
      <c r="AV114" s="21"/>
      <c r="AW114" s="21"/>
      <c r="AX114" s="21"/>
      <c r="AY114" s="21"/>
      <c r="AZ114" s="21"/>
      <c r="BA114" s="21"/>
      <c r="BB114" s="21"/>
      <c r="BC114" s="21"/>
      <c r="BD114" s="201"/>
      <c r="BE114" s="21"/>
      <c r="BF114" s="21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2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201"/>
      <c r="AM115" s="20"/>
      <c r="AN115" s="20"/>
      <c r="AO115" s="21"/>
      <c r="AP115" s="21"/>
      <c r="AQ115" s="21"/>
      <c r="AR115" s="21"/>
      <c r="AS115" s="21"/>
      <c r="AT115" s="201"/>
      <c r="AU115" s="20"/>
      <c r="AV115" s="21"/>
      <c r="AW115" s="21"/>
      <c r="AX115" s="21"/>
      <c r="AY115" s="21"/>
      <c r="AZ115" s="21"/>
      <c r="BA115" s="21"/>
      <c r="BB115" s="21"/>
      <c r="BC115" s="21"/>
      <c r="BD115" s="201"/>
      <c r="BE115" s="21"/>
      <c r="BF115" s="21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40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201"/>
      <c r="AM116" s="20"/>
      <c r="AN116" s="20"/>
      <c r="AO116" s="21"/>
      <c r="AP116" s="21"/>
      <c r="AQ116" s="21"/>
      <c r="AR116" s="21"/>
      <c r="AS116" s="21"/>
      <c r="AT116" s="201"/>
      <c r="AU116" s="20"/>
      <c r="AV116" s="21"/>
      <c r="AW116" s="21"/>
      <c r="AX116" s="21"/>
      <c r="AY116" s="21"/>
      <c r="AZ116" s="21"/>
      <c r="BA116" s="21"/>
      <c r="BB116" s="21"/>
      <c r="BC116" s="21"/>
      <c r="BD116" s="201"/>
      <c r="BE116" s="23"/>
      <c r="BF116" s="23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237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1"/>
      <c r="BE117" s="21"/>
      <c r="BF117" s="20"/>
      <c r="BG117" s="20"/>
      <c r="BH117" s="20"/>
      <c r="BI117" s="23"/>
      <c r="BJ117" s="20"/>
      <c r="BK117" s="21"/>
      <c r="BL117" s="20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3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1"/>
      <c r="BE118" s="23"/>
      <c r="BF118" s="23"/>
      <c r="BG118" s="20"/>
      <c r="BH118" s="20"/>
      <c r="BI118" s="23"/>
      <c r="BJ118" s="20"/>
      <c r="BK118" s="21"/>
      <c r="BL118" s="20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237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3"/>
      <c r="AJ119" s="23"/>
      <c r="AK119" s="21"/>
      <c r="AL119" s="201"/>
      <c r="AM119" s="23"/>
      <c r="AN119" s="23"/>
      <c r="AO119" s="21"/>
      <c r="AP119" s="21"/>
      <c r="AQ119" s="21"/>
      <c r="AR119" s="21"/>
      <c r="AS119" s="21"/>
      <c r="AT119" s="201"/>
      <c r="AU119" s="23"/>
      <c r="AV119" s="21"/>
      <c r="AW119" s="21"/>
      <c r="AX119" s="21"/>
      <c r="AY119" s="21"/>
      <c r="AZ119" s="21"/>
      <c r="BA119" s="21"/>
      <c r="BB119" s="21"/>
      <c r="BC119" s="21"/>
      <c r="BD119" s="201"/>
      <c r="BE119" s="23"/>
      <c r="BF119" s="20"/>
      <c r="BG119" s="21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22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01"/>
      <c r="BE120" s="23"/>
      <c r="BF120" s="23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22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1"/>
      <c r="BE121" s="23"/>
      <c r="BF121" s="23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22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1"/>
      <c r="BE122" s="23"/>
      <c r="BF122" s="23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22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1"/>
      <c r="BE123" s="23"/>
      <c r="BF123" s="23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22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1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25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1"/>
      <c r="BE125" s="21"/>
      <c r="BF125" s="21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55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1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25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1"/>
      <c r="R127" s="21"/>
      <c r="S127" s="21"/>
      <c r="T127" s="21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1"/>
      <c r="BD127" s="201"/>
      <c r="BE127" s="21"/>
      <c r="BF127" s="21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62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1"/>
      <c r="BE128" s="23"/>
      <c r="BF128" s="23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62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1"/>
      <c r="BE129" s="23"/>
      <c r="BF129" s="23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294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201"/>
      <c r="AM130" s="23"/>
      <c r="AN130" s="23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1"/>
      <c r="BE130" s="23"/>
      <c r="BF130" s="23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42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0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1"/>
      <c r="BE131" s="23"/>
      <c r="BF131" s="23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42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1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87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0"/>
      <c r="AQ133" s="23"/>
      <c r="AR133" s="20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3"/>
      <c r="BD133" s="20"/>
      <c r="BE133" s="23"/>
      <c r="BF133" s="20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87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0"/>
      <c r="BD134" s="201"/>
      <c r="BE134" s="182"/>
      <c r="BF134" s="20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87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0"/>
      <c r="R135" s="20"/>
      <c r="S135" s="20"/>
      <c r="T135" s="20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0"/>
      <c r="BD135" s="201"/>
      <c r="BE135" s="182"/>
      <c r="BF135" s="20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87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0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1"/>
      <c r="BE136" s="23"/>
      <c r="BF136" s="23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87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1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01"/>
      <c r="BE137" s="201"/>
      <c r="BF137" s="20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349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1"/>
      <c r="BE138" s="201"/>
      <c r="BF138" s="20"/>
      <c r="BG138" s="20"/>
      <c r="BH138" s="20"/>
      <c r="BI138" s="23"/>
      <c r="BJ138" s="23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67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181"/>
      <c r="AM139" s="21"/>
      <c r="AN139" s="21"/>
      <c r="AO139" s="21"/>
      <c r="AP139" s="21"/>
      <c r="AQ139" s="21"/>
      <c r="AR139" s="21"/>
      <c r="AS139" s="21"/>
      <c r="AT139" s="18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1"/>
      <c r="BE139" s="201"/>
      <c r="BF139" s="20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409.6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0"/>
      <c r="AK140" s="21"/>
      <c r="AL140" s="201"/>
      <c r="AM140" s="23"/>
      <c r="AN140" s="20"/>
      <c r="AO140" s="23"/>
      <c r="AP140" s="20"/>
      <c r="AQ140" s="21"/>
      <c r="AR140" s="21"/>
      <c r="AS140" s="21"/>
      <c r="AT140" s="201"/>
      <c r="AU140" s="23"/>
      <c r="AV140" s="21"/>
      <c r="AW140" s="21"/>
      <c r="AX140" s="21"/>
      <c r="AY140" s="21"/>
      <c r="AZ140" s="21"/>
      <c r="BA140" s="21"/>
      <c r="BB140" s="21"/>
      <c r="BC140" s="21"/>
      <c r="BD140" s="201"/>
      <c r="BE140" s="23"/>
      <c r="BF140" s="20"/>
      <c r="BG140" s="23"/>
      <c r="BH140" s="20"/>
      <c r="BI140" s="23"/>
      <c r="BJ140" s="20"/>
      <c r="BK140" s="23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34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0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0"/>
      <c r="AK141" s="21"/>
      <c r="AL141" s="201"/>
      <c r="AM141" s="20"/>
      <c r="AN141" s="20"/>
      <c r="AO141" s="21"/>
      <c r="AP141" s="21"/>
      <c r="AQ141" s="21"/>
      <c r="AR141" s="21"/>
      <c r="AS141" s="21"/>
      <c r="AT141" s="201"/>
      <c r="AU141" s="20"/>
      <c r="AV141" s="21"/>
      <c r="AW141" s="21"/>
      <c r="AX141" s="21"/>
      <c r="AY141" s="21"/>
      <c r="AZ141" s="21"/>
      <c r="BA141" s="21"/>
      <c r="BB141" s="21"/>
      <c r="BC141" s="21"/>
      <c r="BD141" s="201"/>
      <c r="BE141" s="23"/>
      <c r="BF141" s="20"/>
      <c r="BG141" s="23"/>
      <c r="BH141" s="20"/>
      <c r="BI141" s="23"/>
      <c r="BJ141" s="20"/>
      <c r="BK141" s="23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34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0"/>
      <c r="AK142" s="21"/>
      <c r="AL142" s="201"/>
      <c r="AM142" s="20"/>
      <c r="AN142" s="20"/>
      <c r="AO142" s="21"/>
      <c r="AP142" s="21"/>
      <c r="AQ142" s="21"/>
      <c r="AR142" s="21"/>
      <c r="AS142" s="21"/>
      <c r="AT142" s="201"/>
      <c r="AU142" s="20"/>
      <c r="AV142" s="21"/>
      <c r="AW142" s="21"/>
      <c r="AX142" s="21"/>
      <c r="AY142" s="21"/>
      <c r="AZ142" s="21"/>
      <c r="BA142" s="21"/>
      <c r="BB142" s="21"/>
      <c r="BC142" s="21"/>
      <c r="BD142" s="201"/>
      <c r="BE142" s="23"/>
      <c r="BF142" s="20"/>
      <c r="BG142" s="23"/>
      <c r="BH142" s="20"/>
      <c r="BI142" s="23"/>
      <c r="BJ142" s="20"/>
      <c r="BK142" s="23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34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0"/>
      <c r="P143" s="20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0"/>
      <c r="AK143" s="21"/>
      <c r="AL143" s="201"/>
      <c r="AM143" s="20"/>
      <c r="AN143" s="20"/>
      <c r="AO143" s="21"/>
      <c r="AP143" s="21"/>
      <c r="AQ143" s="21"/>
      <c r="AR143" s="21"/>
      <c r="AS143" s="21"/>
      <c r="AT143" s="201"/>
      <c r="AU143" s="20"/>
      <c r="AV143" s="21"/>
      <c r="AW143" s="21"/>
      <c r="AX143" s="21"/>
      <c r="AY143" s="21"/>
      <c r="AZ143" s="21"/>
      <c r="BA143" s="21"/>
      <c r="BB143" s="21"/>
      <c r="BC143" s="21"/>
      <c r="BD143" s="201"/>
      <c r="BE143" s="23"/>
      <c r="BF143" s="20"/>
      <c r="BG143" s="23"/>
      <c r="BH143" s="20"/>
      <c r="BI143" s="23"/>
      <c r="BJ143" s="20"/>
      <c r="BK143" s="23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34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0"/>
      <c r="Q144" s="20"/>
      <c r="R144" s="20"/>
      <c r="S144" s="20"/>
      <c r="T144" s="20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0"/>
      <c r="AK144" s="21"/>
      <c r="AL144" s="201"/>
      <c r="AM144" s="20"/>
      <c r="AN144" s="20"/>
      <c r="AO144" s="21"/>
      <c r="AP144" s="21"/>
      <c r="AQ144" s="21"/>
      <c r="AR144" s="21"/>
      <c r="AS144" s="21"/>
      <c r="AT144" s="201"/>
      <c r="AU144" s="20"/>
      <c r="AV144" s="21"/>
      <c r="AW144" s="21"/>
      <c r="AX144" s="21"/>
      <c r="AY144" s="21"/>
      <c r="AZ144" s="21"/>
      <c r="BA144" s="21"/>
      <c r="BB144" s="21"/>
      <c r="BC144" s="21"/>
      <c r="BD144" s="201"/>
      <c r="BE144" s="23"/>
      <c r="BF144" s="20"/>
      <c r="BG144" s="23"/>
      <c r="BH144" s="20"/>
      <c r="BI144" s="23"/>
      <c r="BJ144" s="20"/>
      <c r="BK144" s="23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34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0"/>
      <c r="AK145" s="21"/>
      <c r="AL145" s="201"/>
      <c r="AM145" s="20"/>
      <c r="AN145" s="20"/>
      <c r="AO145" s="21"/>
      <c r="AP145" s="21"/>
      <c r="AQ145" s="21"/>
      <c r="AR145" s="21"/>
      <c r="AS145" s="21"/>
      <c r="AT145" s="201"/>
      <c r="AU145" s="20"/>
      <c r="AV145" s="21"/>
      <c r="AW145" s="21"/>
      <c r="AX145" s="21"/>
      <c r="AY145" s="21"/>
      <c r="AZ145" s="21"/>
      <c r="BA145" s="21"/>
      <c r="BB145" s="21"/>
      <c r="BC145" s="21"/>
      <c r="BD145" s="201"/>
      <c r="BE145" s="23"/>
      <c r="BF145" s="20"/>
      <c r="BG145" s="23"/>
      <c r="BH145" s="20"/>
      <c r="BI145" s="23"/>
      <c r="BJ145" s="20"/>
      <c r="BK145" s="23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409.6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201"/>
      <c r="AM146" s="23"/>
      <c r="AN146" s="23"/>
      <c r="AO146" s="21"/>
      <c r="AP146" s="21"/>
      <c r="AQ146" s="21"/>
      <c r="AR146" s="21"/>
      <c r="AS146" s="21"/>
      <c r="AT146" s="201"/>
      <c r="AU146" s="23"/>
      <c r="AV146" s="21"/>
      <c r="AW146" s="21"/>
      <c r="AX146" s="21"/>
      <c r="AY146" s="21"/>
      <c r="AZ146" s="21"/>
      <c r="BA146" s="21"/>
      <c r="BB146" s="21"/>
      <c r="BC146" s="21"/>
      <c r="BD146" s="201"/>
      <c r="BE146" s="23"/>
      <c r="BF146" s="23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34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1"/>
      <c r="BE147" s="201"/>
      <c r="BF147" s="20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34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1"/>
      <c r="BE148" s="201"/>
      <c r="BF148" s="20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34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0"/>
      <c r="Q149" s="20"/>
      <c r="R149" s="20"/>
      <c r="S149" s="20"/>
      <c r="T149" s="20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1"/>
      <c r="BE149" s="201"/>
      <c r="BF149" s="20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34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1"/>
      <c r="BE150" s="201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409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0"/>
      <c r="AK151" s="23"/>
      <c r="AL151" s="20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01"/>
      <c r="BE151" s="23"/>
      <c r="BF151" s="23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3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0"/>
      <c r="P152" s="20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1"/>
      <c r="BE152" s="201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3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1"/>
      <c r="BE153" s="201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409.6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1"/>
      <c r="BE154" s="23"/>
      <c r="BF154" s="23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6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1"/>
      <c r="BE155" s="201"/>
      <c r="BF155" s="20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6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1"/>
      <c r="BE156" s="201"/>
      <c r="BF156" s="20"/>
      <c r="BG156" s="20"/>
      <c r="BH156" s="20"/>
      <c r="BI156" s="23"/>
      <c r="BJ156" s="20"/>
      <c r="BK156" s="23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6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1"/>
      <c r="BE157" s="201"/>
      <c r="BF157" s="20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409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1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5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1"/>
      <c r="BE159" s="201"/>
      <c r="BF159" s="20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86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1"/>
      <c r="BE160" s="201"/>
      <c r="BF160" s="20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77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1"/>
      <c r="BE161" s="23"/>
      <c r="BF161" s="23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77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1"/>
      <c r="BE162" s="182"/>
      <c r="BF162" s="23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24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83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244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0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1"/>
      <c r="BE164" s="182"/>
      <c r="BF164" s="23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231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1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231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0"/>
      <c r="R166" s="21"/>
      <c r="S166" s="20"/>
      <c r="T166" s="21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0"/>
      <c r="AQ166" s="20"/>
      <c r="AR166" s="20"/>
      <c r="AS166" s="21"/>
      <c r="AT166" s="21"/>
      <c r="AU166" s="21"/>
      <c r="AV166" s="21"/>
      <c r="AW166" s="21"/>
      <c r="AX166" s="21"/>
      <c r="AY166" s="21"/>
      <c r="AZ166" s="21"/>
      <c r="BA166" s="21"/>
      <c r="BB166" s="20"/>
      <c r="BC166" s="20"/>
      <c r="BD166" s="20"/>
      <c r="BE166" s="201"/>
      <c r="BF166" s="20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59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0"/>
      <c r="P167" s="20"/>
      <c r="Q167" s="20"/>
      <c r="R167" s="21"/>
      <c r="S167" s="20"/>
      <c r="T167" s="21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1"/>
      <c r="BE167" s="201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59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01"/>
      <c r="BE168" s="201"/>
      <c r="BF168" s="20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408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0"/>
      <c r="AJ169" s="20"/>
      <c r="AK169" s="21"/>
      <c r="AL169" s="201"/>
      <c r="AM169" s="21"/>
      <c r="AN169" s="20"/>
      <c r="AO169" s="21"/>
      <c r="AP169" s="20"/>
      <c r="AQ169" s="21"/>
      <c r="AR169" s="21"/>
      <c r="AS169" s="21"/>
      <c r="AT169" s="20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1"/>
      <c r="BE169" s="21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38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1"/>
      <c r="R170" s="21"/>
      <c r="S170" s="21"/>
      <c r="T170" s="21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18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1"/>
      <c r="BE170" s="201"/>
      <c r="BF170" s="20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38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18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1"/>
      <c r="BE171" s="201"/>
      <c r="BF171" s="20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38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18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1"/>
      <c r="BE172" s="201"/>
      <c r="BF172" s="20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38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18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1"/>
      <c r="BE173" s="201"/>
      <c r="BF173" s="20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38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18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1"/>
      <c r="BE174" s="201"/>
      <c r="BF174" s="20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28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1"/>
      <c r="AJ175" s="20"/>
      <c r="AK175" s="21"/>
      <c r="AL175" s="20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0"/>
      <c r="BC175" s="20"/>
      <c r="BD175" s="20"/>
      <c r="BE175" s="23"/>
      <c r="BF175" s="23"/>
      <c r="BG175" s="20"/>
      <c r="BH175" s="20"/>
      <c r="BI175" s="21"/>
      <c r="BJ175" s="20"/>
      <c r="BK175" s="23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37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1"/>
      <c r="BE176" s="23"/>
      <c r="BF176" s="23"/>
      <c r="BG176" s="20"/>
      <c r="BH176" s="20"/>
      <c r="BI176" s="23"/>
      <c r="BJ176" s="20"/>
      <c r="BK176" s="23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2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1"/>
      <c r="BE177" s="23"/>
      <c r="BF177" s="23"/>
      <c r="BG177" s="20"/>
      <c r="BH177" s="20"/>
      <c r="BI177" s="23"/>
      <c r="BJ177" s="20"/>
      <c r="BK177" s="23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2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0"/>
      <c r="N178" s="20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1"/>
      <c r="BE178" s="23"/>
      <c r="BF178" s="23"/>
      <c r="BG178" s="20"/>
      <c r="BH178" s="20"/>
      <c r="BI178" s="23"/>
      <c r="BJ178" s="20"/>
      <c r="BK178" s="23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22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1"/>
      <c r="BE179" s="23"/>
      <c r="BF179" s="23"/>
      <c r="BG179" s="20"/>
      <c r="BH179" s="20"/>
      <c r="BI179" s="23"/>
      <c r="BJ179" s="20"/>
      <c r="BK179" s="23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8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1"/>
      <c r="BE180" s="21"/>
      <c r="BF180" s="21"/>
      <c r="BG180" s="20"/>
      <c r="BH180" s="20"/>
      <c r="BI180" s="23"/>
      <c r="BJ180" s="20"/>
      <c r="BK180" s="23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8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1"/>
      <c r="BE181" s="23"/>
      <c r="BF181" s="23"/>
      <c r="BG181" s="20"/>
      <c r="BH181" s="20"/>
      <c r="BI181" s="23"/>
      <c r="BJ181" s="20"/>
      <c r="BK181" s="23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409.6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1"/>
      <c r="BE182" s="23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204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0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1"/>
      <c r="BE183" s="20"/>
      <c r="BF183" s="20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201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81"/>
      <c r="AM184" s="21"/>
      <c r="AN184" s="21"/>
      <c r="AO184" s="21"/>
      <c r="AP184" s="21"/>
      <c r="AQ184" s="21"/>
      <c r="AR184" s="21"/>
      <c r="AS184" s="21"/>
      <c r="AT184" s="181"/>
      <c r="AU184" s="21"/>
      <c r="AV184" s="181"/>
      <c r="AW184" s="21"/>
      <c r="AX184" s="21"/>
      <c r="AY184" s="21"/>
      <c r="AZ184" s="21"/>
      <c r="BA184" s="21"/>
      <c r="BB184" s="21"/>
      <c r="BC184" s="21"/>
      <c r="BD184" s="201"/>
      <c r="BE184" s="23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409.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1"/>
      <c r="AJ185" s="21"/>
      <c r="AK185" s="21"/>
      <c r="AL185" s="201"/>
      <c r="AM185" s="21"/>
      <c r="AN185" s="20"/>
      <c r="AO185" s="21"/>
      <c r="AP185" s="21"/>
      <c r="AQ185" s="21"/>
      <c r="AR185" s="21"/>
      <c r="AS185" s="21"/>
      <c r="AT185" s="201"/>
      <c r="AU185" s="21"/>
      <c r="AV185" s="181"/>
      <c r="AW185" s="21"/>
      <c r="AX185" s="21"/>
      <c r="AY185" s="21"/>
      <c r="AZ185" s="21"/>
      <c r="BA185" s="21"/>
      <c r="BB185" s="21"/>
      <c r="BC185" s="21"/>
      <c r="BD185" s="201"/>
      <c r="BE185" s="21"/>
      <c r="BF185" s="21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5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1"/>
      <c r="AM186" s="21"/>
      <c r="AN186" s="21"/>
      <c r="AO186" s="21"/>
      <c r="AP186" s="21"/>
      <c r="AQ186" s="21"/>
      <c r="AR186" s="21"/>
      <c r="AS186" s="21"/>
      <c r="AT186" s="181"/>
      <c r="AU186" s="21"/>
      <c r="AV186" s="181"/>
      <c r="AW186" s="21"/>
      <c r="AX186" s="21"/>
      <c r="AY186" s="21"/>
      <c r="AZ186" s="21"/>
      <c r="BA186" s="21"/>
      <c r="BB186" s="21"/>
      <c r="BC186" s="21"/>
      <c r="BD186" s="201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5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81"/>
      <c r="AM187" s="21"/>
      <c r="AN187" s="21"/>
      <c r="AO187" s="21"/>
      <c r="AP187" s="21"/>
      <c r="AQ187" s="21"/>
      <c r="AR187" s="21"/>
      <c r="AS187" s="21"/>
      <c r="AT187" s="181"/>
      <c r="AU187" s="21"/>
      <c r="AV187" s="181"/>
      <c r="AW187" s="21"/>
      <c r="AX187" s="21"/>
      <c r="AY187" s="21"/>
      <c r="AZ187" s="21"/>
      <c r="BA187" s="21"/>
      <c r="BB187" s="21"/>
      <c r="BC187" s="21"/>
      <c r="BD187" s="201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81"/>
      <c r="AM188" s="21"/>
      <c r="AN188" s="21"/>
      <c r="AO188" s="21"/>
      <c r="AP188" s="21"/>
      <c r="AQ188" s="21"/>
      <c r="AR188" s="21"/>
      <c r="AS188" s="21"/>
      <c r="AT188" s="181"/>
      <c r="AU188" s="21"/>
      <c r="AV188" s="181"/>
      <c r="AW188" s="21"/>
      <c r="AX188" s="21"/>
      <c r="AY188" s="21"/>
      <c r="AZ188" s="21"/>
      <c r="BA188" s="21"/>
      <c r="BB188" s="21"/>
      <c r="BC188" s="21"/>
      <c r="BD188" s="201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81"/>
      <c r="AM189" s="21"/>
      <c r="AN189" s="21"/>
      <c r="AO189" s="21"/>
      <c r="AP189" s="21"/>
      <c r="AQ189" s="21"/>
      <c r="AR189" s="21"/>
      <c r="AS189" s="21"/>
      <c r="AT189" s="181"/>
      <c r="AU189" s="21"/>
      <c r="AV189" s="181"/>
      <c r="AW189" s="21"/>
      <c r="AX189" s="21"/>
      <c r="AY189" s="21"/>
      <c r="AZ189" s="21"/>
      <c r="BA189" s="21"/>
      <c r="BB189" s="21"/>
      <c r="BC189" s="21"/>
      <c r="BD189" s="201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2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81"/>
      <c r="AM190" s="21"/>
      <c r="AN190" s="21"/>
      <c r="AO190" s="21"/>
      <c r="AP190" s="21"/>
      <c r="AQ190" s="21"/>
      <c r="AR190" s="21"/>
      <c r="AS190" s="21"/>
      <c r="AT190" s="181"/>
      <c r="AU190" s="21"/>
      <c r="AV190" s="181"/>
      <c r="AW190" s="21"/>
      <c r="AX190" s="21"/>
      <c r="AY190" s="21"/>
      <c r="AZ190" s="21"/>
      <c r="BA190" s="21"/>
      <c r="BB190" s="21"/>
      <c r="BC190" s="21"/>
      <c r="BD190" s="201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409.6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1"/>
      <c r="AJ191" s="21"/>
      <c r="AK191" s="21"/>
      <c r="AL191" s="201"/>
      <c r="AM191" s="21"/>
      <c r="AN191" s="21"/>
      <c r="AO191" s="21"/>
      <c r="AP191" s="21"/>
      <c r="AQ191" s="21"/>
      <c r="AR191" s="21"/>
      <c r="AS191" s="21"/>
      <c r="AT191" s="201"/>
      <c r="AU191" s="21"/>
      <c r="AV191" s="201"/>
      <c r="AW191" s="23"/>
      <c r="AX191" s="21"/>
      <c r="AY191" s="21"/>
      <c r="AZ191" s="21"/>
      <c r="BA191" s="21"/>
      <c r="BB191" s="21"/>
      <c r="BC191" s="21"/>
      <c r="BD191" s="201"/>
      <c r="BE191" s="21"/>
      <c r="BF191" s="21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52.2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0"/>
      <c r="AK192" s="21"/>
      <c r="AL192" s="201"/>
      <c r="AM192" s="23"/>
      <c r="AN192" s="20"/>
      <c r="AO192" s="21"/>
      <c r="AP192" s="21"/>
      <c r="AQ192" s="21"/>
      <c r="AR192" s="21"/>
      <c r="AS192" s="21"/>
      <c r="AT192" s="201"/>
      <c r="AU192" s="23"/>
      <c r="AV192" s="201"/>
      <c r="AW192" s="23"/>
      <c r="AX192" s="21"/>
      <c r="AY192" s="21"/>
      <c r="AZ192" s="21"/>
      <c r="BA192" s="21"/>
      <c r="BB192" s="21"/>
      <c r="BC192" s="21"/>
      <c r="BD192" s="201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5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0"/>
      <c r="AK193" s="21"/>
      <c r="AL193" s="201"/>
      <c r="AM193" s="23"/>
      <c r="AN193" s="20"/>
      <c r="AO193" s="21"/>
      <c r="AP193" s="21"/>
      <c r="AQ193" s="21"/>
      <c r="AR193" s="21"/>
      <c r="AS193" s="21"/>
      <c r="AT193" s="201"/>
      <c r="AU193" s="23"/>
      <c r="AV193" s="201"/>
      <c r="AW193" s="23"/>
      <c r="AX193" s="21"/>
      <c r="AY193" s="21"/>
      <c r="AZ193" s="21"/>
      <c r="BA193" s="21"/>
      <c r="BB193" s="21"/>
      <c r="BC193" s="21"/>
      <c r="BD193" s="201"/>
      <c r="BE193" s="23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0"/>
      <c r="AK194" s="21"/>
      <c r="AL194" s="201"/>
      <c r="AM194" s="23"/>
      <c r="AN194" s="20"/>
      <c r="AO194" s="21"/>
      <c r="AP194" s="21"/>
      <c r="AQ194" s="21"/>
      <c r="AR194" s="21"/>
      <c r="AS194" s="21"/>
      <c r="AT194" s="201"/>
      <c r="AU194" s="23"/>
      <c r="AV194" s="201"/>
      <c r="AW194" s="23"/>
      <c r="AX194" s="21"/>
      <c r="AY194" s="21"/>
      <c r="AZ194" s="21"/>
      <c r="BA194" s="21"/>
      <c r="BB194" s="21"/>
      <c r="BC194" s="21"/>
      <c r="BD194" s="201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5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0"/>
      <c r="AK195" s="21"/>
      <c r="AL195" s="201"/>
      <c r="AM195" s="23"/>
      <c r="AN195" s="20"/>
      <c r="AO195" s="21"/>
      <c r="AP195" s="21"/>
      <c r="AQ195" s="21"/>
      <c r="AR195" s="21"/>
      <c r="AS195" s="21"/>
      <c r="AT195" s="201"/>
      <c r="AU195" s="23"/>
      <c r="AV195" s="201"/>
      <c r="AW195" s="23"/>
      <c r="AX195" s="21"/>
      <c r="AY195" s="21"/>
      <c r="AZ195" s="21"/>
      <c r="BA195" s="21"/>
      <c r="BB195" s="21"/>
      <c r="BC195" s="21"/>
      <c r="BD195" s="201"/>
      <c r="BE195" s="23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349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0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3"/>
      <c r="AK196" s="21"/>
      <c r="AL196" s="201"/>
      <c r="AM196" s="20"/>
      <c r="AN196" s="20"/>
      <c r="AO196" s="21"/>
      <c r="AP196" s="21"/>
      <c r="AQ196" s="21"/>
      <c r="AR196" s="21"/>
      <c r="AS196" s="21"/>
      <c r="AT196" s="201"/>
      <c r="AU196" s="23"/>
      <c r="AV196" s="201"/>
      <c r="AW196" s="20"/>
      <c r="AX196" s="21"/>
      <c r="AY196" s="21"/>
      <c r="AZ196" s="21"/>
      <c r="BA196" s="21"/>
      <c r="BB196" s="21"/>
      <c r="BC196" s="21"/>
      <c r="BD196" s="201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237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0"/>
      <c r="P197" s="20"/>
      <c r="Q197" s="23"/>
      <c r="R197" s="23"/>
      <c r="S197" s="20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1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409.6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0"/>
      <c r="BC198" s="20"/>
      <c r="BD198" s="201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80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01"/>
      <c r="BE199" s="21"/>
      <c r="BF199" s="21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80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1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80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1"/>
      <c r="BE201" s="21"/>
      <c r="BF201" s="20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80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1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409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1"/>
      <c r="BE203" s="21"/>
      <c r="BF203" s="21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44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1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336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0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1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2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0"/>
      <c r="BC206" s="20"/>
      <c r="BD206" s="20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1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229.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1"/>
      <c r="BE208" s="21"/>
      <c r="BF208" s="21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181"/>
      <c r="AM209" s="21"/>
      <c r="AN209" s="21"/>
      <c r="AO209" s="21"/>
      <c r="AP209" s="21"/>
      <c r="AQ209" s="21"/>
      <c r="AR209" s="21"/>
      <c r="AS209" s="21"/>
      <c r="AT209" s="18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1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249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3"/>
      <c r="AK210" s="21"/>
      <c r="AL210" s="201"/>
      <c r="AM210" s="23"/>
      <c r="AN210" s="20"/>
      <c r="AO210" s="21"/>
      <c r="AP210" s="21"/>
      <c r="AQ210" s="21"/>
      <c r="AR210" s="21"/>
      <c r="AS210" s="21"/>
      <c r="AT210" s="201"/>
      <c r="AU210" s="23"/>
      <c r="AV210" s="21"/>
      <c r="AW210" s="21"/>
      <c r="AX210" s="21"/>
      <c r="AY210" s="21"/>
      <c r="AZ210" s="21"/>
      <c r="BA210" s="21"/>
      <c r="BB210" s="21"/>
      <c r="BC210" s="21"/>
      <c r="BD210" s="201"/>
      <c r="BE210" s="21"/>
      <c r="BF210" s="21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49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3"/>
      <c r="AK211" s="21"/>
      <c r="AL211" s="201"/>
      <c r="AM211" s="23"/>
      <c r="AN211" s="20"/>
      <c r="AO211" s="21"/>
      <c r="AP211" s="21"/>
      <c r="AQ211" s="21"/>
      <c r="AR211" s="21"/>
      <c r="AS211" s="21"/>
      <c r="AT211" s="201"/>
      <c r="AU211" s="23"/>
      <c r="AV211" s="21"/>
      <c r="AW211" s="21"/>
      <c r="AX211" s="21"/>
      <c r="AY211" s="21"/>
      <c r="AZ211" s="21"/>
      <c r="BA211" s="21"/>
      <c r="BB211" s="21"/>
      <c r="BC211" s="21"/>
      <c r="BD211" s="201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34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1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47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1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409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1"/>
      <c r="BE214" s="21"/>
      <c r="BF214" s="21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52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1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409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1"/>
      <c r="BE216" s="21"/>
      <c r="BF216" s="21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44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1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41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1"/>
      <c r="BE218" s="21"/>
      <c r="BF218" s="20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41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1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01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0"/>
      <c r="BD220" s="201"/>
      <c r="BE220" s="21"/>
      <c r="BF220" s="21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24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01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24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01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9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01"/>
      <c r="BE223" s="21"/>
      <c r="BF223" s="21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59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1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409.6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1"/>
      <c r="BE225" s="21"/>
      <c r="BF225" s="21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41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1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237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01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74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01"/>
      <c r="BE228" s="182"/>
      <c r="BF228" s="20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59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0"/>
      <c r="BC229" s="20"/>
      <c r="BD229" s="201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59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1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59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1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49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1"/>
      <c r="BE232" s="23"/>
      <c r="BF232" s="23"/>
      <c r="BG232" s="20"/>
      <c r="BH232" s="20"/>
      <c r="BI232" s="23"/>
      <c r="BJ232" s="20"/>
      <c r="BK232" s="23"/>
      <c r="BL232" s="20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27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0"/>
      <c r="AQ233" s="23"/>
      <c r="AR233" s="20"/>
      <c r="AS233" s="21"/>
      <c r="AT233" s="21"/>
      <c r="AU233" s="21"/>
      <c r="AV233" s="21"/>
      <c r="AW233" s="21"/>
      <c r="AX233" s="21"/>
      <c r="AY233" s="21"/>
      <c r="AZ233" s="21"/>
      <c r="BA233" s="21"/>
      <c r="BB233" s="20"/>
      <c r="BC233" s="21"/>
      <c r="BD233" s="201"/>
      <c r="BE233" s="21"/>
      <c r="BF233" s="21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0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0"/>
      <c r="P234" s="20"/>
      <c r="Q234" s="20"/>
      <c r="R234" s="20"/>
      <c r="S234" s="20"/>
      <c r="T234" s="20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0"/>
      <c r="AQ234" s="23"/>
      <c r="AR234" s="20"/>
      <c r="AS234" s="21"/>
      <c r="AT234" s="21"/>
      <c r="AU234" s="21"/>
      <c r="AV234" s="21"/>
      <c r="AW234" s="21"/>
      <c r="AX234" s="21"/>
      <c r="AY234" s="21"/>
      <c r="AZ234" s="21"/>
      <c r="BA234" s="21"/>
      <c r="BB234" s="20"/>
      <c r="BC234" s="20"/>
      <c r="BD234" s="201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42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0"/>
      <c r="AQ235" s="23"/>
      <c r="AR235" s="20"/>
      <c r="AS235" s="21"/>
      <c r="AT235" s="21"/>
      <c r="AU235" s="21"/>
      <c r="AV235" s="21"/>
      <c r="AW235" s="21"/>
      <c r="AX235" s="21"/>
      <c r="AY235" s="21"/>
      <c r="AZ235" s="21"/>
      <c r="BA235" s="21"/>
      <c r="BB235" s="20"/>
      <c r="BC235" s="20"/>
      <c r="BD235" s="201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9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01"/>
      <c r="AU236" s="20"/>
      <c r="AV236" s="21"/>
      <c r="AW236" s="21"/>
      <c r="AX236" s="21"/>
      <c r="AY236" s="21"/>
      <c r="AZ236" s="21"/>
      <c r="BA236" s="21"/>
      <c r="BB236" s="21"/>
      <c r="BC236" s="21"/>
      <c r="BD236" s="201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53"/>
      <c r="N237" s="20"/>
      <c r="O237" s="20"/>
      <c r="P237" s="20"/>
      <c r="Q237" s="20"/>
      <c r="R237" s="20"/>
      <c r="S237" s="20"/>
      <c r="T237" s="20"/>
      <c r="U237" s="20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1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9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54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1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9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1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6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1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6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1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1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09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1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09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1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89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3"/>
      <c r="AJ245" s="23"/>
      <c r="AK245" s="21"/>
      <c r="AL245" s="201"/>
      <c r="AM245" s="20"/>
      <c r="AN245" s="20"/>
      <c r="AO245" s="21"/>
      <c r="AP245" s="21"/>
      <c r="AQ245" s="21"/>
      <c r="AR245" s="21"/>
      <c r="AS245" s="21"/>
      <c r="AT245" s="201"/>
      <c r="AU245" s="23"/>
      <c r="AV245" s="21"/>
      <c r="AW245" s="21"/>
      <c r="AX245" s="21"/>
      <c r="AY245" s="21"/>
      <c r="AZ245" s="21"/>
      <c r="BA245" s="21"/>
      <c r="BB245" s="21"/>
      <c r="BC245" s="21"/>
      <c r="BD245" s="201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89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3"/>
      <c r="AJ246" s="23"/>
      <c r="AK246" s="21"/>
      <c r="AL246" s="201"/>
      <c r="AM246" s="20"/>
      <c r="AN246" s="20"/>
      <c r="AO246" s="21"/>
      <c r="AP246" s="21"/>
      <c r="AQ246" s="21"/>
      <c r="AR246" s="21"/>
      <c r="AS246" s="21"/>
      <c r="AT246" s="201"/>
      <c r="AU246" s="23"/>
      <c r="AV246" s="21"/>
      <c r="AW246" s="21"/>
      <c r="AX246" s="21"/>
      <c r="AY246" s="21"/>
      <c r="AZ246" s="21"/>
      <c r="BA246" s="21"/>
      <c r="BB246" s="21"/>
      <c r="BC246" s="21"/>
      <c r="BD246" s="201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04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1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47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1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2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1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9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1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1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9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1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1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9.6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1"/>
      <c r="AJ252" s="21"/>
      <c r="AK252" s="21"/>
      <c r="AL252" s="201"/>
      <c r="AM252" s="21"/>
      <c r="AN252" s="21"/>
      <c r="AO252" s="21"/>
      <c r="AP252" s="21"/>
      <c r="AQ252" s="21"/>
      <c r="AR252" s="21"/>
      <c r="AS252" s="21"/>
      <c r="AT252" s="20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1"/>
      <c r="BE252" s="21"/>
      <c r="BF252" s="21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1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1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1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1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1"/>
      <c r="BE257" s="21"/>
      <c r="BF257" s="21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1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1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1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1"/>
      <c r="BE260" s="21"/>
      <c r="BF260" s="20"/>
      <c r="BG260" s="20"/>
      <c r="BH260" s="20"/>
      <c r="BI260" s="23"/>
      <c r="BJ260" s="20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1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0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1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0"/>
      <c r="AI263" s="21"/>
      <c r="AJ263" s="21"/>
      <c r="AK263" s="21"/>
      <c r="AL263" s="201"/>
      <c r="AM263" s="21"/>
      <c r="AN263" s="20"/>
      <c r="AO263" s="21"/>
      <c r="AP263" s="21"/>
      <c r="AQ263" s="21"/>
      <c r="AR263" s="21"/>
      <c r="AS263" s="21"/>
      <c r="AT263" s="20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1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1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1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1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1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1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1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1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1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01"/>
      <c r="AM270" s="21"/>
      <c r="AN270" s="20"/>
      <c r="AO270" s="21"/>
      <c r="AP270" s="21"/>
      <c r="AQ270" s="21"/>
      <c r="AR270" s="21"/>
      <c r="AS270" s="21"/>
      <c r="AT270" s="20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1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01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0"/>
      <c r="P272" s="20"/>
      <c r="Q272" s="20"/>
      <c r="R272" s="20"/>
      <c r="S272" s="20"/>
      <c r="T272" s="20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01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1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1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1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1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1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1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1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09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1"/>
      <c r="BE277" s="23"/>
      <c r="BF277" s="23"/>
      <c r="BG277" s="20"/>
      <c r="BH277" s="20"/>
      <c r="BI277" s="23"/>
      <c r="BJ277" s="20"/>
      <c r="BK277" s="23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62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1"/>
      <c r="BE278" s="23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1.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1"/>
      <c r="BE279" s="2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14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1"/>
      <c r="BE280" s="2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409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0"/>
      <c r="AI281" s="23"/>
      <c r="AJ281" s="20"/>
      <c r="AK281" s="21"/>
      <c r="AL281" s="201"/>
      <c r="AM281" s="23"/>
      <c r="AN281" s="20"/>
      <c r="AO281" s="21"/>
      <c r="AP281" s="21"/>
      <c r="AQ281" s="21"/>
      <c r="AR281" s="21"/>
      <c r="AS281" s="21"/>
      <c r="AT281" s="201"/>
      <c r="AU281" s="23"/>
      <c r="AV281" s="21"/>
      <c r="AW281" s="21"/>
      <c r="AX281" s="21"/>
      <c r="AY281" s="21"/>
      <c r="AZ281" s="21"/>
      <c r="BA281" s="21"/>
      <c r="BB281" s="21"/>
      <c r="BC281" s="21"/>
      <c r="BD281" s="201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26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1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26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1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26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66"/>
      <c r="M284" s="66"/>
      <c r="N284" s="66"/>
      <c r="O284" s="28"/>
      <c r="P284" s="66"/>
      <c r="Q284" s="66"/>
      <c r="R284" s="66"/>
      <c r="S284" s="66"/>
      <c r="T284" s="66"/>
      <c r="U284" s="28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1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26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1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39.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1"/>
      <c r="BE286" s="2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54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181"/>
      <c r="AM287" s="21"/>
      <c r="AN287" s="21"/>
      <c r="AO287" s="21"/>
      <c r="AP287" s="21"/>
      <c r="AQ287" s="21"/>
      <c r="AR287" s="21"/>
      <c r="AS287" s="21"/>
      <c r="AT287" s="18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1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19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3"/>
      <c r="AJ288" s="23"/>
      <c r="AK288" s="21"/>
      <c r="AL288" s="201"/>
      <c r="AM288" s="20"/>
      <c r="AN288" s="20"/>
      <c r="AO288" s="21"/>
      <c r="AP288" s="21"/>
      <c r="AQ288" s="21"/>
      <c r="AR288" s="21"/>
      <c r="AS288" s="21"/>
      <c r="AT288" s="201"/>
      <c r="AU288" s="23"/>
      <c r="AV288" s="21"/>
      <c r="AW288" s="21"/>
      <c r="AX288" s="21"/>
      <c r="AY288" s="21"/>
      <c r="AZ288" s="21"/>
      <c r="BA288" s="21"/>
      <c r="BB288" s="21"/>
      <c r="BC288" s="21"/>
      <c r="BD288" s="201"/>
      <c r="BE288" s="2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409.6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1"/>
      <c r="AJ289" s="21"/>
      <c r="AK289" s="21"/>
      <c r="AL289" s="201"/>
      <c r="AM289" s="21"/>
      <c r="AN289" s="21"/>
      <c r="AO289" s="21"/>
      <c r="AP289" s="21"/>
      <c r="AQ289" s="21"/>
      <c r="AR289" s="21"/>
      <c r="AS289" s="21"/>
      <c r="AT289" s="20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1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6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1"/>
      <c r="BE290" s="2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1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1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36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1"/>
      <c r="BE292" s="23"/>
      <c r="BF292" s="23"/>
      <c r="BG292" s="20"/>
      <c r="BH292" s="20"/>
      <c r="BI292" s="23"/>
      <c r="BJ292" s="20"/>
      <c r="BK292" s="23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49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1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11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1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14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1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1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89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0"/>
      <c r="BC296" s="20"/>
      <c r="BD296" s="201"/>
      <c r="BE296" s="2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4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01"/>
      <c r="AU297" s="20"/>
      <c r="AV297" s="21"/>
      <c r="AW297" s="21"/>
      <c r="AX297" s="21"/>
      <c r="AY297" s="21"/>
      <c r="AZ297" s="21"/>
      <c r="BA297" s="21"/>
      <c r="BB297" s="21"/>
      <c r="BC297" s="21"/>
      <c r="BD297" s="201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4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01"/>
      <c r="AU298" s="20"/>
      <c r="AV298" s="21"/>
      <c r="AW298" s="21"/>
      <c r="AX298" s="21"/>
      <c r="AY298" s="21"/>
      <c r="AZ298" s="21"/>
      <c r="BA298" s="21"/>
      <c r="BB298" s="21"/>
      <c r="BC298" s="21"/>
      <c r="BD298" s="201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64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1"/>
      <c r="BE299" s="182"/>
      <c r="BF299" s="23"/>
      <c r="BG299" s="20"/>
      <c r="BH299" s="20"/>
      <c r="BI299" s="23"/>
      <c r="BJ299" s="20"/>
      <c r="BK299" s="21"/>
      <c r="BL299" s="20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4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01"/>
      <c r="AU300" s="20"/>
      <c r="AV300" s="21"/>
      <c r="AW300" s="21"/>
      <c r="AX300" s="21"/>
      <c r="AY300" s="21"/>
      <c r="AZ300" s="21"/>
      <c r="BA300" s="21"/>
      <c r="BB300" s="21"/>
      <c r="BC300" s="21"/>
      <c r="BD300" s="201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4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1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31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0"/>
      <c r="BC302" s="20"/>
      <c r="BD302" s="20"/>
      <c r="BE302" s="182"/>
      <c r="BF302" s="23"/>
      <c r="BG302" s="20"/>
      <c r="BH302" s="20"/>
      <c r="BI302" s="29"/>
      <c r="BJ302" s="20"/>
      <c r="BK302" s="29"/>
      <c r="BL302" s="20"/>
      <c r="BM302" s="20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31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1"/>
      <c r="BE303" s="182"/>
      <c r="BF303" s="23"/>
      <c r="BG303" s="20"/>
      <c r="BH303" s="20"/>
      <c r="BI303" s="29"/>
      <c r="BJ303" s="20"/>
      <c r="BK303" s="29"/>
      <c r="BL303" s="20"/>
      <c r="BM303" s="20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82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0"/>
      <c r="BC304" s="20"/>
      <c r="BD304" s="201"/>
      <c r="BE304" s="2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82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0"/>
      <c r="BC305" s="20"/>
      <c r="BD305" s="201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77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0"/>
      <c r="BC306" s="20"/>
      <c r="BD306" s="201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77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1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77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3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1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67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0"/>
      <c r="BC309" s="20"/>
      <c r="BD309" s="201"/>
      <c r="BE309" s="2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67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1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67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3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1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8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0"/>
      <c r="AJ312" s="20"/>
      <c r="AK312" s="21"/>
      <c r="AL312" s="201"/>
      <c r="AM312" s="20"/>
      <c r="AN312" s="20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1"/>
      <c r="BE312" s="23"/>
      <c r="BF312" s="20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38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181"/>
      <c r="AE313" s="21"/>
      <c r="AF313" s="21"/>
      <c r="AG313" s="21"/>
      <c r="AH313" s="20"/>
      <c r="AI313" s="20"/>
      <c r="AJ313" s="20"/>
      <c r="AK313" s="21"/>
      <c r="AL313" s="201"/>
      <c r="AM313" s="20"/>
      <c r="AN313" s="20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1"/>
      <c r="BE313" s="2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3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81"/>
      <c r="AE314" s="21"/>
      <c r="AF314" s="21"/>
      <c r="AG314" s="21"/>
      <c r="AH314" s="20"/>
      <c r="AI314" s="20"/>
      <c r="AJ314" s="20"/>
      <c r="AK314" s="21"/>
      <c r="AL314" s="201"/>
      <c r="AM314" s="20"/>
      <c r="AN314" s="20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1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408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1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18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1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8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1"/>
      <c r="O316" s="23"/>
      <c r="P316" s="20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01"/>
      <c r="AE316" s="23"/>
      <c r="AF316" s="23"/>
      <c r="AG316" s="23"/>
      <c r="AH316" s="20"/>
      <c r="AI316" s="21"/>
      <c r="AJ316" s="21"/>
      <c r="AK316" s="21"/>
      <c r="AL316" s="201"/>
      <c r="AM316" s="20"/>
      <c r="AN316" s="20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1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8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3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0"/>
      <c r="BC317" s="20"/>
      <c r="BD317" s="201"/>
      <c r="BE317" s="2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59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1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59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1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41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1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408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0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01"/>
      <c r="AE321" s="23"/>
      <c r="AF321" s="23"/>
      <c r="AG321" s="23"/>
      <c r="AH321" s="23"/>
      <c r="AI321" s="21"/>
      <c r="AJ321" s="21"/>
      <c r="AK321" s="21"/>
      <c r="AL321" s="201"/>
      <c r="AM321" s="20"/>
      <c r="AN321" s="20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1"/>
      <c r="BE321" s="2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63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1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01"/>
      <c r="AE322" s="23"/>
      <c r="AF322" s="23"/>
      <c r="AG322" s="23"/>
      <c r="AH322" s="23"/>
      <c r="AI322" s="21"/>
      <c r="AJ322" s="21"/>
      <c r="AK322" s="21"/>
      <c r="AL322" s="201"/>
      <c r="AM322" s="20"/>
      <c r="AN322" s="20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1"/>
      <c r="BE322" s="20"/>
      <c r="BF322" s="20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409.6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3"/>
      <c r="AJ323" s="23"/>
      <c r="AK323" s="21"/>
      <c r="AL323" s="201"/>
      <c r="AM323" s="23"/>
      <c r="AN323" s="23"/>
      <c r="AO323" s="21"/>
      <c r="AP323" s="21"/>
      <c r="AQ323" s="21"/>
      <c r="AR323" s="21"/>
      <c r="AS323" s="21"/>
      <c r="AT323" s="201"/>
      <c r="AU323" s="23"/>
      <c r="AV323" s="21"/>
      <c r="AW323" s="21"/>
      <c r="AX323" s="21"/>
      <c r="AY323" s="21"/>
      <c r="AZ323" s="21"/>
      <c r="BA323" s="21"/>
      <c r="BB323" s="21"/>
      <c r="BC323" s="21"/>
      <c r="BD323" s="201"/>
      <c r="BE323" s="20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3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1"/>
      <c r="BE324" s="20"/>
      <c r="BF324" s="20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3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1"/>
      <c r="BE325" s="20"/>
      <c r="BF325" s="20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3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1"/>
      <c r="BE326" s="20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3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1"/>
      <c r="BE327" s="20"/>
      <c r="BF327" s="20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54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1"/>
      <c r="BE328" s="2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19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0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1"/>
      <c r="BE329" s="20"/>
      <c r="BF329" s="20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31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1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49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1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5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01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71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01"/>
      <c r="BE333" s="20"/>
      <c r="BF333" s="20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409.6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1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69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1"/>
      <c r="BC335" s="21"/>
      <c r="BD335" s="201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34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1"/>
      <c r="BC336" s="21"/>
      <c r="BD336" s="201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82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1"/>
      <c r="BC337" s="21"/>
      <c r="BD337" s="201"/>
      <c r="BE337" s="201"/>
      <c r="BF337" s="20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57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0"/>
      <c r="BD338" s="201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44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0"/>
      <c r="BD339" s="201"/>
      <c r="BE339" s="201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5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1"/>
      <c r="BC340" s="21"/>
      <c r="BD340" s="201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6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1"/>
      <c r="BC341" s="21"/>
      <c r="BD341" s="201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54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1"/>
      <c r="BC342" s="21"/>
      <c r="BD342" s="201"/>
      <c r="BE342" s="23"/>
      <c r="BF342" s="20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66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1"/>
      <c r="BC343" s="21"/>
      <c r="BD343" s="201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81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0"/>
      <c r="Q344" s="23"/>
      <c r="R344" s="23"/>
      <c r="S344" s="20"/>
      <c r="T344" s="20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1"/>
      <c r="BC344" s="21"/>
      <c r="BD344" s="201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71" customFormat="1" ht="197.25" customHeight="1" x14ac:dyDescent="0.25">
      <c r="A345" s="17"/>
      <c r="B345" s="18"/>
      <c r="C345" s="18"/>
      <c r="D345" s="19"/>
      <c r="E345" s="19"/>
      <c r="F345" s="66"/>
      <c r="G345" s="18"/>
      <c r="H345" s="18"/>
      <c r="I345" s="18"/>
      <c r="J345" s="18"/>
      <c r="K345" s="18"/>
      <c r="L345" s="66"/>
      <c r="M345" s="66"/>
      <c r="N345" s="66"/>
      <c r="O345" s="19"/>
      <c r="P345" s="19"/>
      <c r="Q345" s="19"/>
      <c r="R345" s="19"/>
      <c r="S345" s="19"/>
      <c r="T345" s="19"/>
      <c r="U345" s="19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7"/>
      <c r="AH345" s="27"/>
      <c r="AI345" s="27"/>
      <c r="AJ345" s="27"/>
      <c r="AK345" s="27"/>
      <c r="AL345" s="27"/>
      <c r="AM345" s="27"/>
      <c r="AN345" s="27"/>
      <c r="AO345" s="27"/>
      <c r="AP345" s="27"/>
      <c r="AQ345" s="27"/>
      <c r="AR345" s="27"/>
      <c r="AS345" s="27"/>
      <c r="AT345" s="27"/>
      <c r="AU345" s="27"/>
      <c r="AV345" s="27"/>
      <c r="AW345" s="27"/>
      <c r="AX345" s="27"/>
      <c r="AY345" s="27"/>
      <c r="AZ345" s="27"/>
      <c r="BA345" s="27"/>
      <c r="BB345" s="27"/>
      <c r="BC345" s="27"/>
      <c r="BD345" s="183"/>
      <c r="BE345" s="183"/>
      <c r="BF345" s="66"/>
      <c r="BG345" s="66"/>
      <c r="BH345" s="66"/>
      <c r="BI345" s="28"/>
      <c r="BJ345" s="66"/>
      <c r="BK345" s="66"/>
      <c r="BL345" s="28"/>
      <c r="BM345" s="27"/>
      <c r="BN345" s="27"/>
      <c r="BO345" s="17"/>
      <c r="BP345" s="27"/>
      <c r="BQ345" s="27"/>
      <c r="BR345" s="28"/>
      <c r="BS345" s="28"/>
      <c r="BT345" s="17"/>
      <c r="BU345" s="70"/>
    </row>
    <row r="346" spans="1:73" s="22" customFormat="1" ht="136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3"/>
      <c r="R346" s="23"/>
      <c r="S346" s="23"/>
      <c r="T346" s="23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1"/>
      <c r="BE346" s="201"/>
      <c r="BF346" s="20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43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3"/>
      <c r="R347" s="23"/>
      <c r="S347" s="23"/>
      <c r="T347" s="23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1"/>
      <c r="BE347" s="20"/>
      <c r="BF347" s="20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43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3"/>
      <c r="R348" s="23"/>
      <c r="S348" s="23"/>
      <c r="T348" s="23"/>
      <c r="U348" s="20"/>
      <c r="V348" s="21"/>
      <c r="W348" s="21"/>
      <c r="X348" s="21"/>
      <c r="Y348" s="21"/>
      <c r="Z348" s="21"/>
      <c r="AA348" s="21"/>
      <c r="AB348" s="21"/>
      <c r="AC348" s="21"/>
      <c r="AD348" s="18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1"/>
      <c r="BC348" s="21"/>
      <c r="BD348" s="201"/>
      <c r="BE348" s="201"/>
      <c r="BF348" s="20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79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1"/>
      <c r="O349" s="28"/>
      <c r="P349" s="18"/>
      <c r="Q349" s="28"/>
      <c r="R349" s="28"/>
      <c r="S349" s="28"/>
      <c r="T349" s="28"/>
      <c r="U349" s="28"/>
      <c r="V349" s="21"/>
      <c r="W349" s="21"/>
      <c r="X349" s="21"/>
      <c r="Y349" s="21"/>
      <c r="Z349" s="21"/>
      <c r="AA349" s="21"/>
      <c r="AB349" s="21"/>
      <c r="AC349" s="21"/>
      <c r="AD349" s="181"/>
      <c r="AE349" s="21"/>
      <c r="AF349" s="21"/>
      <c r="AG349" s="21"/>
      <c r="AH349" s="20"/>
      <c r="AI349" s="29"/>
      <c r="AJ349" s="29"/>
      <c r="AK349" s="21"/>
      <c r="AL349" s="201"/>
      <c r="AM349" s="29"/>
      <c r="AN349" s="29"/>
      <c r="AO349" s="21"/>
      <c r="AP349" s="21"/>
      <c r="AQ349" s="21"/>
      <c r="AR349" s="21"/>
      <c r="AS349" s="21"/>
      <c r="AT349" s="201"/>
      <c r="AU349" s="29"/>
      <c r="AV349" s="201"/>
      <c r="AW349" s="29"/>
      <c r="AX349" s="21"/>
      <c r="AY349" s="21"/>
      <c r="AZ349" s="21"/>
      <c r="BA349" s="21"/>
      <c r="BB349" s="20"/>
      <c r="BC349" s="23"/>
      <c r="BD349" s="201"/>
      <c r="BE349" s="29"/>
      <c r="BF349" s="29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64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1"/>
      <c r="BE350" s="201"/>
      <c r="BF350" s="20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49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1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46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9"/>
      <c r="P352" s="29"/>
      <c r="Q352" s="29"/>
      <c r="R352" s="29"/>
      <c r="S352" s="29"/>
      <c r="T352" s="29"/>
      <c r="U352" s="29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9"/>
      <c r="BD352" s="29"/>
      <c r="BE352" s="29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9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0"/>
      <c r="AE353" s="23"/>
      <c r="AF353" s="23"/>
      <c r="AG353" s="23"/>
      <c r="AH353" s="23"/>
      <c r="AI353" s="29"/>
      <c r="AJ353" s="29"/>
      <c r="AK353" s="21"/>
      <c r="AL353" s="201"/>
      <c r="AM353" s="23"/>
      <c r="AN353" s="23"/>
      <c r="AO353" s="21"/>
      <c r="AP353" s="21"/>
      <c r="AQ353" s="21"/>
      <c r="AR353" s="21"/>
      <c r="AS353" s="21"/>
      <c r="AT353" s="201"/>
      <c r="AU353" s="23"/>
      <c r="AV353" s="201"/>
      <c r="AW353" s="23"/>
      <c r="AX353" s="21"/>
      <c r="AY353" s="21"/>
      <c r="AZ353" s="21"/>
      <c r="BA353" s="21"/>
      <c r="BB353" s="20"/>
      <c r="BC353" s="23"/>
      <c r="BD353" s="201"/>
      <c r="BE353" s="23"/>
      <c r="BF353" s="23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23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181"/>
      <c r="AE354" s="21"/>
      <c r="AF354" s="21"/>
      <c r="AG354" s="21"/>
      <c r="AH354" s="20"/>
      <c r="AI354" s="29"/>
      <c r="AJ354" s="29"/>
      <c r="AK354" s="21"/>
      <c r="AL354" s="201"/>
      <c r="AM354" s="29"/>
      <c r="AN354" s="29"/>
      <c r="AO354" s="21"/>
      <c r="AP354" s="21"/>
      <c r="AQ354" s="21"/>
      <c r="AR354" s="21"/>
      <c r="AS354" s="21"/>
      <c r="AT354" s="201"/>
      <c r="AU354" s="29"/>
      <c r="AV354" s="201"/>
      <c r="AW354" s="29"/>
      <c r="AX354" s="21"/>
      <c r="AY354" s="21"/>
      <c r="AZ354" s="21"/>
      <c r="BA354" s="21"/>
      <c r="BB354" s="20"/>
      <c r="BC354" s="23"/>
      <c r="BD354" s="201"/>
      <c r="BE354" s="23"/>
      <c r="BF354" s="23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23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1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181"/>
      <c r="AE355" s="21"/>
      <c r="AF355" s="21"/>
      <c r="AG355" s="21"/>
      <c r="AH355" s="20"/>
      <c r="AI355" s="29"/>
      <c r="AJ355" s="29"/>
      <c r="AK355" s="21"/>
      <c r="AL355" s="201"/>
      <c r="AM355" s="29"/>
      <c r="AN355" s="29"/>
      <c r="AO355" s="21"/>
      <c r="AP355" s="21"/>
      <c r="AQ355" s="21"/>
      <c r="AR355" s="21"/>
      <c r="AS355" s="21"/>
      <c r="AT355" s="201"/>
      <c r="AU355" s="29"/>
      <c r="AV355" s="201"/>
      <c r="AW355" s="29"/>
      <c r="AX355" s="21"/>
      <c r="AY355" s="21"/>
      <c r="AZ355" s="21"/>
      <c r="BA355" s="21"/>
      <c r="BB355" s="20"/>
      <c r="BC355" s="23"/>
      <c r="BD355" s="201"/>
      <c r="BE355" s="29"/>
      <c r="BF355" s="29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408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181"/>
      <c r="AE356" s="21"/>
      <c r="AF356" s="21"/>
      <c r="AG356" s="21"/>
      <c r="AH356" s="20"/>
      <c r="AI356" s="29"/>
      <c r="AJ356" s="29"/>
      <c r="AK356" s="21"/>
      <c r="AL356" s="201"/>
      <c r="AM356" s="29"/>
      <c r="AN356" s="29"/>
      <c r="AO356" s="21"/>
      <c r="AP356" s="21"/>
      <c r="AQ356" s="21"/>
      <c r="AR356" s="21"/>
      <c r="AS356" s="21"/>
      <c r="AT356" s="201"/>
      <c r="AU356" s="29"/>
      <c r="AV356" s="201"/>
      <c r="AW356" s="29"/>
      <c r="AX356" s="21"/>
      <c r="AY356" s="21"/>
      <c r="AZ356" s="21"/>
      <c r="BA356" s="21"/>
      <c r="BB356" s="20"/>
      <c r="BC356" s="23"/>
      <c r="BD356" s="201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86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181"/>
      <c r="AE357" s="21"/>
      <c r="AF357" s="21"/>
      <c r="AG357" s="21"/>
      <c r="AH357" s="20"/>
      <c r="AI357" s="29"/>
      <c r="AJ357" s="29"/>
      <c r="AK357" s="21"/>
      <c r="AL357" s="201"/>
      <c r="AM357" s="29"/>
      <c r="AN357" s="29"/>
      <c r="AO357" s="21"/>
      <c r="AP357" s="21"/>
      <c r="AQ357" s="21"/>
      <c r="AR357" s="21"/>
      <c r="AS357" s="21"/>
      <c r="AT357" s="201"/>
      <c r="AU357" s="29"/>
      <c r="AV357" s="201"/>
      <c r="AW357" s="29"/>
      <c r="AX357" s="21"/>
      <c r="AY357" s="21"/>
      <c r="AZ357" s="21"/>
      <c r="BA357" s="21"/>
      <c r="BB357" s="20"/>
      <c r="BC357" s="23"/>
      <c r="BD357" s="201"/>
      <c r="BE357" s="29"/>
      <c r="BF357" s="29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409.6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1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181"/>
      <c r="AE358" s="21"/>
      <c r="AF358" s="21"/>
      <c r="AG358" s="21"/>
      <c r="AH358" s="20"/>
      <c r="AI358" s="29"/>
      <c r="AJ358" s="29"/>
      <c r="AK358" s="21"/>
      <c r="AL358" s="201"/>
      <c r="AM358" s="29"/>
      <c r="AN358" s="29"/>
      <c r="AO358" s="21"/>
      <c r="AP358" s="21"/>
      <c r="AQ358" s="21"/>
      <c r="AR358" s="21"/>
      <c r="AS358" s="21"/>
      <c r="AT358" s="201"/>
      <c r="AU358" s="29"/>
      <c r="AV358" s="201"/>
      <c r="AW358" s="29"/>
      <c r="AX358" s="21"/>
      <c r="AY358" s="21"/>
      <c r="AZ358" s="21"/>
      <c r="BA358" s="21"/>
      <c r="BB358" s="20"/>
      <c r="BC358" s="23"/>
      <c r="BD358" s="201"/>
      <c r="BE358" s="29"/>
      <c r="BF358" s="29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16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1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181"/>
      <c r="AE359" s="21"/>
      <c r="AF359" s="21"/>
      <c r="AG359" s="21"/>
      <c r="AH359" s="20"/>
      <c r="AI359" s="29"/>
      <c r="AJ359" s="29"/>
      <c r="AK359" s="21"/>
      <c r="AL359" s="201"/>
      <c r="AM359" s="29"/>
      <c r="AN359" s="29"/>
      <c r="AO359" s="21"/>
      <c r="AP359" s="21"/>
      <c r="AQ359" s="21"/>
      <c r="AR359" s="21"/>
      <c r="AS359" s="21"/>
      <c r="AT359" s="201"/>
      <c r="AU359" s="29"/>
      <c r="AV359" s="201"/>
      <c r="AW359" s="29"/>
      <c r="AX359" s="21"/>
      <c r="AY359" s="21"/>
      <c r="AZ359" s="21"/>
      <c r="BA359" s="21"/>
      <c r="BB359" s="20"/>
      <c r="BC359" s="23"/>
      <c r="BD359" s="201"/>
      <c r="BE359" s="29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54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01"/>
      <c r="AE360" s="29"/>
      <c r="AF360" s="29"/>
      <c r="AG360" s="29"/>
      <c r="AH360" s="29"/>
      <c r="AI360" s="21"/>
      <c r="AJ360" s="21"/>
      <c r="AK360" s="21"/>
      <c r="AL360" s="201"/>
      <c r="AM360" s="29"/>
      <c r="AN360" s="29"/>
      <c r="AO360" s="21"/>
      <c r="AP360" s="21"/>
      <c r="AQ360" s="21"/>
      <c r="AR360" s="21"/>
      <c r="AS360" s="21"/>
      <c r="AT360" s="201"/>
      <c r="AU360" s="29"/>
      <c r="AV360" s="201"/>
      <c r="AW360" s="29"/>
      <c r="AX360" s="21"/>
      <c r="AY360" s="21"/>
      <c r="AZ360" s="21"/>
      <c r="BA360" s="21"/>
      <c r="BB360" s="20"/>
      <c r="BC360" s="23"/>
      <c r="BD360" s="201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47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1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01"/>
      <c r="AE361" s="29"/>
      <c r="AF361" s="29"/>
      <c r="AG361" s="29"/>
      <c r="AH361" s="29"/>
      <c r="AI361" s="21"/>
      <c r="AJ361" s="21"/>
      <c r="AK361" s="21"/>
      <c r="AL361" s="201"/>
      <c r="AM361" s="29"/>
      <c r="AN361" s="29"/>
      <c r="AO361" s="21"/>
      <c r="AP361" s="21"/>
      <c r="AQ361" s="21"/>
      <c r="AR361" s="21"/>
      <c r="AS361" s="21"/>
      <c r="AT361" s="201"/>
      <c r="AU361" s="29"/>
      <c r="AV361" s="201"/>
      <c r="AW361" s="29"/>
      <c r="AX361" s="21"/>
      <c r="AY361" s="21"/>
      <c r="AZ361" s="21"/>
      <c r="BA361" s="21"/>
      <c r="BB361" s="20"/>
      <c r="BC361" s="23"/>
      <c r="BD361" s="201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44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01"/>
      <c r="AE362" s="63"/>
      <c r="AF362" s="63"/>
      <c r="AG362" s="63"/>
      <c r="AH362" s="63"/>
      <c r="AI362" s="21"/>
      <c r="AJ362" s="21"/>
      <c r="AK362" s="21"/>
      <c r="AL362" s="201"/>
      <c r="AM362" s="63"/>
      <c r="AN362" s="63"/>
      <c r="AO362" s="21"/>
      <c r="AP362" s="21"/>
      <c r="AQ362" s="21"/>
      <c r="AR362" s="21"/>
      <c r="AS362" s="21"/>
      <c r="AT362" s="201"/>
      <c r="AU362" s="29"/>
      <c r="AV362" s="201"/>
      <c r="AW362" s="23"/>
      <c r="AX362" s="21"/>
      <c r="AY362" s="21"/>
      <c r="AZ362" s="21"/>
      <c r="BA362" s="21"/>
      <c r="BB362" s="20"/>
      <c r="BC362" s="23"/>
      <c r="BD362" s="201"/>
      <c r="BE362" s="23"/>
      <c r="BF362" s="23"/>
      <c r="BG362" s="21"/>
      <c r="BH362" s="20"/>
      <c r="BI362" s="23"/>
      <c r="BJ362" s="20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44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0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01"/>
      <c r="AE363" s="63"/>
      <c r="AF363" s="63"/>
      <c r="AG363" s="63"/>
      <c r="AH363" s="63"/>
      <c r="AI363" s="21"/>
      <c r="AJ363" s="21"/>
      <c r="AK363" s="21"/>
      <c r="AL363" s="201"/>
      <c r="AM363" s="63"/>
      <c r="AN363" s="63"/>
      <c r="AO363" s="21"/>
      <c r="AP363" s="21"/>
      <c r="AQ363" s="21"/>
      <c r="AR363" s="21"/>
      <c r="AS363" s="21"/>
      <c r="AT363" s="201"/>
      <c r="AU363" s="29"/>
      <c r="AV363" s="201"/>
      <c r="AW363" s="23"/>
      <c r="AX363" s="21"/>
      <c r="AY363" s="21"/>
      <c r="AZ363" s="21"/>
      <c r="BA363" s="21"/>
      <c r="BB363" s="20"/>
      <c r="BC363" s="23"/>
      <c r="BD363" s="201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4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01"/>
      <c r="AE364" s="63"/>
      <c r="AF364" s="63"/>
      <c r="AG364" s="63"/>
      <c r="AH364" s="63"/>
      <c r="AI364" s="21"/>
      <c r="AJ364" s="21"/>
      <c r="AK364" s="21"/>
      <c r="AL364" s="201"/>
      <c r="AM364" s="63"/>
      <c r="AN364" s="63"/>
      <c r="AO364" s="21"/>
      <c r="AP364" s="21"/>
      <c r="AQ364" s="21"/>
      <c r="AR364" s="21"/>
      <c r="AS364" s="21"/>
      <c r="AT364" s="201"/>
      <c r="AU364" s="29"/>
      <c r="AV364" s="201"/>
      <c r="AW364" s="23"/>
      <c r="AX364" s="21"/>
      <c r="AY364" s="21"/>
      <c r="AZ364" s="21"/>
      <c r="BA364" s="21"/>
      <c r="BB364" s="20"/>
      <c r="BC364" s="23"/>
      <c r="BD364" s="201"/>
      <c r="BE364" s="23"/>
      <c r="BF364" s="23"/>
      <c r="BG364" s="21"/>
      <c r="BH364" s="20"/>
      <c r="BI364" s="23"/>
      <c r="BJ364" s="23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4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01"/>
      <c r="AE365" s="63"/>
      <c r="AF365" s="63"/>
      <c r="AG365" s="63"/>
      <c r="AH365" s="63"/>
      <c r="AI365" s="21"/>
      <c r="AJ365" s="21"/>
      <c r="AK365" s="21"/>
      <c r="AL365" s="201"/>
      <c r="AM365" s="63"/>
      <c r="AN365" s="63"/>
      <c r="AO365" s="21"/>
      <c r="AP365" s="21"/>
      <c r="AQ365" s="21"/>
      <c r="AR365" s="21"/>
      <c r="AS365" s="21"/>
      <c r="AT365" s="201"/>
      <c r="AU365" s="29"/>
      <c r="AV365" s="201"/>
      <c r="AW365" s="23"/>
      <c r="AX365" s="21"/>
      <c r="AY365" s="21"/>
      <c r="AZ365" s="21"/>
      <c r="BA365" s="21"/>
      <c r="BB365" s="20"/>
      <c r="BC365" s="23"/>
      <c r="BD365" s="201"/>
      <c r="BE365" s="23"/>
      <c r="BF365" s="23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408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0"/>
      <c r="R366" s="20"/>
      <c r="S366" s="20"/>
      <c r="T366" s="20"/>
      <c r="U366" s="23"/>
      <c r="V366" s="21"/>
      <c r="W366" s="21"/>
      <c r="X366" s="21"/>
      <c r="Y366" s="21"/>
      <c r="Z366" s="21"/>
      <c r="AA366" s="21"/>
      <c r="AB366" s="21"/>
      <c r="AC366" s="21"/>
      <c r="AD366" s="201"/>
      <c r="AE366" s="63"/>
      <c r="AF366" s="63"/>
      <c r="AG366" s="63"/>
      <c r="AH366" s="63"/>
      <c r="AI366" s="21"/>
      <c r="AJ366" s="21"/>
      <c r="AK366" s="21"/>
      <c r="AL366" s="201"/>
      <c r="AM366" s="63"/>
      <c r="AN366" s="63"/>
      <c r="AO366" s="21"/>
      <c r="AP366" s="21"/>
      <c r="AQ366" s="21"/>
      <c r="AR366" s="21"/>
      <c r="AS366" s="21"/>
      <c r="AT366" s="201"/>
      <c r="AU366" s="29"/>
      <c r="AV366" s="201"/>
      <c r="AW366" s="23"/>
      <c r="AX366" s="21"/>
      <c r="AY366" s="21"/>
      <c r="AZ366" s="21"/>
      <c r="BA366" s="21"/>
      <c r="BB366" s="20"/>
      <c r="BC366" s="23"/>
      <c r="BD366" s="201"/>
      <c r="BE366" s="23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46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01"/>
      <c r="AE367" s="63"/>
      <c r="AF367" s="63"/>
      <c r="AG367" s="63"/>
      <c r="AH367" s="63"/>
      <c r="AI367" s="21"/>
      <c r="AJ367" s="21"/>
      <c r="AK367" s="21"/>
      <c r="AL367" s="201"/>
      <c r="AM367" s="63"/>
      <c r="AN367" s="63"/>
      <c r="AO367" s="21"/>
      <c r="AP367" s="21"/>
      <c r="AQ367" s="21"/>
      <c r="AR367" s="21"/>
      <c r="AS367" s="21"/>
      <c r="AT367" s="201"/>
      <c r="AU367" s="29"/>
      <c r="AV367" s="201"/>
      <c r="AW367" s="23"/>
      <c r="AX367" s="21"/>
      <c r="AY367" s="21"/>
      <c r="AZ367" s="21"/>
      <c r="BA367" s="21"/>
      <c r="BB367" s="20"/>
      <c r="BC367" s="23"/>
      <c r="BD367" s="201"/>
      <c r="BE367" s="23"/>
      <c r="BF367" s="20"/>
      <c r="BG367" s="21"/>
      <c r="BH367" s="20"/>
      <c r="BI367" s="23"/>
      <c r="BJ367" s="23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58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01"/>
      <c r="AE368" s="63"/>
      <c r="AF368" s="63"/>
      <c r="AG368" s="63"/>
      <c r="AH368" s="20"/>
      <c r="AI368" s="21"/>
      <c r="AJ368" s="21"/>
      <c r="AK368" s="21"/>
      <c r="AL368" s="201"/>
      <c r="AM368" s="63"/>
      <c r="AN368" s="20"/>
      <c r="AO368" s="21"/>
      <c r="AP368" s="21"/>
      <c r="AQ368" s="21"/>
      <c r="AR368" s="21"/>
      <c r="AS368" s="21"/>
      <c r="AT368" s="201"/>
      <c r="AU368" s="23"/>
      <c r="AV368" s="201"/>
      <c r="AW368" s="23"/>
      <c r="AX368" s="21"/>
      <c r="AY368" s="21"/>
      <c r="AZ368" s="21"/>
      <c r="BA368" s="21"/>
      <c r="BB368" s="20"/>
      <c r="BC368" s="23"/>
      <c r="BD368" s="201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1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1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01"/>
      <c r="AE369" s="63"/>
      <c r="AF369" s="63"/>
      <c r="AG369" s="63"/>
      <c r="AH369" s="20"/>
      <c r="AI369" s="21"/>
      <c r="AJ369" s="21"/>
      <c r="AK369" s="21"/>
      <c r="AL369" s="201"/>
      <c r="AM369" s="63"/>
      <c r="AN369" s="20"/>
      <c r="AO369" s="21"/>
      <c r="AP369" s="21"/>
      <c r="AQ369" s="21"/>
      <c r="AR369" s="21"/>
      <c r="AS369" s="21"/>
      <c r="AT369" s="201"/>
      <c r="AU369" s="23"/>
      <c r="AV369" s="201"/>
      <c r="AW369" s="23"/>
      <c r="AX369" s="21"/>
      <c r="AY369" s="21"/>
      <c r="AZ369" s="21"/>
      <c r="BA369" s="21"/>
      <c r="BB369" s="20"/>
      <c r="BC369" s="23"/>
      <c r="BD369" s="201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91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01"/>
      <c r="AE370" s="63"/>
      <c r="AF370" s="63"/>
      <c r="AG370" s="63"/>
      <c r="AH370" s="20"/>
      <c r="AI370" s="21"/>
      <c r="AJ370" s="21"/>
      <c r="AK370" s="21"/>
      <c r="AL370" s="201"/>
      <c r="AM370" s="63"/>
      <c r="AN370" s="20"/>
      <c r="AO370" s="21"/>
      <c r="AP370" s="21"/>
      <c r="AQ370" s="21"/>
      <c r="AR370" s="21"/>
      <c r="AS370" s="21"/>
      <c r="AT370" s="201"/>
      <c r="AU370" s="23"/>
      <c r="AV370" s="201"/>
      <c r="AW370" s="23"/>
      <c r="AX370" s="21"/>
      <c r="AY370" s="21"/>
      <c r="AZ370" s="21"/>
      <c r="BA370" s="21"/>
      <c r="BB370" s="20"/>
      <c r="BC370" s="23"/>
      <c r="BD370" s="201"/>
      <c r="BE370" s="23"/>
      <c r="BF370" s="23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91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1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01"/>
      <c r="AE371" s="63"/>
      <c r="AF371" s="63"/>
      <c r="AG371" s="63"/>
      <c r="AH371" s="20"/>
      <c r="AI371" s="21"/>
      <c r="AJ371" s="21"/>
      <c r="AK371" s="21"/>
      <c r="AL371" s="201"/>
      <c r="AM371" s="63"/>
      <c r="AN371" s="20"/>
      <c r="AO371" s="21"/>
      <c r="AP371" s="21"/>
      <c r="AQ371" s="21"/>
      <c r="AR371" s="21"/>
      <c r="AS371" s="21"/>
      <c r="AT371" s="201"/>
      <c r="AU371" s="23"/>
      <c r="AV371" s="201"/>
      <c r="AW371" s="23"/>
      <c r="AX371" s="21"/>
      <c r="AY371" s="21"/>
      <c r="AZ371" s="21"/>
      <c r="BA371" s="21"/>
      <c r="BB371" s="20"/>
      <c r="BC371" s="23"/>
      <c r="BD371" s="201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47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1"/>
      <c r="O372" s="23"/>
      <c r="P372" s="23"/>
      <c r="Q372" s="23"/>
      <c r="R372" s="23"/>
      <c r="S372" s="23"/>
      <c r="T372" s="23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201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71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1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201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61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1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201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04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201"/>
      <c r="BE375" s="20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04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1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201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04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1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201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83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201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409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0"/>
      <c r="AI379" s="23"/>
      <c r="AJ379" s="23"/>
      <c r="AK379" s="21"/>
      <c r="AL379" s="201"/>
      <c r="AM379" s="23"/>
      <c r="AN379" s="23"/>
      <c r="AO379" s="21"/>
      <c r="AP379" s="21"/>
      <c r="AQ379" s="21"/>
      <c r="AR379" s="21"/>
      <c r="AS379" s="21"/>
      <c r="AT379" s="201"/>
      <c r="AU379" s="23"/>
      <c r="AV379" s="201"/>
      <c r="AW379" s="23"/>
      <c r="AX379" s="21"/>
      <c r="AY379" s="21"/>
      <c r="AZ379" s="21"/>
      <c r="BA379" s="21"/>
      <c r="BB379" s="20"/>
      <c r="BC379" s="23"/>
      <c r="BD379" s="201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14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201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14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1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201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14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1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201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14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1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23"/>
      <c r="BD383" s="201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14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1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201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04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201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4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1"/>
      <c r="O386" s="28"/>
      <c r="P386" s="18"/>
      <c r="Q386" s="28"/>
      <c r="R386" s="28"/>
      <c r="S386" s="28"/>
      <c r="T386" s="28"/>
      <c r="U386" s="28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23"/>
      <c r="BD386" s="201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16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0"/>
      <c r="AK387" s="63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63"/>
      <c r="BD387" s="201"/>
      <c r="BE387" s="6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58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63"/>
      <c r="P388" s="63"/>
      <c r="Q388" s="63"/>
      <c r="R388" s="63"/>
      <c r="S388" s="63"/>
      <c r="T388" s="63"/>
      <c r="U388" s="6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201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41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63"/>
      <c r="P389" s="63"/>
      <c r="Q389" s="63"/>
      <c r="R389" s="63"/>
      <c r="S389" s="63"/>
      <c r="T389" s="63"/>
      <c r="U389" s="6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1"/>
      <c r="AM389" s="21"/>
      <c r="AN389" s="21"/>
      <c r="AO389" s="21"/>
      <c r="AP389" s="21"/>
      <c r="AQ389" s="21"/>
      <c r="AR389" s="21"/>
      <c r="AS389" s="21"/>
      <c r="AT389" s="181"/>
      <c r="AU389" s="21"/>
      <c r="AV389" s="181"/>
      <c r="AW389" s="21"/>
      <c r="AX389" s="21"/>
      <c r="AY389" s="21"/>
      <c r="AZ389" s="21"/>
      <c r="BA389" s="21"/>
      <c r="BB389" s="20"/>
      <c r="BC389" s="23"/>
      <c r="BD389" s="201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56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0"/>
      <c r="AI390" s="23"/>
      <c r="AJ390" s="23"/>
      <c r="AK390" s="21"/>
      <c r="AL390" s="201"/>
      <c r="AM390" s="23"/>
      <c r="AN390" s="23"/>
      <c r="AO390" s="21"/>
      <c r="AP390" s="21"/>
      <c r="AQ390" s="21"/>
      <c r="AR390" s="21"/>
      <c r="AS390" s="21"/>
      <c r="AT390" s="201"/>
      <c r="AU390" s="29"/>
      <c r="AV390" s="201"/>
      <c r="AW390" s="23"/>
      <c r="AX390" s="21"/>
      <c r="AY390" s="21"/>
      <c r="AZ390" s="21"/>
      <c r="BA390" s="21"/>
      <c r="BB390" s="20"/>
      <c r="BC390" s="23"/>
      <c r="BD390" s="201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53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3"/>
      <c r="AJ391" s="23"/>
      <c r="AK391" s="21"/>
      <c r="AL391" s="201"/>
      <c r="AM391" s="23"/>
      <c r="AN391" s="23"/>
      <c r="AO391" s="21"/>
      <c r="AP391" s="21"/>
      <c r="AQ391" s="21"/>
      <c r="AR391" s="21"/>
      <c r="AS391" s="21"/>
      <c r="AT391" s="201"/>
      <c r="AU391" s="29"/>
      <c r="AV391" s="201"/>
      <c r="AW391" s="23"/>
      <c r="AX391" s="21"/>
      <c r="AY391" s="21"/>
      <c r="AZ391" s="21"/>
      <c r="BA391" s="21"/>
      <c r="BB391" s="20"/>
      <c r="BC391" s="23"/>
      <c r="BD391" s="201"/>
      <c r="BE391" s="23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64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1"/>
      <c r="O392" s="28"/>
      <c r="P392" s="18"/>
      <c r="Q392" s="28"/>
      <c r="R392" s="28"/>
      <c r="S392" s="28"/>
      <c r="T392" s="28"/>
      <c r="U392" s="28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0"/>
      <c r="AI392" s="23"/>
      <c r="AJ392" s="23"/>
      <c r="AK392" s="21"/>
      <c r="AL392" s="201"/>
      <c r="AM392" s="23"/>
      <c r="AN392" s="23"/>
      <c r="AO392" s="21"/>
      <c r="AP392" s="21"/>
      <c r="AQ392" s="21"/>
      <c r="AR392" s="21"/>
      <c r="AS392" s="21"/>
      <c r="AT392" s="201"/>
      <c r="AU392" s="29"/>
      <c r="AV392" s="201"/>
      <c r="AW392" s="23"/>
      <c r="AX392" s="21"/>
      <c r="AY392" s="21"/>
      <c r="AZ392" s="21"/>
      <c r="BA392" s="21"/>
      <c r="BB392" s="20"/>
      <c r="BC392" s="23"/>
      <c r="BD392" s="201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389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9"/>
      <c r="AJ393" s="29"/>
      <c r="AK393" s="21"/>
      <c r="AL393" s="201"/>
      <c r="AM393" s="29"/>
      <c r="AN393" s="29"/>
      <c r="AO393" s="21"/>
      <c r="AP393" s="21"/>
      <c r="AQ393" s="21"/>
      <c r="AR393" s="21"/>
      <c r="AS393" s="21"/>
      <c r="AT393" s="201"/>
      <c r="AU393" s="29"/>
      <c r="AV393" s="201"/>
      <c r="AW393" s="29"/>
      <c r="AX393" s="21"/>
      <c r="AY393" s="21"/>
      <c r="AZ393" s="21"/>
      <c r="BA393" s="21"/>
      <c r="BB393" s="20"/>
      <c r="BC393" s="23"/>
      <c r="BD393" s="201"/>
      <c r="BE393" s="29"/>
      <c r="BF393" s="29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21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3"/>
      <c r="AJ394" s="23"/>
      <c r="AK394" s="21"/>
      <c r="AL394" s="201"/>
      <c r="AM394" s="23"/>
      <c r="AN394" s="23"/>
      <c r="AO394" s="21"/>
      <c r="AP394" s="21"/>
      <c r="AQ394" s="21"/>
      <c r="AR394" s="21"/>
      <c r="AS394" s="21"/>
      <c r="AT394" s="201"/>
      <c r="AU394" s="23"/>
      <c r="AV394" s="201"/>
      <c r="AW394" s="23"/>
      <c r="AX394" s="21"/>
      <c r="AY394" s="21"/>
      <c r="AZ394" s="21"/>
      <c r="BA394" s="21"/>
      <c r="BB394" s="20"/>
      <c r="BC394" s="23"/>
      <c r="BD394" s="201"/>
      <c r="BE394" s="23"/>
      <c r="BF394" s="23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21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3"/>
      <c r="AJ395" s="23"/>
      <c r="AK395" s="21"/>
      <c r="AL395" s="201"/>
      <c r="AM395" s="23"/>
      <c r="AN395" s="23"/>
      <c r="AO395" s="21"/>
      <c r="AP395" s="21"/>
      <c r="AQ395" s="21"/>
      <c r="AR395" s="21"/>
      <c r="AS395" s="21"/>
      <c r="AT395" s="201"/>
      <c r="AU395" s="23"/>
      <c r="AV395" s="201"/>
      <c r="AW395" s="23"/>
      <c r="AX395" s="21"/>
      <c r="AY395" s="21"/>
      <c r="AZ395" s="21"/>
      <c r="BA395" s="21"/>
      <c r="BB395" s="20"/>
      <c r="BC395" s="23"/>
      <c r="BD395" s="201"/>
      <c r="BE395" s="23"/>
      <c r="BF395" s="23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21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3"/>
      <c r="AJ396" s="23"/>
      <c r="AK396" s="21"/>
      <c r="AL396" s="201"/>
      <c r="AM396" s="23"/>
      <c r="AN396" s="23"/>
      <c r="AO396" s="21"/>
      <c r="AP396" s="21"/>
      <c r="AQ396" s="21"/>
      <c r="AR396" s="21"/>
      <c r="AS396" s="21"/>
      <c r="AT396" s="201"/>
      <c r="AU396" s="23"/>
      <c r="AV396" s="201"/>
      <c r="AW396" s="23"/>
      <c r="AX396" s="21"/>
      <c r="AY396" s="21"/>
      <c r="AZ396" s="21"/>
      <c r="BA396" s="21"/>
      <c r="BB396" s="20"/>
      <c r="BC396" s="23"/>
      <c r="BD396" s="201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21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3"/>
      <c r="AJ397" s="23"/>
      <c r="AK397" s="21"/>
      <c r="AL397" s="201"/>
      <c r="AM397" s="23"/>
      <c r="AN397" s="23"/>
      <c r="AO397" s="21"/>
      <c r="AP397" s="21"/>
      <c r="AQ397" s="21"/>
      <c r="AR397" s="21"/>
      <c r="AS397" s="21"/>
      <c r="AT397" s="201"/>
      <c r="AU397" s="23"/>
      <c r="AV397" s="201"/>
      <c r="AW397" s="23"/>
      <c r="AX397" s="21"/>
      <c r="AY397" s="21"/>
      <c r="AZ397" s="21"/>
      <c r="BA397" s="21"/>
      <c r="BB397" s="20"/>
      <c r="BC397" s="23"/>
      <c r="BD397" s="201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21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1"/>
      <c r="AL398" s="201"/>
      <c r="AM398" s="23"/>
      <c r="AN398" s="23"/>
      <c r="AO398" s="21"/>
      <c r="AP398" s="21"/>
      <c r="AQ398" s="21"/>
      <c r="AR398" s="21"/>
      <c r="AS398" s="21"/>
      <c r="AT398" s="201"/>
      <c r="AU398" s="23"/>
      <c r="AV398" s="201"/>
      <c r="AW398" s="23"/>
      <c r="AX398" s="21"/>
      <c r="AY398" s="21"/>
      <c r="AZ398" s="21"/>
      <c r="BA398" s="21"/>
      <c r="BB398" s="20"/>
      <c r="BC398" s="23"/>
      <c r="BD398" s="201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409.6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201"/>
      <c r="BE399" s="23"/>
      <c r="BF399" s="20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409.6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1"/>
      <c r="O400" s="63"/>
      <c r="P400" s="63"/>
      <c r="Q400" s="63"/>
      <c r="R400" s="63"/>
      <c r="S400" s="63"/>
      <c r="T400" s="63"/>
      <c r="U400" s="6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201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409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201"/>
      <c r="BE401" s="29"/>
      <c r="BF401" s="29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9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01"/>
      <c r="BE402" s="20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71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01"/>
      <c r="BE403" s="201"/>
      <c r="BF403" s="20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51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1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0"/>
      <c r="AI404" s="23"/>
      <c r="AJ404" s="23"/>
      <c r="AK404" s="21"/>
      <c r="AL404" s="201"/>
      <c r="AM404" s="23"/>
      <c r="AN404" s="23"/>
      <c r="AO404" s="21"/>
      <c r="AP404" s="21"/>
      <c r="AQ404" s="21"/>
      <c r="AR404" s="21"/>
      <c r="AS404" s="21"/>
      <c r="AT404" s="201"/>
      <c r="AU404" s="23"/>
      <c r="AV404" s="201"/>
      <c r="AW404" s="23"/>
      <c r="AX404" s="21"/>
      <c r="AY404" s="21"/>
      <c r="AZ404" s="21"/>
      <c r="BA404" s="21"/>
      <c r="BB404" s="20"/>
      <c r="BC404" s="23"/>
      <c r="BD404" s="201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409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0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1"/>
      <c r="AL405" s="201"/>
      <c r="AM405" s="23"/>
      <c r="AN405" s="23"/>
      <c r="AO405" s="21"/>
      <c r="AP405" s="21"/>
      <c r="AQ405" s="21"/>
      <c r="AR405" s="21"/>
      <c r="AS405" s="21"/>
      <c r="AT405" s="201"/>
      <c r="AU405" s="23"/>
      <c r="AV405" s="201"/>
      <c r="AW405" s="23"/>
      <c r="AX405" s="21"/>
      <c r="AY405" s="21"/>
      <c r="AZ405" s="21"/>
      <c r="BA405" s="21"/>
      <c r="BB405" s="20"/>
      <c r="BC405" s="23"/>
      <c r="BD405" s="201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09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1"/>
      <c r="O406" s="28"/>
      <c r="P406" s="18"/>
      <c r="Q406" s="28"/>
      <c r="R406" s="28"/>
      <c r="S406" s="28"/>
      <c r="T406" s="28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201"/>
      <c r="AM406" s="23"/>
      <c r="AN406" s="23"/>
      <c r="AO406" s="21"/>
      <c r="AP406" s="21"/>
      <c r="AQ406" s="21"/>
      <c r="AR406" s="21"/>
      <c r="AS406" s="21"/>
      <c r="AT406" s="201"/>
      <c r="AU406" s="23"/>
      <c r="AV406" s="201"/>
      <c r="AW406" s="23"/>
      <c r="AX406" s="21"/>
      <c r="AY406" s="21"/>
      <c r="AZ406" s="21"/>
      <c r="BA406" s="21"/>
      <c r="BB406" s="20"/>
      <c r="BC406" s="23"/>
      <c r="BD406" s="201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98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1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3"/>
      <c r="BD407" s="201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408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1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201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54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1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201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61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201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49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201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49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1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3"/>
      <c r="BD412" s="201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49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1"/>
      <c r="O413" s="23"/>
      <c r="P413" s="23"/>
      <c r="Q413" s="23"/>
      <c r="R413" s="23"/>
      <c r="S413" s="23"/>
      <c r="T413" s="23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201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49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1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201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9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1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201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67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201"/>
      <c r="BE416" s="23"/>
      <c r="BF416" s="23"/>
      <c r="BG416" s="21"/>
      <c r="BH416" s="21"/>
      <c r="BI416" s="21"/>
      <c r="BJ416" s="20"/>
      <c r="BK416" s="23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54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201"/>
      <c r="BE417" s="63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44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201"/>
      <c r="BE418" s="63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409.6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0"/>
      <c r="BD419" s="20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52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201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20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201"/>
      <c r="BE421" s="29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20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201"/>
      <c r="BE422" s="20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20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201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409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0"/>
      <c r="AI424" s="29"/>
      <c r="AJ424" s="29"/>
      <c r="AK424" s="21"/>
      <c r="AL424" s="201"/>
      <c r="AM424" s="29"/>
      <c r="AN424" s="29"/>
      <c r="AO424" s="21"/>
      <c r="AP424" s="21"/>
      <c r="AQ424" s="21"/>
      <c r="AR424" s="21"/>
      <c r="AS424" s="21"/>
      <c r="AT424" s="201"/>
      <c r="AU424" s="29"/>
      <c r="AV424" s="201"/>
      <c r="AW424" s="29"/>
      <c r="AX424" s="21"/>
      <c r="AY424" s="21"/>
      <c r="AZ424" s="21"/>
      <c r="BA424" s="21"/>
      <c r="BB424" s="20"/>
      <c r="BC424" s="23"/>
      <c r="BD424" s="201"/>
      <c r="BE424" s="29"/>
      <c r="BF424" s="29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4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0"/>
      <c r="AI425" s="29"/>
      <c r="AJ425" s="29"/>
      <c r="AK425" s="21"/>
      <c r="AL425" s="201"/>
      <c r="AM425" s="29"/>
      <c r="AN425" s="29"/>
      <c r="AO425" s="21"/>
      <c r="AP425" s="21"/>
      <c r="AQ425" s="21"/>
      <c r="AR425" s="21"/>
      <c r="AS425" s="21"/>
      <c r="AT425" s="201"/>
      <c r="AU425" s="29"/>
      <c r="AV425" s="201"/>
      <c r="AW425" s="29"/>
      <c r="AX425" s="21"/>
      <c r="AY425" s="21"/>
      <c r="AZ425" s="21"/>
      <c r="BA425" s="21"/>
      <c r="BB425" s="20"/>
      <c r="BC425" s="23"/>
      <c r="BD425" s="201"/>
      <c r="BE425" s="29"/>
      <c r="BF425" s="29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44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0"/>
      <c r="AI426" s="29"/>
      <c r="AJ426" s="29"/>
      <c r="AK426" s="21"/>
      <c r="AL426" s="201"/>
      <c r="AM426" s="29"/>
      <c r="AN426" s="29"/>
      <c r="AO426" s="21"/>
      <c r="AP426" s="21"/>
      <c r="AQ426" s="21"/>
      <c r="AR426" s="21"/>
      <c r="AS426" s="21"/>
      <c r="AT426" s="201"/>
      <c r="AU426" s="29"/>
      <c r="AV426" s="201"/>
      <c r="AW426" s="29"/>
      <c r="AX426" s="21"/>
      <c r="AY426" s="21"/>
      <c r="AZ426" s="21"/>
      <c r="BA426" s="21"/>
      <c r="BB426" s="20"/>
      <c r="BC426" s="23"/>
      <c r="BD426" s="201"/>
      <c r="BE426" s="29"/>
      <c r="BF426" s="29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44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9"/>
      <c r="AJ427" s="29"/>
      <c r="AK427" s="21"/>
      <c r="AL427" s="201"/>
      <c r="AM427" s="29"/>
      <c r="AN427" s="29"/>
      <c r="AO427" s="21"/>
      <c r="AP427" s="21"/>
      <c r="AQ427" s="21"/>
      <c r="AR427" s="21"/>
      <c r="AS427" s="21"/>
      <c r="AT427" s="201"/>
      <c r="AU427" s="29"/>
      <c r="AV427" s="201"/>
      <c r="AW427" s="29"/>
      <c r="AX427" s="21"/>
      <c r="AY427" s="21"/>
      <c r="AZ427" s="21"/>
      <c r="BA427" s="21"/>
      <c r="BB427" s="20"/>
      <c r="BC427" s="23"/>
      <c r="BD427" s="201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9"/>
      <c r="AJ428" s="29"/>
      <c r="AK428" s="21"/>
      <c r="AL428" s="201"/>
      <c r="AM428" s="29"/>
      <c r="AN428" s="29"/>
      <c r="AO428" s="21"/>
      <c r="AP428" s="21"/>
      <c r="AQ428" s="21"/>
      <c r="AR428" s="21"/>
      <c r="AS428" s="21"/>
      <c r="AT428" s="201"/>
      <c r="AU428" s="29"/>
      <c r="AV428" s="201"/>
      <c r="AW428" s="29"/>
      <c r="AX428" s="21"/>
      <c r="AY428" s="21"/>
      <c r="AZ428" s="21"/>
      <c r="BA428" s="21"/>
      <c r="BB428" s="20"/>
      <c r="BC428" s="23"/>
      <c r="BD428" s="201"/>
      <c r="BE428" s="29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9"/>
      <c r="AJ429" s="29"/>
      <c r="AK429" s="21"/>
      <c r="AL429" s="201"/>
      <c r="AM429" s="29"/>
      <c r="AN429" s="29"/>
      <c r="AO429" s="21"/>
      <c r="AP429" s="21"/>
      <c r="AQ429" s="21"/>
      <c r="AR429" s="21"/>
      <c r="AS429" s="21"/>
      <c r="AT429" s="201"/>
      <c r="AU429" s="29"/>
      <c r="AV429" s="201"/>
      <c r="AW429" s="29"/>
      <c r="AX429" s="21"/>
      <c r="AY429" s="21"/>
      <c r="AZ429" s="21"/>
      <c r="BA429" s="21"/>
      <c r="BB429" s="20"/>
      <c r="BC429" s="23"/>
      <c r="BD429" s="201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409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201"/>
      <c r="BE430" s="63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408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201"/>
      <c r="BE431" s="20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46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201"/>
      <c r="BE432" s="63"/>
      <c r="BF432" s="29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408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201"/>
      <c r="BE433" s="20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56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201"/>
      <c r="BE434" s="63"/>
      <c r="BF434" s="29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32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201"/>
      <c r="BE435" s="29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32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01"/>
      <c r="BE436" s="63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46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0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201"/>
      <c r="BE437" s="23"/>
      <c r="BF437" s="23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84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3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184"/>
      <c r="BE438" s="185"/>
      <c r="BF438" s="29"/>
      <c r="BG438" s="21"/>
      <c r="BH438" s="21"/>
      <c r="BI438" s="21"/>
      <c r="BJ438" s="21"/>
      <c r="BK438" s="21"/>
      <c r="BL438" s="21"/>
      <c r="BM438" s="21"/>
      <c r="BN438" s="195"/>
      <c r="BO438" s="24"/>
      <c r="BP438" s="21"/>
      <c r="BQ438" s="21"/>
      <c r="BR438" s="23"/>
      <c r="BS438" s="23"/>
      <c r="BT438" s="24"/>
      <c r="BU438" s="25"/>
    </row>
    <row r="439" spans="1:73" s="22" customFormat="1" ht="184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1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184"/>
      <c r="BE439" s="185"/>
      <c r="BF439" s="29"/>
      <c r="BG439" s="21"/>
      <c r="BH439" s="21"/>
      <c r="BI439" s="21"/>
      <c r="BJ439" s="21"/>
      <c r="BK439" s="21"/>
      <c r="BL439" s="21"/>
      <c r="BM439" s="21"/>
      <c r="BN439" s="195"/>
      <c r="BO439" s="24"/>
      <c r="BP439" s="21"/>
      <c r="BQ439" s="21"/>
      <c r="BR439" s="23"/>
      <c r="BS439" s="23"/>
      <c r="BT439" s="24"/>
      <c r="BU439" s="25"/>
    </row>
    <row r="440" spans="1:73" s="22" customFormat="1" ht="184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201"/>
      <c r="BE440" s="20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84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184"/>
      <c r="BE441" s="185"/>
      <c r="BF441" s="20"/>
      <c r="BG441" s="21"/>
      <c r="BH441" s="21"/>
      <c r="BI441" s="21"/>
      <c r="BJ441" s="21"/>
      <c r="BK441" s="21"/>
      <c r="BL441" s="21"/>
      <c r="BM441" s="21"/>
      <c r="BN441" s="195"/>
      <c r="BO441" s="24"/>
      <c r="BP441" s="21"/>
      <c r="BQ441" s="21"/>
      <c r="BR441" s="23"/>
      <c r="BS441" s="23"/>
      <c r="BT441" s="24"/>
      <c r="BU441" s="25"/>
    </row>
    <row r="442" spans="1:73" s="22" customFormat="1" ht="189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63"/>
      <c r="P442" s="63"/>
      <c r="Q442" s="63"/>
      <c r="R442" s="63"/>
      <c r="S442" s="63"/>
      <c r="T442" s="63"/>
      <c r="U442" s="63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184"/>
      <c r="BE442" s="185"/>
      <c r="BF442" s="20"/>
      <c r="BG442" s="21"/>
      <c r="BH442" s="21"/>
      <c r="BI442" s="21"/>
      <c r="BJ442" s="21"/>
      <c r="BK442" s="21"/>
      <c r="BL442" s="21"/>
      <c r="BM442" s="21"/>
      <c r="BN442" s="195"/>
      <c r="BO442" s="24"/>
      <c r="BP442" s="21"/>
      <c r="BQ442" s="21"/>
      <c r="BR442" s="23"/>
      <c r="BS442" s="23"/>
      <c r="BT442" s="24"/>
      <c r="BU442" s="25"/>
    </row>
    <row r="443" spans="1:73" s="22" customFormat="1" ht="184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201"/>
      <c r="BE443" s="20"/>
      <c r="BF443" s="20"/>
      <c r="BG443" s="21"/>
      <c r="BH443" s="21"/>
      <c r="BI443" s="21"/>
      <c r="BJ443" s="20"/>
      <c r="BK443" s="23"/>
      <c r="BL443" s="23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8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186"/>
      <c r="BE444" s="185"/>
      <c r="BF444" s="20"/>
      <c r="BG444" s="21"/>
      <c r="BH444" s="21"/>
      <c r="BI444" s="21"/>
      <c r="BJ444" s="20"/>
      <c r="BK444" s="23"/>
      <c r="BL444" s="23"/>
      <c r="BM444" s="21"/>
      <c r="BN444" s="195"/>
      <c r="BO444" s="24"/>
      <c r="BP444" s="21"/>
      <c r="BQ444" s="21"/>
      <c r="BR444" s="23"/>
      <c r="BS444" s="23"/>
      <c r="BT444" s="24"/>
      <c r="BU444" s="25"/>
    </row>
    <row r="445" spans="1:73" s="22" customFormat="1" ht="184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201"/>
      <c r="BE445" s="29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84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201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84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201"/>
      <c r="BE447" s="29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84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201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12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3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01"/>
      <c r="BE449" s="23"/>
      <c r="BF449" s="23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409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01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86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1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81"/>
      <c r="BE451" s="21"/>
      <c r="BF451" s="21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22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01"/>
      <c r="BE452" s="23"/>
      <c r="BF452" s="23"/>
      <c r="BG452" s="21"/>
      <c r="BH452" s="21"/>
      <c r="BI452" s="21"/>
      <c r="BJ452" s="21"/>
      <c r="BK452" s="21"/>
      <c r="BL452" s="20"/>
      <c r="BM452" s="23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22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8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22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8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57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01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82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1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8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29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18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409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0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3"/>
      <c r="AJ458" s="23"/>
      <c r="AK458" s="23"/>
      <c r="AL458" s="201"/>
      <c r="AM458" s="23"/>
      <c r="AN458" s="23"/>
      <c r="AO458" s="21"/>
      <c r="AP458" s="21"/>
      <c r="AQ458" s="21"/>
      <c r="AR458" s="21"/>
      <c r="AS458" s="21"/>
      <c r="AT458" s="201"/>
      <c r="AU458" s="23"/>
      <c r="AV458" s="201"/>
      <c r="AW458" s="23"/>
      <c r="AX458" s="21"/>
      <c r="AY458" s="21"/>
      <c r="AZ458" s="21"/>
      <c r="BA458" s="21"/>
      <c r="BB458" s="20"/>
      <c r="BC458" s="23"/>
      <c r="BD458" s="201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41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0"/>
      <c r="AK459" s="23"/>
      <c r="AL459" s="23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0"/>
      <c r="BC459" s="23"/>
      <c r="BD459" s="201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41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1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0"/>
      <c r="AK460" s="23"/>
      <c r="AL460" s="23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0"/>
      <c r="BC460" s="23"/>
      <c r="BD460" s="201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1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1"/>
      <c r="O461" s="23"/>
      <c r="P461" s="23"/>
      <c r="Q461" s="23"/>
      <c r="R461" s="23"/>
      <c r="S461" s="23"/>
      <c r="T461" s="23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0"/>
      <c r="AK461" s="23"/>
      <c r="AL461" s="23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0"/>
      <c r="BC461" s="23"/>
      <c r="BD461" s="201"/>
      <c r="BE461" s="23"/>
      <c r="BF461" s="2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1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1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0"/>
      <c r="AK462" s="23"/>
      <c r="AL462" s="23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0"/>
      <c r="BC462" s="23"/>
      <c r="BD462" s="201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1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0"/>
      <c r="AK463" s="23"/>
      <c r="AL463" s="23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0"/>
      <c r="BC463" s="23"/>
      <c r="BD463" s="201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01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0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01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0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1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8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0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0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01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0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1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8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409.6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0"/>
      <c r="Q468" s="20"/>
      <c r="R468" s="20"/>
      <c r="S468" s="20"/>
      <c r="T468" s="20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0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0"/>
      <c r="R469" s="20"/>
      <c r="S469" s="20"/>
      <c r="T469" s="20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0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0"/>
      <c r="AK470" s="23"/>
      <c r="AL470" s="23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0"/>
      <c r="BC470" s="23"/>
      <c r="BD470" s="201"/>
      <c r="BE470" s="23"/>
      <c r="BF470" s="23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0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0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0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0"/>
      <c r="R472" s="20"/>
      <c r="S472" s="20"/>
      <c r="T472" s="20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81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0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1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8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59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01"/>
      <c r="BE474" s="29"/>
      <c r="BF474" s="29"/>
      <c r="BG474" s="21"/>
      <c r="BH474" s="21"/>
      <c r="BI474" s="21"/>
      <c r="BJ474" s="20"/>
      <c r="BK474" s="63"/>
      <c r="BL474" s="29"/>
      <c r="BM474" s="21"/>
      <c r="BN474" s="195"/>
      <c r="BO474" s="24"/>
      <c r="BP474" s="21"/>
      <c r="BQ474" s="21"/>
      <c r="BR474" s="23"/>
      <c r="BS474" s="23"/>
      <c r="BT474" s="24"/>
      <c r="BU474" s="25"/>
    </row>
    <row r="475" spans="1:73" s="22" customFormat="1" ht="244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0"/>
      <c r="P475" s="20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01"/>
      <c r="BE475" s="187"/>
      <c r="BF475" s="29"/>
      <c r="BG475" s="21"/>
      <c r="BH475" s="21"/>
      <c r="BI475" s="21"/>
      <c r="BJ475" s="20"/>
      <c r="BK475" s="63"/>
      <c r="BL475" s="29"/>
      <c r="BM475" s="21"/>
      <c r="BN475" s="195"/>
      <c r="BO475" s="24"/>
      <c r="BP475" s="21"/>
      <c r="BQ475" s="21"/>
      <c r="BR475" s="23"/>
      <c r="BS475" s="23"/>
      <c r="BT475" s="24"/>
      <c r="BU475" s="25"/>
    </row>
    <row r="476" spans="1:73" s="22" customFormat="1" ht="219.7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63"/>
      <c r="P476" s="63"/>
      <c r="Q476" s="63"/>
      <c r="R476" s="63"/>
      <c r="S476" s="63"/>
      <c r="T476" s="63"/>
      <c r="U476" s="6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86"/>
      <c r="BE476" s="188"/>
      <c r="BF476" s="189"/>
      <c r="BG476" s="21"/>
      <c r="BH476" s="21"/>
      <c r="BI476" s="21"/>
      <c r="BJ476" s="21"/>
      <c r="BK476" s="21"/>
      <c r="BL476" s="21"/>
      <c r="BM476" s="21"/>
      <c r="BN476" s="195"/>
      <c r="BO476" s="24"/>
      <c r="BP476" s="21"/>
      <c r="BQ476" s="21"/>
      <c r="BR476" s="23"/>
      <c r="BS476" s="23"/>
      <c r="BT476" s="24"/>
      <c r="BU476" s="25"/>
    </row>
    <row r="477" spans="1:73" s="22" customFormat="1" ht="219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01"/>
      <c r="BE477" s="29"/>
      <c r="BF477" s="29"/>
      <c r="BG477" s="21"/>
      <c r="BH477" s="21"/>
      <c r="BI477" s="21"/>
      <c r="BJ477" s="21"/>
      <c r="BK477" s="21"/>
      <c r="BL477" s="21"/>
      <c r="BM477" s="21"/>
      <c r="BN477" s="195"/>
      <c r="BO477" s="24"/>
      <c r="BP477" s="21"/>
      <c r="BQ477" s="21"/>
      <c r="BR477" s="23"/>
      <c r="BS477" s="23"/>
      <c r="BT477" s="24"/>
      <c r="BU477" s="25"/>
    </row>
    <row r="478" spans="1:73" s="22" customFormat="1" ht="219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86"/>
      <c r="BE478" s="188"/>
      <c r="BF478" s="189"/>
      <c r="BG478" s="21"/>
      <c r="BH478" s="21"/>
      <c r="BI478" s="21"/>
      <c r="BJ478" s="21"/>
      <c r="BK478" s="21"/>
      <c r="BL478" s="21"/>
      <c r="BM478" s="21"/>
      <c r="BN478" s="195"/>
      <c r="BO478" s="24"/>
      <c r="BP478" s="21"/>
      <c r="BQ478" s="21"/>
      <c r="BR478" s="23"/>
      <c r="BS478" s="23"/>
      <c r="BT478" s="24"/>
      <c r="BU478" s="25"/>
    </row>
    <row r="479" spans="1:73" s="22" customFormat="1" ht="409.6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01"/>
      <c r="BE479" s="29"/>
      <c r="BF479" s="20"/>
      <c r="BG479" s="21"/>
      <c r="BH479" s="21"/>
      <c r="BI479" s="21"/>
      <c r="BJ479" s="21"/>
      <c r="BK479" s="21"/>
      <c r="BL479" s="21"/>
      <c r="BM479" s="21"/>
      <c r="BN479" s="195"/>
      <c r="BO479" s="24"/>
      <c r="BP479" s="21"/>
      <c r="BQ479" s="21"/>
      <c r="BR479" s="23"/>
      <c r="BS479" s="23"/>
      <c r="BT479" s="24"/>
      <c r="BU479" s="25"/>
    </row>
    <row r="480" spans="1:73" s="22" customFormat="1" ht="409.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0"/>
      <c r="AI480" s="29"/>
      <c r="AJ480" s="29"/>
      <c r="AK480" s="21"/>
      <c r="AL480" s="201"/>
      <c r="AM480" s="29"/>
      <c r="AN480" s="29"/>
      <c r="AO480" s="21"/>
      <c r="AP480" s="21"/>
      <c r="AQ480" s="21"/>
      <c r="AR480" s="21"/>
      <c r="AS480" s="21"/>
      <c r="AT480" s="201"/>
      <c r="AU480" s="29"/>
      <c r="AV480" s="201"/>
      <c r="AW480" s="29"/>
      <c r="AX480" s="21"/>
      <c r="AY480" s="21"/>
      <c r="AZ480" s="21"/>
      <c r="BA480" s="21"/>
      <c r="BB480" s="21"/>
      <c r="BC480" s="21"/>
      <c r="BD480" s="201"/>
      <c r="BE480" s="29"/>
      <c r="BF480" s="29"/>
      <c r="BG480" s="21"/>
      <c r="BH480" s="21"/>
      <c r="BI480" s="21"/>
      <c r="BJ480" s="21"/>
      <c r="BK480" s="21"/>
      <c r="BL480" s="21"/>
      <c r="BM480" s="21"/>
      <c r="BN480" s="195"/>
      <c r="BO480" s="24"/>
      <c r="BP480" s="21"/>
      <c r="BQ480" s="21"/>
      <c r="BR480" s="23"/>
      <c r="BS480" s="23"/>
      <c r="BT480" s="24"/>
      <c r="BU480" s="25"/>
    </row>
    <row r="481" spans="1:75" s="22" customFormat="1" ht="137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6"/>
      <c r="BE481" s="188"/>
      <c r="BF481" s="189"/>
      <c r="BG481" s="21"/>
      <c r="BH481" s="21"/>
      <c r="BI481" s="21"/>
      <c r="BJ481" s="21"/>
      <c r="BK481" s="21"/>
      <c r="BL481" s="21"/>
      <c r="BM481" s="21"/>
      <c r="BN481" s="195"/>
      <c r="BO481" s="24"/>
      <c r="BP481" s="21"/>
      <c r="BQ481" s="21"/>
      <c r="BR481" s="23"/>
      <c r="BS481" s="23"/>
      <c r="BT481" s="24"/>
      <c r="BU481" s="25"/>
    </row>
    <row r="482" spans="1:75" s="22" customFormat="1" ht="137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6"/>
      <c r="BE482" s="188"/>
      <c r="BF482" s="189"/>
      <c r="BG482" s="21"/>
      <c r="BH482" s="21"/>
      <c r="BI482" s="21"/>
      <c r="BJ482" s="21"/>
      <c r="BK482" s="21"/>
      <c r="BL482" s="21"/>
      <c r="BM482" s="21"/>
      <c r="BN482" s="195"/>
      <c r="BO482" s="24"/>
      <c r="BP482" s="21"/>
      <c r="BQ482" s="21"/>
      <c r="BR482" s="23"/>
      <c r="BS482" s="23"/>
      <c r="BT482" s="24"/>
      <c r="BU482" s="25"/>
    </row>
    <row r="483" spans="1:75" s="22" customFormat="1" ht="137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6"/>
      <c r="BE483" s="188"/>
      <c r="BF483" s="189"/>
      <c r="BG483" s="21"/>
      <c r="BH483" s="21"/>
      <c r="BI483" s="21"/>
      <c r="BJ483" s="21"/>
      <c r="BK483" s="21"/>
      <c r="BL483" s="21"/>
      <c r="BM483" s="21"/>
      <c r="BN483" s="195"/>
      <c r="BO483" s="24"/>
      <c r="BP483" s="21"/>
      <c r="BQ483" s="21"/>
      <c r="BR483" s="23"/>
      <c r="BS483" s="23"/>
      <c r="BT483" s="24"/>
      <c r="BU483" s="25"/>
    </row>
    <row r="484" spans="1:75" s="22" customFormat="1" ht="137.2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6"/>
      <c r="BE484" s="188"/>
      <c r="BF484" s="189"/>
      <c r="BG484" s="21"/>
      <c r="BH484" s="21"/>
      <c r="BI484" s="21"/>
      <c r="BJ484" s="21"/>
      <c r="BK484" s="21"/>
      <c r="BL484" s="21"/>
      <c r="BM484" s="21"/>
      <c r="BN484" s="195"/>
      <c r="BO484" s="24"/>
      <c r="BP484" s="21"/>
      <c r="BQ484" s="21"/>
      <c r="BR484" s="23"/>
      <c r="BS484" s="23"/>
      <c r="BT484" s="24"/>
      <c r="BU484" s="25"/>
    </row>
    <row r="485" spans="1:75" s="22" customFormat="1" ht="137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6"/>
      <c r="BE485" s="188"/>
      <c r="BF485" s="189"/>
      <c r="BG485" s="21"/>
      <c r="BH485" s="21"/>
      <c r="BI485" s="21"/>
      <c r="BJ485" s="21"/>
      <c r="BK485" s="21"/>
      <c r="BL485" s="21"/>
      <c r="BM485" s="21"/>
      <c r="BN485" s="195"/>
      <c r="BO485" s="24"/>
      <c r="BP485" s="21"/>
      <c r="BQ485" s="21"/>
      <c r="BR485" s="23"/>
      <c r="BS485" s="23"/>
      <c r="BT485" s="24"/>
      <c r="BU485" s="25"/>
    </row>
    <row r="486" spans="1:75" s="22" customFormat="1" ht="291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0"/>
      <c r="BC486" s="21"/>
      <c r="BD486" s="201"/>
      <c r="BE486" s="29"/>
      <c r="BF486" s="20"/>
      <c r="BG486" s="23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5" s="22" customFormat="1" ht="29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0"/>
      <c r="BC487" s="21"/>
      <c r="BD487" s="201"/>
      <c r="BE487" s="182"/>
      <c r="BF487" s="20"/>
      <c r="BG487" s="23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5" s="22" customFormat="1" ht="197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3"/>
      <c r="Q488" s="23"/>
      <c r="R488" s="23"/>
      <c r="S488" s="23"/>
      <c r="T488" s="23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01"/>
      <c r="BE488" s="20"/>
      <c r="BF488" s="20"/>
      <c r="BG488" s="21"/>
      <c r="BH488" s="21"/>
      <c r="BI488" s="21"/>
      <c r="BJ488" s="21"/>
      <c r="BK488" s="21"/>
      <c r="BL488" s="21"/>
      <c r="BM488" s="21"/>
      <c r="BN488" s="195"/>
      <c r="BO488" s="24"/>
      <c r="BP488" s="21"/>
      <c r="BQ488" s="21"/>
      <c r="BR488" s="23"/>
      <c r="BS488" s="23"/>
      <c r="BT488" s="24"/>
      <c r="BU488" s="25"/>
    </row>
    <row r="489" spans="1:75" s="22" customFormat="1" ht="197.2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3"/>
      <c r="P489" s="23"/>
      <c r="Q489" s="23"/>
      <c r="R489" s="23"/>
      <c r="S489" s="23"/>
      <c r="T489" s="23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84"/>
      <c r="BE489" s="189"/>
      <c r="BF489" s="189"/>
      <c r="BG489" s="21"/>
      <c r="BH489" s="21"/>
      <c r="BI489" s="21"/>
      <c r="BJ489" s="21"/>
      <c r="BK489" s="21"/>
      <c r="BL489" s="21"/>
      <c r="BM489" s="21"/>
      <c r="BN489" s="195"/>
      <c r="BO489" s="24"/>
      <c r="BP489" s="21"/>
      <c r="BQ489" s="21"/>
      <c r="BR489" s="23"/>
      <c r="BS489" s="23"/>
      <c r="BT489" s="24"/>
      <c r="BU489" s="25"/>
    </row>
    <row r="490" spans="1:75" s="22" customFormat="1" ht="279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190"/>
      <c r="P490" s="190"/>
      <c r="Q490" s="190"/>
      <c r="R490" s="190"/>
      <c r="S490" s="190"/>
      <c r="T490" s="190"/>
      <c r="U490" s="19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01"/>
      <c r="BE490" s="63"/>
      <c r="BF490" s="63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5" s="22" customFormat="1" ht="171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3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01"/>
      <c r="BE491" s="23"/>
      <c r="BF491" s="23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5" s="22" customFormat="1" ht="129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3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91"/>
      <c r="BE492" s="29"/>
      <c r="BF492" s="29"/>
      <c r="BG492" s="21"/>
      <c r="BH492" s="21"/>
      <c r="BI492" s="21"/>
      <c r="BJ492" s="21"/>
      <c r="BK492" s="21"/>
      <c r="BL492" s="21"/>
      <c r="BM492" s="21"/>
      <c r="BN492" s="195"/>
      <c r="BO492" s="24"/>
      <c r="BP492" s="21"/>
      <c r="BQ492" s="21"/>
      <c r="BR492" s="23"/>
      <c r="BS492" s="23"/>
      <c r="BT492" s="24"/>
      <c r="BU492" s="25"/>
    </row>
    <row r="493" spans="1:75" s="22" customFormat="1" ht="187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9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01"/>
      <c r="BE493" s="23"/>
      <c r="BF493" s="23"/>
      <c r="BG493" s="21"/>
      <c r="BH493" s="21"/>
      <c r="BI493" s="21"/>
      <c r="BJ493" s="21"/>
      <c r="BK493" s="21"/>
      <c r="BL493" s="21"/>
      <c r="BM493" s="23"/>
      <c r="BN493" s="21"/>
      <c r="BO493" s="24"/>
      <c r="BP493" s="21"/>
      <c r="BQ493" s="21"/>
      <c r="BR493" s="21"/>
      <c r="BS493" s="21"/>
      <c r="BT493" s="23"/>
      <c r="BU493" s="24"/>
      <c r="BV493" s="25"/>
      <c r="BW493" s="30"/>
    </row>
    <row r="494" spans="1:75" s="22" customFormat="1" ht="187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1"/>
      <c r="O494" s="28"/>
      <c r="P494" s="18"/>
      <c r="Q494" s="28"/>
      <c r="R494" s="28"/>
      <c r="S494" s="28"/>
      <c r="T494" s="28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1"/>
      <c r="BM494" s="23"/>
      <c r="BN494" s="21"/>
      <c r="BO494" s="24"/>
      <c r="BP494" s="25"/>
      <c r="BQ494" s="21"/>
      <c r="BR494" s="21"/>
      <c r="BS494" s="21"/>
      <c r="BT494" s="23"/>
      <c r="BU494" s="24"/>
      <c r="BV494" s="25"/>
      <c r="BW494" s="30"/>
    </row>
    <row r="495" spans="1:75" s="22" customFormat="1" ht="409.6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3"/>
      <c r="P495" s="23"/>
      <c r="Q495" s="23"/>
      <c r="R495" s="23"/>
      <c r="S495" s="23"/>
      <c r="T495" s="23"/>
      <c r="U495" s="2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3"/>
      <c r="AV495" s="21"/>
      <c r="AW495" s="23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1"/>
      <c r="BM495" s="23"/>
      <c r="BN495" s="21"/>
      <c r="BO495" s="24"/>
      <c r="BP495" s="25"/>
      <c r="BQ495" s="21"/>
      <c r="BR495" s="21"/>
      <c r="BS495" s="21"/>
      <c r="BT495" s="23"/>
      <c r="BU495" s="24"/>
      <c r="BV495" s="25"/>
      <c r="BW495" s="30"/>
    </row>
    <row r="496" spans="1:75" s="22" customFormat="1" ht="409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3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01"/>
      <c r="BE496" s="23"/>
      <c r="BF496" s="23"/>
      <c r="BG496" s="21"/>
      <c r="BH496" s="21"/>
      <c r="BI496" s="21"/>
      <c r="BJ496" s="21"/>
      <c r="BK496" s="21"/>
      <c r="BL496" s="21"/>
      <c r="BM496" s="23"/>
      <c r="BN496" s="21"/>
      <c r="BO496" s="24"/>
      <c r="BP496" s="25"/>
      <c r="BQ496" s="21"/>
      <c r="BR496" s="21"/>
      <c r="BS496" s="21"/>
      <c r="BT496" s="23"/>
      <c r="BU496" s="24"/>
      <c r="BV496" s="25"/>
      <c r="BW496" s="30"/>
    </row>
    <row r="497" spans="1:75" s="22" customFormat="1" ht="194.2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1"/>
      <c r="O497" s="28"/>
      <c r="P497" s="1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3"/>
      <c r="BN497" s="21"/>
      <c r="BO497" s="24"/>
      <c r="BP497" s="25"/>
      <c r="BQ497" s="36"/>
      <c r="BR497" s="36"/>
      <c r="BS497" s="36"/>
      <c r="BT497" s="40"/>
      <c r="BU497" s="26"/>
      <c r="BV497" s="36"/>
      <c r="BW497" s="30"/>
    </row>
    <row r="498" spans="1:75" s="22" customFormat="1" ht="219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1"/>
      <c r="BN498" s="21"/>
      <c r="BO498" s="24"/>
      <c r="BP498" s="25"/>
      <c r="BQ498" s="36"/>
      <c r="BR498" s="36"/>
      <c r="BS498" s="36"/>
      <c r="BT498" s="40"/>
      <c r="BU498" s="26"/>
      <c r="BV498" s="36"/>
      <c r="BW498" s="30"/>
    </row>
    <row r="499" spans="1:75" s="22" customFormat="1" ht="198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18"/>
      <c r="M499" s="20"/>
      <c r="N499" s="21"/>
      <c r="O499" s="182"/>
      <c r="P499" s="182"/>
      <c r="Q499" s="182"/>
      <c r="R499" s="182"/>
      <c r="S499" s="182"/>
      <c r="T499" s="182"/>
      <c r="U499" s="182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3"/>
      <c r="BN499" s="21"/>
      <c r="BO499" s="24"/>
      <c r="BP499" s="25"/>
      <c r="BQ499" s="21"/>
      <c r="BR499" s="21"/>
      <c r="BS499" s="21"/>
      <c r="BT499" s="23"/>
      <c r="BU499" s="24"/>
      <c r="BV499" s="25"/>
      <c r="BW499" s="30"/>
    </row>
    <row r="500" spans="1:75" s="22" customFormat="1" ht="198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18"/>
      <c r="M500" s="20"/>
      <c r="N500" s="21"/>
      <c r="O500" s="23"/>
      <c r="P500" s="23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3"/>
      <c r="BN500" s="21"/>
      <c r="BO500" s="24"/>
      <c r="BP500" s="25"/>
      <c r="BQ500" s="21"/>
      <c r="BR500" s="21"/>
      <c r="BS500" s="21"/>
      <c r="BT500" s="23"/>
      <c r="BU500" s="24"/>
      <c r="BV500" s="25"/>
      <c r="BW500" s="30"/>
    </row>
    <row r="501" spans="1:75" s="22" customFormat="1" ht="198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3"/>
      <c r="BN501" s="21"/>
      <c r="BO501" s="24"/>
      <c r="BP501" s="25"/>
      <c r="BQ501" s="21"/>
      <c r="BR501" s="21"/>
      <c r="BS501" s="21"/>
      <c r="BT501" s="23"/>
      <c r="BU501" s="24"/>
      <c r="BV501" s="25"/>
      <c r="BW501" s="30"/>
    </row>
    <row r="502" spans="1:75" s="22" customFormat="1" ht="146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20"/>
      <c r="N502" s="21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3"/>
      <c r="BN502" s="21"/>
      <c r="BO502" s="24"/>
      <c r="BP502" s="25"/>
      <c r="BQ502" s="21"/>
      <c r="BR502" s="21"/>
      <c r="BS502" s="21"/>
      <c r="BT502" s="23"/>
      <c r="BU502" s="24"/>
      <c r="BV502" s="25"/>
      <c r="BW502" s="30"/>
    </row>
    <row r="503" spans="1:75" s="22" customFormat="1" ht="227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28"/>
      <c r="P503" s="18"/>
      <c r="Q503" s="28"/>
      <c r="R503" s="28"/>
      <c r="S503" s="28"/>
      <c r="T503" s="28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3"/>
      <c r="BN503" s="21"/>
      <c r="BO503" s="24"/>
      <c r="BP503" s="25"/>
      <c r="BQ503" s="21"/>
      <c r="BR503" s="21"/>
      <c r="BS503" s="21"/>
      <c r="BT503" s="23"/>
      <c r="BU503" s="24"/>
      <c r="BV503" s="25"/>
      <c r="BW503" s="30"/>
    </row>
    <row r="504" spans="1:75" s="22" customFormat="1" ht="154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21"/>
      <c r="O504" s="28"/>
      <c r="P504" s="2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3"/>
      <c r="BN504" s="21"/>
      <c r="BO504" s="24"/>
      <c r="BP504" s="25"/>
      <c r="BQ504" s="21"/>
      <c r="BR504" s="21"/>
      <c r="BS504" s="21"/>
      <c r="BT504" s="23"/>
      <c r="BU504" s="24"/>
      <c r="BV504" s="25"/>
      <c r="BW504" s="30"/>
    </row>
    <row r="505" spans="1:75" s="22" customFormat="1" ht="154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3"/>
      <c r="BN505" s="21"/>
      <c r="BO505" s="24"/>
      <c r="BP505" s="25"/>
      <c r="BQ505" s="36"/>
      <c r="BR505" s="36"/>
      <c r="BS505" s="36"/>
      <c r="BT505" s="40"/>
      <c r="BU505" s="26"/>
      <c r="BV505" s="36"/>
      <c r="BW505" s="30"/>
    </row>
    <row r="506" spans="1:75" s="22" customFormat="1" ht="182.2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23"/>
      <c r="P506" s="23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3"/>
      <c r="BM506" s="21"/>
      <c r="BN506" s="21"/>
      <c r="BO506" s="24"/>
      <c r="BP506" s="25"/>
      <c r="BQ506" s="36"/>
      <c r="BR506" s="36"/>
      <c r="BS506" s="36"/>
      <c r="BT506" s="40"/>
      <c r="BU506" s="26"/>
      <c r="BV506" s="36"/>
      <c r="BW506" s="30"/>
    </row>
    <row r="507" spans="1:75" s="22" customFormat="1" ht="182.2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23"/>
      <c r="P507" s="23"/>
      <c r="Q507" s="23"/>
      <c r="R507" s="23"/>
      <c r="S507" s="23"/>
      <c r="T507" s="23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4"/>
      <c r="BP507" s="25"/>
      <c r="BQ507" s="36"/>
      <c r="BR507" s="36"/>
      <c r="BS507" s="36"/>
      <c r="BT507" s="40"/>
      <c r="BU507" s="26"/>
      <c r="BV507" s="36"/>
      <c r="BW507" s="30"/>
    </row>
    <row r="508" spans="1:75" s="22" customFormat="1" ht="312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8"/>
      <c r="P508" s="2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81"/>
      <c r="BE508" s="21"/>
      <c r="BF508" s="21"/>
      <c r="BG508" s="23"/>
      <c r="BH508" s="21"/>
      <c r="BI508" s="21"/>
      <c r="BJ508" s="21"/>
      <c r="BK508" s="21"/>
      <c r="BL508" s="23"/>
      <c r="BM508" s="21"/>
      <c r="BN508" s="21"/>
      <c r="BO508" s="24"/>
      <c r="BP508" s="25"/>
      <c r="BQ508" s="26"/>
    </row>
    <row r="509" spans="1:75" s="22" customFormat="1" ht="174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3"/>
      <c r="BH509" s="21"/>
      <c r="BI509" s="21"/>
      <c r="BJ509" s="21"/>
      <c r="BK509" s="21"/>
      <c r="BL509" s="23"/>
      <c r="BM509" s="21"/>
      <c r="BN509" s="21"/>
      <c r="BO509" s="24"/>
      <c r="BP509" s="25"/>
      <c r="BQ509" s="26"/>
    </row>
    <row r="510" spans="1:75" s="22" customFormat="1" ht="167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3"/>
      <c r="P510" s="23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81"/>
      <c r="BE510" s="21"/>
      <c r="BF510" s="21"/>
      <c r="BG510" s="23"/>
      <c r="BH510" s="21"/>
      <c r="BI510" s="21"/>
      <c r="BJ510" s="21"/>
      <c r="BK510" s="21"/>
      <c r="BL510" s="23"/>
      <c r="BM510" s="21"/>
      <c r="BN510" s="21"/>
      <c r="BO510" s="24"/>
      <c r="BP510" s="25"/>
      <c r="BQ510" s="26"/>
    </row>
    <row r="511" spans="1:75" s="22" customFormat="1" ht="167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3"/>
      <c r="P511" s="23"/>
      <c r="Q511" s="23"/>
      <c r="R511" s="23"/>
      <c r="S511" s="23"/>
      <c r="T511" s="23"/>
      <c r="U511" s="23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3"/>
      <c r="BH511" s="21"/>
      <c r="BI511" s="21"/>
      <c r="BJ511" s="21"/>
      <c r="BK511" s="21"/>
      <c r="BL511" s="23"/>
      <c r="BM511" s="21"/>
      <c r="BN511" s="21"/>
      <c r="BO511" s="24"/>
      <c r="BP511" s="25"/>
      <c r="BQ511" s="26"/>
    </row>
    <row r="512" spans="1:75" s="22" customFormat="1" ht="167.2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3"/>
      <c r="P512" s="23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3"/>
      <c r="BH512" s="21"/>
      <c r="BI512" s="21"/>
      <c r="BJ512" s="21"/>
      <c r="BK512" s="21"/>
      <c r="BL512" s="23"/>
      <c r="BM512" s="21"/>
      <c r="BN512" s="21"/>
      <c r="BO512" s="24"/>
      <c r="BP512" s="25"/>
      <c r="BQ512" s="26"/>
    </row>
    <row r="513" spans="1:73" s="22" customFormat="1" ht="372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18"/>
      <c r="P513" s="18"/>
      <c r="Q513" s="18"/>
      <c r="R513" s="18"/>
      <c r="S513" s="18"/>
      <c r="T513" s="18"/>
      <c r="U513" s="1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1"/>
      <c r="BS513" s="21"/>
    </row>
    <row r="514" spans="1:73" s="22" customFormat="1" ht="257.2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18"/>
      <c r="P514" s="18"/>
      <c r="Q514" s="27"/>
      <c r="R514" s="27"/>
      <c r="S514" s="27"/>
      <c r="T514" s="27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1"/>
      <c r="BS514" s="21"/>
    </row>
    <row r="515" spans="1:73" s="22" customFormat="1" ht="254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18"/>
      <c r="P515" s="18"/>
      <c r="Q515" s="27"/>
      <c r="R515" s="27"/>
      <c r="S515" s="27"/>
      <c r="T515" s="27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1"/>
      <c r="BS515" s="21"/>
    </row>
    <row r="516" spans="1:73" s="22" customFormat="1" ht="319.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3"/>
      <c r="P516" s="23"/>
      <c r="Q516" s="23"/>
      <c r="R516" s="23"/>
      <c r="S516" s="23"/>
      <c r="T516" s="23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1"/>
      <c r="BS516" s="21"/>
    </row>
    <row r="517" spans="1:73" s="22" customFormat="1" ht="409.6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18"/>
      <c r="N517" s="18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1"/>
      <c r="BS517" s="21"/>
    </row>
    <row r="518" spans="1:73" s="22" customFormat="1" ht="14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20"/>
      <c r="N518" s="21"/>
      <c r="O518" s="23"/>
      <c r="P518" s="23"/>
      <c r="Q518" s="23"/>
      <c r="R518" s="23"/>
      <c r="S518" s="23"/>
      <c r="T518" s="23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1"/>
      <c r="BS518" s="21"/>
    </row>
    <row r="519" spans="1:73" s="22" customFormat="1" ht="14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18"/>
      <c r="O519" s="23"/>
      <c r="P519" s="23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1"/>
      <c r="BS519" s="21"/>
    </row>
    <row r="520" spans="1:73" s="22" customFormat="1" ht="292.5" customHeight="1" x14ac:dyDescent="0.45">
      <c r="A520" s="17"/>
      <c r="B520" s="18"/>
      <c r="C520" s="176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21"/>
      <c r="O520" s="27"/>
      <c r="P520" s="18"/>
      <c r="Q520" s="27"/>
      <c r="R520" s="27"/>
      <c r="S520" s="27"/>
      <c r="T520" s="27"/>
      <c r="U520" s="27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1"/>
      <c r="BS520" s="24"/>
      <c r="BT520" s="25"/>
      <c r="BU520" s="26"/>
    </row>
    <row r="521" spans="1:73" s="22" customFormat="1" ht="177" customHeight="1" x14ac:dyDescent="0.45">
      <c r="A521" s="17"/>
      <c r="B521" s="18"/>
      <c r="C521" s="176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18"/>
      <c r="P521" s="18"/>
      <c r="Q521" s="27"/>
      <c r="R521" s="27"/>
      <c r="S521" s="27"/>
      <c r="T521" s="27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1"/>
      <c r="BP521" s="21"/>
      <c r="BQ521" s="21"/>
      <c r="BR521" s="21"/>
      <c r="BS521" s="24"/>
      <c r="BT521" s="25"/>
      <c r="BU521" s="26"/>
    </row>
  </sheetData>
  <autoFilter ref="A2:BW34"/>
  <mergeCells count="22">
    <mergeCell ref="K26:K27"/>
    <mergeCell ref="A1:BT1"/>
    <mergeCell ref="J12:J13"/>
    <mergeCell ref="K12:K13"/>
    <mergeCell ref="J14:J19"/>
    <mergeCell ref="K14:K19"/>
    <mergeCell ref="J8:J9"/>
    <mergeCell ref="K8:K9"/>
    <mergeCell ref="J10:J11"/>
    <mergeCell ref="J3:J5"/>
    <mergeCell ref="K3:K5"/>
    <mergeCell ref="I20:I21"/>
    <mergeCell ref="I14:I15"/>
    <mergeCell ref="M237:M238"/>
    <mergeCell ref="M17:M18"/>
    <mergeCell ref="M23:M24"/>
    <mergeCell ref="A28:M28"/>
    <mergeCell ref="K10:K11"/>
    <mergeCell ref="K6:K7"/>
    <mergeCell ref="J20:J25"/>
    <mergeCell ref="K20:K25"/>
    <mergeCell ref="J26:J27"/>
  </mergeCells>
  <pageMargins left="0" right="0" top="0" bottom="0" header="0" footer="0"/>
  <pageSetup paperSize="9" scale="10" fitToHeight="5" orientation="landscape" r:id="rId1"/>
  <rowBreaks count="2" manualBreakCount="2">
    <brk id="13" max="66" man="1"/>
    <brk id="25" max="6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2019-04-02T11:10:46Z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