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80" windowHeight="1170"/>
  </bookViews>
  <sheets>
    <sheet name="17 граф МРСК по ВУЕР" sheetId="6" r:id="rId1"/>
    <sheet name="Source" sheetId="1" r:id="rId2"/>
    <sheet name="SourceObSm" sheetId="2" r:id="rId3"/>
    <sheet name="SmtRes" sheetId="3" r:id="rId4"/>
    <sheet name="EtalonRes" sheetId="4" r:id="rId5"/>
    <sheet name="SrcKA" sheetId="5" r:id="rId6"/>
  </sheets>
  <definedNames>
    <definedName name="Б_ОЗП">INDEX(INDIRECT(INDIRECT("RC1",0)),1,41)</definedName>
    <definedName name="Б_СМ">INDEX(INDIRECT(INDIRECT("RC1",0)),1,38)</definedName>
    <definedName name="Б_ТзСтр">INDEX(INDIRECT(INDIRECT("RC1",0)),1,43)</definedName>
    <definedName name="Б_ЭМиМ">INDEX(INDIRECT(INDIRECT("RC1",0)),1,39)</definedName>
    <definedName name="Всего_Зарплата">IF(INDEX(INDIRECT(INDIRECT("RC1",0)),1,5)=205,ИТОГ,0)</definedName>
    <definedName name="Всего_Труд_строит">IF(INDEX(INDIRECT(INDIRECT("RC1",0)),1,5)=207,INDEX(INDIRECT(INDIRECT("RC1",0)),1,6),0)</definedName>
    <definedName name="ЕД_ИЗМ">INDEX(INDIRECT(INDIRECT("RC1",0)),1,8)</definedName>
    <definedName name="И_ОЗП">INDEX(INDIRECT(INDIRECT("RC1",0)),1,19)</definedName>
    <definedName name="И_СМ">INDEX(INDIRECT(INDIRECT("RC1",0)),1,16)</definedName>
    <definedName name="И_ТрСт">INDEX(INDIRECT(INDIRECT("RC1",0)),1,21)</definedName>
    <definedName name="И_ЭМиМ">INDEX(INDIRECT(INDIRECT("RC1",0)),1,17)</definedName>
    <definedName name="ИНДЕКС_ЗПМ">IF(INDEX(INDIRECT(INDIRECT("RC1",0)),1,71)&lt;&gt;1," ЗПМ: " &amp; INDEX(INDIRECT(INDIRECT("RC1",0)),1,71),"")</definedName>
    <definedName name="ИНДЕКС_ОЗП">IF(INDEX(INDIRECT(INDIRECT("RC1",0)),1,53)&lt;&gt;1," ОЗП: " &amp; INDEX(INDIRECT(INDIRECT("RC1",0)),1,53),"")</definedName>
    <definedName name="ИНДЕКС_СТМАТ">IF(INDEX(INDIRECT(INDIRECT("RC1",0)),1,55)&lt;&gt;1," СтМат: " &amp; INDEX(INDIRECT(INDIRECT("RC1",0)),1,55),"")</definedName>
    <definedName name="ИНДЕКС_ЭММ">IF(INDEX(INDIRECT(INDIRECT("RC1",0)),1,54)&lt;&gt;1," ЭММ: " &amp; INDEX(INDIRECT(INDIRECT("RC1",0)),1,54),"")</definedName>
    <definedName name="ИНДЕКСЫ">IF((ИНДЕКС_СТМАТ &amp; ИНДЕКС_ОЗП &amp; ИНДЕКС_ЗПМ &amp; ИНДЕКС_ЭММ)&lt;&gt;""," Индексы перевода в текущие цены " &amp; ИНДЕКС_СТМАТ &amp; ИНДЕКС_ОЗП &amp; ИНДЕКС_ЗПМ &amp; ИНДЕКС_ЭММ,"")</definedName>
    <definedName name="ИНДИКАТОР_ПОПРАВКИ">INDEX(INDIRECT(INDIRECT("RC1",0)),1,147)</definedName>
    <definedName name="Исполнил_Должн">INDIRECT("Source!R12C29",0)</definedName>
    <definedName name="Исполнил_ФИО1">INDIRECT("Source!R12C28",0)</definedName>
    <definedName name="ИТОГ">IF(INDEX(INDIRECT(INDIRECT("RC1",0)),1,16)&lt;&gt;"",INDEX(INDIRECT(INDIRECT("RC1",0)),1,16),INDEX(INDIRECT(INDIRECT("RC1",0)),1,6))</definedName>
    <definedName name="Итог_ОЗП">INDEX(INDIRECT(INDIRECT("RC1",0)),3,19)</definedName>
    <definedName name="Итог_СМ">INDEX(INDIRECT(INDIRECT("RC1",0)),3,16)</definedName>
    <definedName name="Итог_ТрудСтр">INDEX(INDIRECT(INDIRECT("RC1",0)),3,21)</definedName>
    <definedName name="Итог_ЭкспМиМ">INDEX(INDIRECT(INDIRECT("RC1",0)),3,17)</definedName>
    <definedName name="ИТОГО_НР">INDEX(INDIRECT(INDIRECT("RC1",0)),1,46)</definedName>
    <definedName name="ИТОГО_СП">INDEX(INDIRECT(INDIRECT("RC1",0)),1,47)</definedName>
    <definedName name="Итого_Труд_Строит">SUM(INDEX(INDIRECT(INDIRECT("RC2",0)),,4))</definedName>
    <definedName name="КОЛИЧЕСТВО">INDEX(INDIRECT(INDIRECT("RC1",0)),1,9)</definedName>
    <definedName name="Комментарий">'17 граф МРСК по ВУЕР'!$A$30:$V$30</definedName>
    <definedName name="ЛИМИТИРОВАННЫЕ">INDEX(INDIRECT(INDIRECT("RC1",0)),1,8)</definedName>
    <definedName name="НАИМЕНОВАНИЕ">INDEX(INDIRECT(INDIRECT("RC1",0)),1,7)</definedName>
    <definedName name="НОМЕР">INDEX(INDIRECT(INDIRECT("RC1",0)),1,5)</definedName>
    <definedName name="НР_СУММА">INDEX(INDIRECT(INDIRECT("RC1",0)),1,24)</definedName>
    <definedName name="_xlnm.Print_Area" localSheetId="0">'17 граф МРСК по ВУЕР'!$A$1:$V$185</definedName>
    <definedName name="ОБОС_КРАТКО">SUBSTITUTE(SUBSTITUTE(ОБОС_КРАТКО_1,",гл.","-"),",табл.","-")</definedName>
    <definedName name="ОБОС_КРАТКО_1">SUBSTITUTE(SUBSTITUTE(ОБОСНОВАНИЕ,"сб.",""),",поз.","-")</definedName>
    <definedName name="ОБОСНОВАНИЕ">IF(INDEX(INDIRECT(INDIRECT("RC1",0)),1,62)&lt;&gt;"",INDEX(INDIRECT(INDIRECT("RC1",0)),1,62),INDEX(INDIRECT(INDIRECT("RC1",0)),1,6))</definedName>
    <definedName name="ОБОСНОВАНИЕ_ВУЕР">INDEX(INDIRECT(INDIRECT("RC1",0)),1,6)</definedName>
    <definedName name="Обоснование_Поправки_галки">ОБОС_КРАТКО &amp; ПОПРАВКИ &amp;IF(ТИП_СТРОКИ=17,ИНДЕКСЫ,"")&amp;"  "&amp;IF(ИНДИКАТОР_ПОПРАВКИ&gt;511,ПОПРАВКА_КОД,"")</definedName>
    <definedName name="Подраздел_Заголовок">'17 граф МРСК по ВУЕР'!$A$20:$V$20</definedName>
    <definedName name="Подраздел_Итоги">'17 граф МРСК по ВУЕР'!$A$24:$V$24</definedName>
    <definedName name="Подраздел_Лимитированные">'17 граф МРСК по ВУЕР'!$A$34:$V$34</definedName>
    <definedName name="Подстрока">'17 граф МРСК по ВУЕР'!$A$40:$V$40</definedName>
    <definedName name="ПОПРАВКА_ЗПМ">IF(INDEX(INDIRECT(INDIRECT("RC1",0)),1,110)&lt;&gt;""," ЗПМ: " &amp; INDEX(INDIRECT(INDIRECT("RC1",0)),1,110),"")</definedName>
    <definedName name="ПОПРАВКА_КОД">INDEX(INDIRECT(INDIRECT("RC1",0)),1,145)</definedName>
    <definedName name="Поправка_Наименование">INDEX(INDIRECT(INDIRECT("RC1",0)),1,92)</definedName>
    <definedName name="ПОПРАВКА_НР">IF(INDEX(INDIRECT(INDIRECT("RC1",0)),1,116)&lt;&gt;""," НР: " &amp; INDEX(INDIRECT(INDIRECT("RC1",0)),1,116),"")</definedName>
    <definedName name="ПОПРАВКА_ОЗП">IF(INDEX(INDIRECT(INDIRECT("RC1",0)),1,111)&lt;&gt;""," ОЗП: " &amp; INDEX(INDIRECT(INDIRECT("RC1",0)),1,111),"")</definedName>
    <definedName name="ПОПРАВКА_ОЗП_ВУЕР">IF(INDEX(INDIRECT(INDIRECT("RC1",0)),1,111)&lt;&gt;"", INDEX(INDIRECT(INDIRECT("RC1",0)),1,111),"")</definedName>
    <definedName name="ПОПРАВКА_СП">IF(INDEX(INDIRECT(INDIRECT("RC1",0)),1,117)&lt;&gt;""," СП: " &amp; INDEX(INDIRECT(INDIRECT("RC1",0)),1,117),"")</definedName>
    <definedName name="ПОПРАВКА_СТМАТ">IF(INDEX(INDIRECT(INDIRECT("RC1",0)),1,108)&lt;&gt;""," СтМат: " &amp; INDEX(INDIRECT(INDIRECT("RC1",0)),1,108),"")</definedName>
    <definedName name="ПОПРАВКА_ЭММ">IF(INDEX(INDIRECT(INDIRECT("RC1",0)),1,109)&lt;&gt;""," ЭММ: " &amp; INDEX(INDIRECT(INDIRECT("RC1",0)),1,109),"")</definedName>
    <definedName name="ПОПРАВКИ">IF(ПОПРАВКА_СТМАТ &amp; ПОПРАВКА_ОЗП &amp; ПОПРАВКА_ЗПМ &amp; ПОПРАВКА_ЭММ &amp; ПОПРАВКА_НР &amp; ПОПРАВКА_СП&lt;&gt;""," Поправки " &amp; ПОПРАВКА_СТМАТ &amp; ПОПРАВКА_ОЗП &amp; ПОПРАВКА_ЗПМ &amp; ПОПРАВКА_ЭММ &amp; ПОПРАВКА_НР &amp; ПОПРАВКА_СП,"")</definedName>
    <definedName name="Проверил_Должность">INDIRECT("Source!R12C31",0)</definedName>
    <definedName name="Проверил_ФИО1">INDIRECT("Source!R12C30",0)</definedName>
    <definedName name="Раздел_Заголовок">'17 граф МРСК по ВУЕР'!$A$20:$V$20</definedName>
    <definedName name="Раздел_Итоги">'17 граф МРСК по ВУЕР'!$A$24:$V$24</definedName>
    <definedName name="Раздел_Лимитированные">'17 граф МРСК по ВУЕР'!$A$33:$V$33</definedName>
    <definedName name="Смета_Заголовок">'17 граф МРСК по ВУЕР'!$A$1:$V$19</definedName>
    <definedName name="Смета_Концовка">'17 граф МРСК по ВУЕР'!$A$26:$V$30</definedName>
    <definedName name="Смета_Лимитированные">'17 граф МРСК по ВУЕР'!$A$34:$V$34</definedName>
    <definedName name="СМЕТНАЯ_СТОИМОСТЬ">SUM(INDEX(INDIRECT(INDIRECT("RC2",0)),,3))</definedName>
    <definedName name="СП_СУММА">INDEX(INDIRECT(INDIRECT("RC1",0)),1,25)</definedName>
    <definedName name="Строка">'17 граф МРСК по ВУЕР'!$A$21:$V$22</definedName>
    <definedName name="ТИП_СТРОКИ">INDEX(INDIRECT(INDIRECT("RC1",0)),1,1)</definedName>
  </definedNames>
  <calcPr calcId="145621"/>
</workbook>
</file>

<file path=xl/calcChain.xml><?xml version="1.0" encoding="utf-8"?>
<calcChain xmlns="http://schemas.openxmlformats.org/spreadsheetml/2006/main"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" i="3"/>
  <c r="Y1" i="3"/>
  <c r="CX1" i="3" s="1"/>
  <c r="CY1" i="3"/>
  <c r="CZ1" i="3"/>
  <c r="DA1" i="3"/>
  <c r="DB1" i="3"/>
  <c r="DC1" i="3"/>
  <c r="A2" i="3"/>
  <c r="Y2" i="3"/>
  <c r="CX2" i="3"/>
  <c r="DF2" i="3" s="1"/>
  <c r="CY2" i="3"/>
  <c r="CZ2" i="3"/>
  <c r="DA2" i="3"/>
  <c r="DB2" i="3"/>
  <c r="DC2" i="3"/>
  <c r="A3" i="3"/>
  <c r="Y3" i="3"/>
  <c r="CX3" i="3" s="1"/>
  <c r="CY3" i="3"/>
  <c r="CZ3" i="3"/>
  <c r="DB3" i="3" s="1"/>
  <c r="DA3" i="3"/>
  <c r="DC3" i="3"/>
  <c r="A4" i="3"/>
  <c r="Y4" i="3"/>
  <c r="CX4" i="3"/>
  <c r="CY4" i="3"/>
  <c r="CZ4" i="3"/>
  <c r="DB4" i="3" s="1"/>
  <c r="DA4" i="3"/>
  <c r="DC4" i="3"/>
  <c r="DF4" i="3"/>
  <c r="DH4" i="3"/>
  <c r="A5" i="3"/>
  <c r="Y5" i="3"/>
  <c r="CX5" i="3" s="1"/>
  <c r="CY5" i="3"/>
  <c r="CZ5" i="3"/>
  <c r="DA5" i="3"/>
  <c r="DB5" i="3"/>
  <c r="DC5" i="3"/>
  <c r="DI5" i="3"/>
  <c r="DJ5" i="3" s="1"/>
  <c r="A6" i="3"/>
  <c r="Y6" i="3"/>
  <c r="CX6" i="3"/>
  <c r="CY6" i="3"/>
  <c r="CZ6" i="3"/>
  <c r="DB6" i="3" s="1"/>
  <c r="DA6" i="3"/>
  <c r="DC6" i="3"/>
  <c r="DF6" i="3"/>
  <c r="DH6" i="3"/>
  <c r="A7" i="3"/>
  <c r="Y7" i="3"/>
  <c r="CX7" i="3" s="1"/>
  <c r="CY7" i="3"/>
  <c r="CZ7" i="3"/>
  <c r="DB7" i="3" s="1"/>
  <c r="DA7" i="3"/>
  <c r="DC7" i="3"/>
  <c r="DG7" i="3"/>
  <c r="A8" i="3"/>
  <c r="Y8" i="3"/>
  <c r="CX8" i="3"/>
  <c r="CY8" i="3"/>
  <c r="CZ8" i="3"/>
  <c r="DB8" i="3" s="1"/>
  <c r="DA8" i="3"/>
  <c r="DC8" i="3"/>
  <c r="DF8" i="3"/>
  <c r="A9" i="3"/>
  <c r="Y9" i="3"/>
  <c r="CX9" i="3" s="1"/>
  <c r="DG9" i="3" s="1"/>
  <c r="DJ9" i="3" s="1"/>
  <c r="CY9" i="3"/>
  <c r="CZ9" i="3"/>
  <c r="DA9" i="3"/>
  <c r="DB9" i="3"/>
  <c r="DC9" i="3"/>
  <c r="A10" i="3"/>
  <c r="Y10" i="3"/>
  <c r="CX10" i="3"/>
  <c r="DF10" i="3" s="1"/>
  <c r="CY10" i="3"/>
  <c r="CZ10" i="3"/>
  <c r="DA10" i="3"/>
  <c r="DB10" i="3"/>
  <c r="DC10" i="3"/>
  <c r="A11" i="3"/>
  <c r="Y11" i="3"/>
  <c r="CX11" i="3" s="1"/>
  <c r="CY11" i="3"/>
  <c r="CZ11" i="3"/>
  <c r="DB11" i="3" s="1"/>
  <c r="DA11" i="3"/>
  <c r="DC11" i="3"/>
  <c r="A12" i="3"/>
  <c r="Y12" i="3"/>
  <c r="CX12" i="3"/>
  <c r="CY12" i="3"/>
  <c r="CZ12" i="3"/>
  <c r="DA12" i="3"/>
  <c r="DB12" i="3"/>
  <c r="DC12" i="3"/>
  <c r="DH12" i="3"/>
  <c r="A13" i="3"/>
  <c r="Y13" i="3"/>
  <c r="CX13" i="3" s="1"/>
  <c r="CY13" i="3"/>
  <c r="CZ13" i="3"/>
  <c r="DA13" i="3"/>
  <c r="DB13" i="3"/>
  <c r="DC13" i="3"/>
  <c r="DG13" i="3"/>
  <c r="DI13" i="3"/>
  <c r="A14" i="3"/>
  <c r="Y14" i="3"/>
  <c r="CX14" i="3"/>
  <c r="CY14" i="3"/>
  <c r="CZ14" i="3"/>
  <c r="DA14" i="3"/>
  <c r="DB14" i="3"/>
  <c r="DC14" i="3"/>
  <c r="DH14" i="3"/>
  <c r="A15" i="3"/>
  <c r="Y15" i="3"/>
  <c r="CX15" i="3" s="1"/>
  <c r="CY15" i="3"/>
  <c r="CZ15" i="3"/>
  <c r="DB15" i="3" s="1"/>
  <c r="DA15" i="3"/>
  <c r="DC15" i="3"/>
  <c r="DG15" i="3"/>
  <c r="DI15" i="3"/>
  <c r="A16" i="3"/>
  <c r="Y16" i="3"/>
  <c r="CX16" i="3"/>
  <c r="DF16" i="3" s="1"/>
  <c r="DJ16" i="3" s="1"/>
  <c r="CY16" i="3"/>
  <c r="CZ16" i="3"/>
  <c r="DA16" i="3"/>
  <c r="DB16" i="3"/>
  <c r="DC16" i="3"/>
  <c r="A17" i="3"/>
  <c r="Y17" i="3"/>
  <c r="CX17" i="3" s="1"/>
  <c r="DG17" i="3" s="1"/>
  <c r="CY17" i="3"/>
  <c r="CZ17" i="3"/>
  <c r="DA17" i="3"/>
  <c r="DB17" i="3"/>
  <c r="DC17" i="3"/>
  <c r="A18" i="3"/>
  <c r="Y18" i="3"/>
  <c r="CX18" i="3"/>
  <c r="CY18" i="3"/>
  <c r="CZ18" i="3"/>
  <c r="DB18" i="3" s="1"/>
  <c r="DA18" i="3"/>
  <c r="DC18" i="3"/>
  <c r="DF18" i="3"/>
  <c r="DJ18" i="3"/>
  <c r="A19" i="3"/>
  <c r="Y19" i="3"/>
  <c r="CX19" i="3" s="1"/>
  <c r="CY19" i="3"/>
  <c r="CZ19" i="3"/>
  <c r="DB19" i="3" s="1"/>
  <c r="DA19" i="3"/>
  <c r="DC19" i="3"/>
  <c r="A20" i="3"/>
  <c r="Y20" i="3"/>
  <c r="CX20" i="3"/>
  <c r="CY20" i="3"/>
  <c r="CZ20" i="3"/>
  <c r="DB20" i="3" s="1"/>
  <c r="DA20" i="3"/>
  <c r="DC20" i="3"/>
  <c r="DF20" i="3"/>
  <c r="DJ20" i="3" s="1"/>
  <c r="DH20" i="3"/>
  <c r="A21" i="3"/>
  <c r="Y21" i="3"/>
  <c r="CX21" i="3" s="1"/>
  <c r="CY21" i="3"/>
  <c r="CZ21" i="3"/>
  <c r="DA21" i="3"/>
  <c r="DB21" i="3"/>
  <c r="DC21" i="3"/>
  <c r="DI21" i="3"/>
  <c r="DJ21" i="3" s="1"/>
  <c r="A22" i="3"/>
  <c r="Y22" i="3"/>
  <c r="CX22" i="3"/>
  <c r="CY22" i="3"/>
  <c r="CZ22" i="3"/>
  <c r="DB22" i="3" s="1"/>
  <c r="DA22" i="3"/>
  <c r="DC22" i="3"/>
  <c r="DF22" i="3"/>
  <c r="DH22" i="3"/>
  <c r="A23" i="3"/>
  <c r="Y23" i="3"/>
  <c r="CX23" i="3" s="1"/>
  <c r="CY23" i="3"/>
  <c r="CZ23" i="3"/>
  <c r="DB23" i="3" s="1"/>
  <c r="DA23" i="3"/>
  <c r="DC23" i="3"/>
  <c r="DG23" i="3"/>
  <c r="A24" i="3"/>
  <c r="Y24" i="3"/>
  <c r="CX24" i="3"/>
  <c r="DF24" i="3" s="1"/>
  <c r="CY24" i="3"/>
  <c r="CZ24" i="3"/>
  <c r="DA24" i="3"/>
  <c r="DB24" i="3"/>
  <c r="DC24" i="3"/>
  <c r="A25" i="3"/>
  <c r="Y25" i="3"/>
  <c r="CX25" i="3" s="1"/>
  <c r="DG25" i="3" s="1"/>
  <c r="CY25" i="3"/>
  <c r="CZ25" i="3"/>
  <c r="DA25" i="3"/>
  <c r="DB25" i="3"/>
  <c r="DC25" i="3"/>
  <c r="A26" i="3"/>
  <c r="Y26" i="3"/>
  <c r="CX26" i="3"/>
  <c r="CY26" i="3"/>
  <c r="CZ26" i="3"/>
  <c r="DB26" i="3" s="1"/>
  <c r="DA26" i="3"/>
  <c r="DC26" i="3"/>
  <c r="DF26" i="3"/>
  <c r="A27" i="3"/>
  <c r="Y27" i="3"/>
  <c r="CX27" i="3" s="1"/>
  <c r="CY27" i="3"/>
  <c r="CZ27" i="3"/>
  <c r="DB27" i="3" s="1"/>
  <c r="DA27" i="3"/>
  <c r="DC27" i="3"/>
  <c r="A28" i="3"/>
  <c r="Y28" i="3"/>
  <c r="CX28" i="3"/>
  <c r="CY28" i="3"/>
  <c r="CZ28" i="3"/>
  <c r="DA28" i="3"/>
  <c r="DB28" i="3"/>
  <c r="DC28" i="3"/>
  <c r="DH28" i="3"/>
  <c r="A29" i="3"/>
  <c r="Y29" i="3"/>
  <c r="CX29" i="3" s="1"/>
  <c r="CY29" i="3"/>
  <c r="CZ29" i="3"/>
  <c r="DA29" i="3"/>
  <c r="DB29" i="3"/>
  <c r="DC29" i="3"/>
  <c r="DG29" i="3"/>
  <c r="DJ29" i="3" s="1"/>
  <c r="DI29" i="3"/>
  <c r="A30" i="3"/>
  <c r="Y30" i="3"/>
  <c r="CX30" i="3"/>
  <c r="CY30" i="3"/>
  <c r="CZ30" i="3"/>
  <c r="DA30" i="3"/>
  <c r="DB30" i="3"/>
  <c r="DC30" i="3"/>
  <c r="DH30" i="3"/>
  <c r="A31" i="3"/>
  <c r="Y31" i="3"/>
  <c r="CX31" i="3" s="1"/>
  <c r="CY31" i="3"/>
  <c r="CZ31" i="3"/>
  <c r="DB31" i="3" s="1"/>
  <c r="DA31" i="3"/>
  <c r="DC31" i="3"/>
  <c r="DG31" i="3"/>
  <c r="DJ31" i="3" s="1"/>
  <c r="DI31" i="3"/>
  <c r="A32" i="3"/>
  <c r="Y32" i="3"/>
  <c r="CX32" i="3"/>
  <c r="CY32" i="3"/>
  <c r="CZ32" i="3"/>
  <c r="DB32" i="3" s="1"/>
  <c r="DA32" i="3"/>
  <c r="DC32" i="3"/>
  <c r="DF32" i="3"/>
  <c r="DJ32" i="3" s="1"/>
  <c r="A33" i="3"/>
  <c r="Y33" i="3"/>
  <c r="CX33" i="3" s="1"/>
  <c r="DG33" i="3" s="1"/>
  <c r="CY33" i="3"/>
  <c r="CZ33" i="3"/>
  <c r="DA33" i="3"/>
  <c r="DB33" i="3"/>
  <c r="DC33" i="3"/>
  <c r="DI33" i="3"/>
  <c r="A34" i="3"/>
  <c r="Y34" i="3"/>
  <c r="CX34" i="3"/>
  <c r="CY34" i="3"/>
  <c r="CZ34" i="3"/>
  <c r="DB34" i="3" s="1"/>
  <c r="DA34" i="3"/>
  <c r="DC34" i="3"/>
  <c r="DF34" i="3"/>
  <c r="DJ34" i="3"/>
  <c r="A35" i="3"/>
  <c r="Y35" i="3"/>
  <c r="CX35" i="3" s="1"/>
  <c r="CY35" i="3"/>
  <c r="CZ35" i="3"/>
  <c r="DB35" i="3" s="1"/>
  <c r="DA35" i="3"/>
  <c r="DC35" i="3"/>
  <c r="A36" i="3"/>
  <c r="Y36" i="3"/>
  <c r="CX36" i="3"/>
  <c r="CY36" i="3"/>
  <c r="CZ36" i="3"/>
  <c r="DB36" i="3" s="1"/>
  <c r="DA36" i="3"/>
  <c r="DC36" i="3"/>
  <c r="DF36" i="3"/>
  <c r="DJ36" i="3" s="1"/>
  <c r="DH36" i="3"/>
  <c r="A37" i="3"/>
  <c r="Y37" i="3"/>
  <c r="CX37" i="3" s="1"/>
  <c r="CY37" i="3"/>
  <c r="CZ37" i="3"/>
  <c r="DA37" i="3"/>
  <c r="DB37" i="3"/>
  <c r="DC37" i="3"/>
  <c r="DI37" i="3"/>
  <c r="A38" i="3"/>
  <c r="Y38" i="3"/>
  <c r="CX38" i="3"/>
  <c r="CY38" i="3"/>
  <c r="CZ38" i="3"/>
  <c r="DB38" i="3" s="1"/>
  <c r="DA38" i="3"/>
  <c r="DC38" i="3"/>
  <c r="DF38" i="3"/>
  <c r="DJ38" i="3" s="1"/>
  <c r="DH38" i="3"/>
  <c r="A39" i="3"/>
  <c r="Y39" i="3"/>
  <c r="CX39" i="3" s="1"/>
  <c r="DI39" i="3" s="1"/>
  <c r="CY39" i="3"/>
  <c r="CZ39" i="3"/>
  <c r="DB39" i="3" s="1"/>
  <c r="DA39" i="3"/>
  <c r="DC39" i="3"/>
  <c r="DF39" i="3"/>
  <c r="DJ39" i="3" s="1"/>
  <c r="A40" i="3"/>
  <c r="Y40" i="3"/>
  <c r="CX40" i="3"/>
  <c r="CY40" i="3"/>
  <c r="CZ40" i="3"/>
  <c r="DB40" i="3" s="1"/>
  <c r="DA40" i="3"/>
  <c r="DC40" i="3"/>
  <c r="DF40" i="3"/>
  <c r="DJ40" i="3" s="1"/>
  <c r="DI40" i="3"/>
  <c r="A41" i="3"/>
  <c r="Y41" i="3"/>
  <c r="CX41" i="3"/>
  <c r="CY41" i="3"/>
  <c r="CZ41" i="3"/>
  <c r="DA41" i="3"/>
  <c r="DB41" i="3"/>
  <c r="DC41" i="3"/>
  <c r="DG41" i="3"/>
  <c r="A42" i="3"/>
  <c r="Y42" i="3"/>
  <c r="CX42" i="3" s="1"/>
  <c r="CY42" i="3"/>
  <c r="CZ42" i="3"/>
  <c r="DB42" i="3" s="1"/>
  <c r="DA42" i="3"/>
  <c r="DC42" i="3"/>
  <c r="DF42" i="3"/>
  <c r="DG42" i="3"/>
  <c r="A43" i="3"/>
  <c r="Y43" i="3"/>
  <c r="CX43" i="3" s="1"/>
  <c r="CY43" i="3"/>
  <c r="CZ43" i="3"/>
  <c r="DB43" i="3" s="1"/>
  <c r="DA43" i="3"/>
  <c r="DC43" i="3"/>
  <c r="A44" i="3"/>
  <c r="Y44" i="3"/>
  <c r="CX44" i="3"/>
  <c r="DH44" i="3" s="1"/>
  <c r="CY44" i="3"/>
  <c r="CZ44" i="3"/>
  <c r="DA44" i="3"/>
  <c r="DB44" i="3"/>
  <c r="DC44" i="3"/>
  <c r="A45" i="3"/>
  <c r="Y45" i="3"/>
  <c r="CX45" i="3" s="1"/>
  <c r="DI45" i="3" s="1"/>
  <c r="DJ45" i="3" s="1"/>
  <c r="CY45" i="3"/>
  <c r="CZ45" i="3"/>
  <c r="DA45" i="3"/>
  <c r="DB45" i="3"/>
  <c r="DC45" i="3"/>
  <c r="A46" i="3"/>
  <c r="Y46" i="3"/>
  <c r="CX46" i="3"/>
  <c r="CY46" i="3"/>
  <c r="CZ46" i="3"/>
  <c r="DB46" i="3" s="1"/>
  <c r="DA46" i="3"/>
  <c r="DC46" i="3"/>
  <c r="DF46" i="3"/>
  <c r="DH46" i="3"/>
  <c r="A47" i="3"/>
  <c r="Y47" i="3"/>
  <c r="CX47" i="3" s="1"/>
  <c r="DH47" i="3" s="1"/>
  <c r="CY47" i="3"/>
  <c r="CZ47" i="3"/>
  <c r="DB47" i="3" s="1"/>
  <c r="DA47" i="3"/>
  <c r="DC47" i="3"/>
  <c r="DF47" i="3"/>
  <c r="DG47" i="3"/>
  <c r="DI47" i="3"/>
  <c r="DJ47" i="3" s="1"/>
  <c r="A48" i="3"/>
  <c r="Y48" i="3"/>
  <c r="CX48" i="3"/>
  <c r="DG48" i="3" s="1"/>
  <c r="DJ48" i="3" s="1"/>
  <c r="CY48" i="3"/>
  <c r="CZ48" i="3"/>
  <c r="DB48" i="3" s="1"/>
  <c r="DA48" i="3"/>
  <c r="DC48" i="3"/>
  <c r="DF48" i="3"/>
  <c r="DH48" i="3"/>
  <c r="DI48" i="3"/>
  <c r="A49" i="3"/>
  <c r="Y49" i="3"/>
  <c r="CX49" i="3"/>
  <c r="DG49" i="3" s="1"/>
  <c r="DJ49" i="3" s="1"/>
  <c r="CY49" i="3"/>
  <c r="CZ49" i="3"/>
  <c r="DA49" i="3"/>
  <c r="DB49" i="3"/>
  <c r="DC49" i="3"/>
  <c r="A50" i="3"/>
  <c r="Y50" i="3"/>
  <c r="CX50" i="3" s="1"/>
  <c r="CY50" i="3"/>
  <c r="CZ50" i="3"/>
  <c r="DA50" i="3"/>
  <c r="DB50" i="3"/>
  <c r="DC50" i="3"/>
  <c r="DG50" i="3"/>
  <c r="DJ50" i="3"/>
  <c r="A51" i="3"/>
  <c r="Y51" i="3"/>
  <c r="CX51" i="3" s="1"/>
  <c r="CY51" i="3"/>
  <c r="CZ51" i="3"/>
  <c r="DB51" i="3" s="1"/>
  <c r="DA51" i="3"/>
  <c r="DC51" i="3"/>
  <c r="A52" i="3"/>
  <c r="Y52" i="3"/>
  <c r="CX52" i="3"/>
  <c r="DG52" i="3" s="1"/>
  <c r="CY52" i="3"/>
  <c r="CZ52" i="3"/>
  <c r="DB52" i="3" s="1"/>
  <c r="DA52" i="3"/>
  <c r="DC52" i="3"/>
  <c r="DF52" i="3"/>
  <c r="DH52" i="3"/>
  <c r="DI52" i="3"/>
  <c r="DJ52" i="3"/>
  <c r="A53" i="3"/>
  <c r="Y53" i="3"/>
  <c r="CX53" i="3" s="1"/>
  <c r="CY53" i="3"/>
  <c r="CZ53" i="3"/>
  <c r="DA53" i="3"/>
  <c r="DB53" i="3"/>
  <c r="DC53" i="3"/>
  <c r="DH53" i="3"/>
  <c r="A54" i="3"/>
  <c r="Y54" i="3"/>
  <c r="CX54" i="3"/>
  <c r="DF54" i="3" s="1"/>
  <c r="CY54" i="3"/>
  <c r="CZ54" i="3"/>
  <c r="DA54" i="3"/>
  <c r="DB54" i="3"/>
  <c r="DC54" i="3"/>
  <c r="A55" i="3"/>
  <c r="Y55" i="3"/>
  <c r="CX55" i="3" s="1"/>
  <c r="DH55" i="3" s="1"/>
  <c r="CY55" i="3"/>
  <c r="CZ55" i="3"/>
  <c r="DB55" i="3" s="1"/>
  <c r="DA55" i="3"/>
  <c r="DC55" i="3"/>
  <c r="DF55" i="3"/>
  <c r="DI55" i="3"/>
  <c r="DJ55" i="3" s="1"/>
  <c r="A56" i="3"/>
  <c r="Y56" i="3"/>
  <c r="CX56" i="3"/>
  <c r="DF56" i="3" s="1"/>
  <c r="CY56" i="3"/>
  <c r="CZ56" i="3"/>
  <c r="DA56" i="3"/>
  <c r="DB56" i="3"/>
  <c r="DC56" i="3"/>
  <c r="A57" i="3"/>
  <c r="Y57" i="3"/>
  <c r="CX57" i="3"/>
  <c r="CY57" i="3"/>
  <c r="CZ57" i="3"/>
  <c r="DA57" i="3"/>
  <c r="DB57" i="3"/>
  <c r="DC57" i="3"/>
  <c r="DG57" i="3"/>
  <c r="A58" i="3"/>
  <c r="Y58" i="3"/>
  <c r="CX58" i="3" s="1"/>
  <c r="CY58" i="3"/>
  <c r="CZ58" i="3"/>
  <c r="DB58" i="3" s="1"/>
  <c r="DA58" i="3"/>
  <c r="DC58" i="3"/>
  <c r="DG58" i="3"/>
  <c r="A59" i="3"/>
  <c r="Y59" i="3"/>
  <c r="CX59" i="3" s="1"/>
  <c r="CY59" i="3"/>
  <c r="CZ59" i="3"/>
  <c r="DB59" i="3" s="1"/>
  <c r="DA59" i="3"/>
  <c r="DC59" i="3"/>
  <c r="DG59" i="3"/>
  <c r="A60" i="3"/>
  <c r="Y60" i="3"/>
  <c r="CX60" i="3"/>
  <c r="DG60" i="3" s="1"/>
  <c r="CY60" i="3"/>
  <c r="CZ60" i="3"/>
  <c r="DA60" i="3"/>
  <c r="DB60" i="3"/>
  <c r="DC60" i="3"/>
  <c r="DH60" i="3"/>
  <c r="DI60" i="3"/>
  <c r="DJ60" i="3"/>
  <c r="A61" i="3"/>
  <c r="Y61" i="3"/>
  <c r="CX61" i="3" s="1"/>
  <c r="CY61" i="3"/>
  <c r="CZ61" i="3"/>
  <c r="DA61" i="3"/>
  <c r="DB61" i="3"/>
  <c r="DC61" i="3"/>
  <c r="DH61" i="3"/>
  <c r="A62" i="3"/>
  <c r="Y62" i="3"/>
  <c r="CX62" i="3"/>
  <c r="DF62" i="3" s="1"/>
  <c r="CY62" i="3"/>
  <c r="CZ62" i="3"/>
  <c r="DA62" i="3"/>
  <c r="DB62" i="3"/>
  <c r="DC62" i="3"/>
  <c r="DH62" i="3"/>
  <c r="A63" i="3"/>
  <c r="Y63" i="3"/>
  <c r="CX63" i="3" s="1"/>
  <c r="DH63" i="3" s="1"/>
  <c r="CY63" i="3"/>
  <c r="CZ63" i="3"/>
  <c r="DB63" i="3" s="1"/>
  <c r="DA63" i="3"/>
  <c r="DC63" i="3"/>
  <c r="DF63" i="3"/>
  <c r="DG63" i="3"/>
  <c r="DJ63" i="3" s="1"/>
  <c r="DI63" i="3"/>
  <c r="A64" i="3"/>
  <c r="Y64" i="3"/>
  <c r="CX64" i="3"/>
  <c r="CY64" i="3"/>
  <c r="CZ64" i="3"/>
  <c r="DB64" i="3" s="1"/>
  <c r="DA64" i="3"/>
  <c r="DC64" i="3"/>
  <c r="DF64" i="3"/>
  <c r="DJ64" i="3" s="1"/>
  <c r="A65" i="3"/>
  <c r="Y65" i="3"/>
  <c r="CX65" i="3"/>
  <c r="CY65" i="3"/>
  <c r="CZ65" i="3"/>
  <c r="DA65" i="3"/>
  <c r="DB65" i="3"/>
  <c r="DC65" i="3"/>
  <c r="DG65" i="3"/>
  <c r="A66" i="3"/>
  <c r="Y66" i="3"/>
  <c r="CX66" i="3" s="1"/>
  <c r="CY66" i="3"/>
  <c r="CZ66" i="3"/>
  <c r="DA66" i="3"/>
  <c r="DB66" i="3"/>
  <c r="DC66" i="3"/>
  <c r="DG66" i="3"/>
  <c r="A67" i="3"/>
  <c r="Y67" i="3"/>
  <c r="CX67" i="3" s="1"/>
  <c r="CY67" i="3"/>
  <c r="CZ67" i="3"/>
  <c r="DB67" i="3" s="1"/>
  <c r="DA67" i="3"/>
  <c r="DC67" i="3"/>
  <c r="A68" i="3"/>
  <c r="Y68" i="3"/>
  <c r="CX68" i="3"/>
  <c r="DG68" i="3" s="1"/>
  <c r="CY68" i="3"/>
  <c r="CZ68" i="3"/>
  <c r="DB68" i="3" s="1"/>
  <c r="DA68" i="3"/>
  <c r="DC68" i="3"/>
  <c r="DF68" i="3"/>
  <c r="DH68" i="3"/>
  <c r="DI68" i="3"/>
  <c r="DJ68" i="3"/>
  <c r="A69" i="3"/>
  <c r="Y69" i="3"/>
  <c r="CX69" i="3" s="1"/>
  <c r="CY69" i="3"/>
  <c r="CZ69" i="3"/>
  <c r="DA69" i="3"/>
  <c r="DB69" i="3"/>
  <c r="DC69" i="3"/>
  <c r="DH69" i="3"/>
  <c r="A70" i="3"/>
  <c r="Y70" i="3"/>
  <c r="CX70" i="3"/>
  <c r="DF70" i="3" s="1"/>
  <c r="DJ70" i="3" s="1"/>
  <c r="CY70" i="3"/>
  <c r="CZ70" i="3"/>
  <c r="DA70" i="3"/>
  <c r="DB70" i="3"/>
  <c r="DC70" i="3"/>
  <c r="A71" i="3"/>
  <c r="Y71" i="3"/>
  <c r="CX71" i="3" s="1"/>
  <c r="DG71" i="3" s="1"/>
  <c r="CY71" i="3"/>
  <c r="CZ71" i="3"/>
  <c r="DB71" i="3" s="1"/>
  <c r="DA71" i="3"/>
  <c r="DC71" i="3"/>
  <c r="DF71" i="3"/>
  <c r="DJ71" i="3" s="1"/>
  <c r="DH71" i="3"/>
  <c r="DI71" i="3"/>
  <c r="A72" i="3"/>
  <c r="Y72" i="3"/>
  <c r="CX72" i="3" s="1"/>
  <c r="CY72" i="3"/>
  <c r="CZ72" i="3"/>
  <c r="DA72" i="3"/>
  <c r="DB72" i="3"/>
  <c r="DC72" i="3"/>
  <c r="DG72" i="3"/>
  <c r="DI72" i="3"/>
  <c r="A73" i="3"/>
  <c r="Y73" i="3"/>
  <c r="CX73" i="3"/>
  <c r="DF73" i="3" s="1"/>
  <c r="CY73" i="3"/>
  <c r="CZ73" i="3"/>
  <c r="DA73" i="3"/>
  <c r="DB73" i="3"/>
  <c r="DC73" i="3"/>
  <c r="DH73" i="3"/>
  <c r="A74" i="3"/>
  <c r="Y74" i="3"/>
  <c r="CX74" i="3" s="1"/>
  <c r="CY74" i="3"/>
  <c r="CZ74" i="3"/>
  <c r="DB74" i="3" s="1"/>
  <c r="DA74" i="3"/>
  <c r="DC74" i="3"/>
  <c r="DG74" i="3"/>
  <c r="DI74" i="3"/>
  <c r="DJ74" i="3" s="1"/>
  <c r="A75" i="3"/>
  <c r="Y75" i="3"/>
  <c r="CX75" i="3"/>
  <c r="DF75" i="3" s="1"/>
  <c r="CY75" i="3"/>
  <c r="CZ75" i="3"/>
  <c r="DA75" i="3"/>
  <c r="DB75" i="3"/>
  <c r="DC75" i="3"/>
  <c r="A76" i="3"/>
  <c r="Y76" i="3"/>
  <c r="CX76" i="3" s="1"/>
  <c r="DG76" i="3" s="1"/>
  <c r="CY76" i="3"/>
  <c r="CZ76" i="3"/>
  <c r="DA76" i="3"/>
  <c r="DB76" i="3"/>
  <c r="DC76" i="3"/>
  <c r="A77" i="3"/>
  <c r="Y77" i="3"/>
  <c r="CX77" i="3"/>
  <c r="DF77" i="3" s="1"/>
  <c r="CY77" i="3"/>
  <c r="CZ77" i="3"/>
  <c r="DA77" i="3"/>
  <c r="DB77" i="3"/>
  <c r="DC77" i="3"/>
  <c r="A78" i="3"/>
  <c r="Y78" i="3"/>
  <c r="CX78" i="3" s="1"/>
  <c r="CY78" i="3"/>
  <c r="CZ78" i="3"/>
  <c r="DB78" i="3" s="1"/>
  <c r="DA78" i="3"/>
  <c r="DC78" i="3"/>
  <c r="DI78" i="3"/>
  <c r="DJ78" i="3" s="1"/>
  <c r="A79" i="3"/>
  <c r="Y79" i="3"/>
  <c r="CX79" i="3"/>
  <c r="CY79" i="3"/>
  <c r="CZ79" i="3"/>
  <c r="DB79" i="3" s="1"/>
  <c r="DA79" i="3"/>
  <c r="DC79" i="3"/>
  <c r="DF79" i="3"/>
  <c r="DH79" i="3"/>
  <c r="A80" i="3"/>
  <c r="Y80" i="3"/>
  <c r="CX80" i="3" s="1"/>
  <c r="DG80" i="3" s="1"/>
  <c r="DJ80" i="3" s="1"/>
  <c r="CY80" i="3"/>
  <c r="CZ80" i="3"/>
  <c r="DA80" i="3"/>
  <c r="DB80" i="3"/>
  <c r="DC80" i="3"/>
  <c r="DI80" i="3"/>
  <c r="A81" i="3"/>
  <c r="Y81" i="3"/>
  <c r="CX81" i="3"/>
  <c r="CY81" i="3"/>
  <c r="CZ81" i="3"/>
  <c r="DB81" i="3" s="1"/>
  <c r="DA81" i="3"/>
  <c r="DC81" i="3"/>
  <c r="DF81" i="3"/>
  <c r="DH81" i="3"/>
  <c r="A82" i="3"/>
  <c r="Y82" i="3"/>
  <c r="CX82" i="3" s="1"/>
  <c r="DI82" i="3" s="1"/>
  <c r="CY82" i="3"/>
  <c r="CZ82" i="3"/>
  <c r="DB82" i="3" s="1"/>
  <c r="DA82" i="3"/>
  <c r="DC82" i="3"/>
  <c r="DG82" i="3"/>
  <c r="DJ82" i="3" s="1"/>
  <c r="A83" i="3"/>
  <c r="Y83" i="3"/>
  <c r="CX83" i="3"/>
  <c r="CY83" i="3"/>
  <c r="CZ83" i="3"/>
  <c r="DB83" i="3" s="1"/>
  <c r="DA83" i="3"/>
  <c r="DC83" i="3"/>
  <c r="DF83" i="3"/>
  <c r="A84" i="3"/>
  <c r="Y84" i="3"/>
  <c r="CX84" i="3" s="1"/>
  <c r="DG84" i="3" s="1"/>
  <c r="CY84" i="3"/>
  <c r="CZ84" i="3"/>
  <c r="DA84" i="3"/>
  <c r="DB84" i="3"/>
  <c r="DC84" i="3"/>
  <c r="A85" i="3"/>
  <c r="Y85" i="3"/>
  <c r="CX85" i="3"/>
  <c r="CY85" i="3"/>
  <c r="CZ85" i="3"/>
  <c r="DB85" i="3" s="1"/>
  <c r="DA85" i="3"/>
  <c r="DC85" i="3"/>
  <c r="DF85" i="3"/>
  <c r="DJ85" i="3" s="1"/>
  <c r="A86" i="3"/>
  <c r="Y86" i="3"/>
  <c r="CX86" i="3" s="1"/>
  <c r="CY86" i="3"/>
  <c r="CZ86" i="3"/>
  <c r="DB86" i="3" s="1"/>
  <c r="DA86" i="3"/>
  <c r="DC86" i="3"/>
  <c r="DI86" i="3"/>
  <c r="A87" i="3"/>
  <c r="Y87" i="3"/>
  <c r="CX87" i="3"/>
  <c r="DF87" i="3" s="1"/>
  <c r="DJ87" i="3" s="1"/>
  <c r="CY87" i="3"/>
  <c r="CZ87" i="3"/>
  <c r="DA87" i="3"/>
  <c r="DB87" i="3"/>
  <c r="DC87" i="3"/>
  <c r="DH87" i="3"/>
  <c r="A88" i="3"/>
  <c r="Y88" i="3"/>
  <c r="CX88" i="3" s="1"/>
  <c r="CY88" i="3"/>
  <c r="CZ88" i="3"/>
  <c r="DA88" i="3"/>
  <c r="DB88" i="3"/>
  <c r="DC88" i="3"/>
  <c r="DG88" i="3"/>
  <c r="DI88" i="3"/>
  <c r="A89" i="3"/>
  <c r="Y89" i="3"/>
  <c r="CX89" i="3"/>
  <c r="DF89" i="3" s="1"/>
  <c r="DJ89" i="3" s="1"/>
  <c r="CY89" i="3"/>
  <c r="CZ89" i="3"/>
  <c r="DA89" i="3"/>
  <c r="DB89" i="3"/>
  <c r="DC89" i="3"/>
  <c r="DH89" i="3"/>
  <c r="A90" i="3"/>
  <c r="Y90" i="3"/>
  <c r="CX90" i="3" s="1"/>
  <c r="CY90" i="3"/>
  <c r="CZ90" i="3"/>
  <c r="DB90" i="3" s="1"/>
  <c r="DA90" i="3"/>
  <c r="DC90" i="3"/>
  <c r="DG90" i="3"/>
  <c r="DI90" i="3"/>
  <c r="A91" i="3"/>
  <c r="Y91" i="3"/>
  <c r="CX91" i="3"/>
  <c r="DF91" i="3" s="1"/>
  <c r="DJ91" i="3" s="1"/>
  <c r="CY91" i="3"/>
  <c r="CZ91" i="3"/>
  <c r="DA91" i="3"/>
  <c r="DB91" i="3"/>
  <c r="DC91" i="3"/>
  <c r="A92" i="3"/>
  <c r="Y92" i="3"/>
  <c r="CX92" i="3" s="1"/>
  <c r="CY92" i="3"/>
  <c r="CZ92" i="3"/>
  <c r="DA92" i="3"/>
  <c r="DB92" i="3"/>
  <c r="DC92" i="3"/>
  <c r="DG92" i="3"/>
  <c r="A93" i="3"/>
  <c r="Y93" i="3"/>
  <c r="CX93" i="3"/>
  <c r="CY93" i="3"/>
  <c r="CZ93" i="3"/>
  <c r="DB93" i="3" s="1"/>
  <c r="DA93" i="3"/>
  <c r="DC93" i="3"/>
  <c r="DF93" i="3"/>
  <c r="A94" i="3"/>
  <c r="Y94" i="3"/>
  <c r="CX94" i="3" s="1"/>
  <c r="CY94" i="3"/>
  <c r="CZ94" i="3"/>
  <c r="DB94" i="3" s="1"/>
  <c r="DA94" i="3"/>
  <c r="DC94" i="3"/>
  <c r="DI94" i="3"/>
  <c r="DJ94" i="3" s="1"/>
  <c r="A95" i="3"/>
  <c r="Y95" i="3"/>
  <c r="CX95" i="3"/>
  <c r="CY95" i="3"/>
  <c r="CZ95" i="3"/>
  <c r="DB95" i="3" s="1"/>
  <c r="DA95" i="3"/>
  <c r="DC95" i="3"/>
  <c r="DF95" i="3"/>
  <c r="DH95" i="3"/>
  <c r="A96" i="3"/>
  <c r="Y96" i="3"/>
  <c r="CX96" i="3" s="1"/>
  <c r="DG96" i="3" s="1"/>
  <c r="CY96" i="3"/>
  <c r="CZ96" i="3"/>
  <c r="DA96" i="3"/>
  <c r="DB96" i="3"/>
  <c r="DC96" i="3"/>
  <c r="DI96" i="3"/>
  <c r="DJ96" i="3" s="1"/>
  <c r="A97" i="3"/>
  <c r="Y97" i="3"/>
  <c r="CX97" i="3"/>
  <c r="CY97" i="3"/>
  <c r="CZ97" i="3"/>
  <c r="DB97" i="3" s="1"/>
  <c r="DA97" i="3"/>
  <c r="DC97" i="3"/>
  <c r="DF97" i="3"/>
  <c r="DH97" i="3"/>
  <c r="A98" i="3"/>
  <c r="Y98" i="3"/>
  <c r="CX98" i="3" s="1"/>
  <c r="DI98" i="3" s="1"/>
  <c r="DJ98" i="3" s="1"/>
  <c r="CY98" i="3"/>
  <c r="CZ98" i="3"/>
  <c r="DB98" i="3" s="1"/>
  <c r="DA98" i="3"/>
  <c r="DC98" i="3"/>
  <c r="DG98" i="3"/>
  <c r="A99" i="3"/>
  <c r="Y99" i="3"/>
  <c r="CX99" i="3"/>
  <c r="CY99" i="3"/>
  <c r="CZ99" i="3"/>
  <c r="DB99" i="3" s="1"/>
  <c r="DA99" i="3"/>
  <c r="DC99" i="3"/>
  <c r="DF99" i="3"/>
  <c r="A100" i="3"/>
  <c r="Y100" i="3"/>
  <c r="CX100" i="3" s="1"/>
  <c r="CY100" i="3"/>
  <c r="CZ100" i="3"/>
  <c r="DA100" i="3"/>
  <c r="DB100" i="3"/>
  <c r="DC100" i="3"/>
  <c r="DG100" i="3"/>
  <c r="DJ100" i="3" s="1"/>
  <c r="A101" i="3"/>
  <c r="Y101" i="3"/>
  <c r="CX101" i="3"/>
  <c r="CY101" i="3"/>
  <c r="CZ101" i="3"/>
  <c r="DA101" i="3"/>
  <c r="DB101" i="3"/>
  <c r="DC101" i="3"/>
  <c r="A102" i="3"/>
  <c r="Y102" i="3"/>
  <c r="CX102" i="3" s="1"/>
  <c r="CY102" i="3"/>
  <c r="CZ102" i="3"/>
  <c r="DB102" i="3" s="1"/>
  <c r="DA102" i="3"/>
  <c r="DC102" i="3"/>
  <c r="DI102" i="3"/>
  <c r="A103" i="3"/>
  <c r="Y103" i="3"/>
  <c r="CX103" i="3"/>
  <c r="DF103" i="3" s="1"/>
  <c r="DJ103" i="3" s="1"/>
  <c r="CY103" i="3"/>
  <c r="CZ103" i="3"/>
  <c r="DA103" i="3"/>
  <c r="DB103" i="3"/>
  <c r="DC103" i="3"/>
  <c r="DH103" i="3"/>
  <c r="A104" i="3"/>
  <c r="Y104" i="3"/>
  <c r="CX104" i="3" s="1"/>
  <c r="CY104" i="3"/>
  <c r="CZ104" i="3"/>
  <c r="DA104" i="3"/>
  <c r="DB104" i="3"/>
  <c r="DC104" i="3"/>
  <c r="DG104" i="3"/>
  <c r="DI104" i="3"/>
  <c r="DJ104" i="3" s="1"/>
  <c r="A105" i="3"/>
  <c r="Y105" i="3"/>
  <c r="CX105" i="3"/>
  <c r="DF105" i="3" s="1"/>
  <c r="CY105" i="3"/>
  <c r="CZ105" i="3"/>
  <c r="DA105" i="3"/>
  <c r="DB105" i="3"/>
  <c r="DC105" i="3"/>
  <c r="DH105" i="3"/>
  <c r="A106" i="3"/>
  <c r="Y106" i="3"/>
  <c r="CX106" i="3" s="1"/>
  <c r="CY106" i="3"/>
  <c r="CZ106" i="3"/>
  <c r="DB106" i="3" s="1"/>
  <c r="DA106" i="3"/>
  <c r="DC106" i="3"/>
  <c r="DG106" i="3"/>
  <c r="DI106" i="3"/>
  <c r="DJ106" i="3" s="1"/>
  <c r="A107" i="3"/>
  <c r="Y107" i="3"/>
  <c r="CX107" i="3"/>
  <c r="CY107" i="3"/>
  <c r="CZ107" i="3"/>
  <c r="DB107" i="3" s="1"/>
  <c r="DA107" i="3"/>
  <c r="DC107" i="3"/>
  <c r="DF107" i="3"/>
  <c r="A108" i="3"/>
  <c r="Y108" i="3"/>
  <c r="CX108" i="3" s="1"/>
  <c r="DG108" i="3" s="1"/>
  <c r="CY108" i="3"/>
  <c r="CZ108" i="3"/>
  <c r="DA108" i="3"/>
  <c r="DB108" i="3"/>
  <c r="DC108" i="3"/>
  <c r="A109" i="3"/>
  <c r="Y109" i="3"/>
  <c r="CX109" i="3"/>
  <c r="CY109" i="3"/>
  <c r="CZ109" i="3"/>
  <c r="DB109" i="3" s="1"/>
  <c r="DA109" i="3"/>
  <c r="DC109" i="3"/>
  <c r="DF109" i="3"/>
  <c r="A110" i="3"/>
  <c r="Y110" i="3"/>
  <c r="CX110" i="3" s="1"/>
  <c r="CY110" i="3"/>
  <c r="CZ110" i="3"/>
  <c r="DB110" i="3" s="1"/>
  <c r="DA110" i="3"/>
  <c r="DC110" i="3"/>
  <c r="DI110" i="3"/>
  <c r="A111" i="3"/>
  <c r="Y111" i="3"/>
  <c r="CX111" i="3"/>
  <c r="CY111" i="3"/>
  <c r="CZ111" i="3"/>
  <c r="DB111" i="3" s="1"/>
  <c r="DA111" i="3"/>
  <c r="DC111" i="3"/>
  <c r="DF111" i="3"/>
  <c r="DH111" i="3"/>
  <c r="A112" i="3"/>
  <c r="Y112" i="3"/>
  <c r="CX112" i="3" s="1"/>
  <c r="DG112" i="3" s="1"/>
  <c r="DJ112" i="3" s="1"/>
  <c r="CY112" i="3"/>
  <c r="CZ112" i="3"/>
  <c r="DA112" i="3"/>
  <c r="DB112" i="3"/>
  <c r="DC112" i="3"/>
  <c r="DI112" i="3"/>
  <c r="A113" i="3"/>
  <c r="Y113" i="3"/>
  <c r="CX113" i="3"/>
  <c r="CY113" i="3"/>
  <c r="CZ113" i="3"/>
  <c r="DB113" i="3" s="1"/>
  <c r="DA113" i="3"/>
  <c r="DC113" i="3"/>
  <c r="DF113" i="3"/>
  <c r="DJ113" i="3" s="1"/>
  <c r="DH113" i="3"/>
  <c r="A114" i="3"/>
  <c r="Y114" i="3"/>
  <c r="CX114" i="3" s="1"/>
  <c r="DI114" i="3" s="1"/>
  <c r="CY114" i="3"/>
  <c r="CZ114" i="3"/>
  <c r="DB114" i="3" s="1"/>
  <c r="DA114" i="3"/>
  <c r="DC114" i="3"/>
  <c r="DG114" i="3"/>
  <c r="A115" i="3"/>
  <c r="Y115" i="3"/>
  <c r="CX115" i="3"/>
  <c r="CY115" i="3"/>
  <c r="CZ115" i="3"/>
  <c r="DA115" i="3"/>
  <c r="DB115" i="3"/>
  <c r="DC115" i="3"/>
  <c r="A116" i="3"/>
  <c r="Y116" i="3"/>
  <c r="CX116" i="3" s="1"/>
  <c r="DG116" i="3" s="1"/>
  <c r="CY116" i="3"/>
  <c r="CZ116" i="3"/>
  <c r="DA116" i="3"/>
  <c r="DB116" i="3"/>
  <c r="DC116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C25" i="1"/>
  <c r="D25" i="1"/>
  <c r="T25" i="1"/>
  <c r="W25" i="1"/>
  <c r="Y25" i="1"/>
  <c r="AC25" i="1"/>
  <c r="AD25" i="1"/>
  <c r="CR25" i="1" s="1"/>
  <c r="Q25" i="1" s="1"/>
  <c r="AE25" i="1"/>
  <c r="CS25" i="1" s="1"/>
  <c r="R25" i="1" s="1"/>
  <c r="AF25" i="1"/>
  <c r="AG25" i="1"/>
  <c r="AH25" i="1"/>
  <c r="AI25" i="1"/>
  <c r="CW25" i="1" s="1"/>
  <c r="V25" i="1" s="1"/>
  <c r="AJ25" i="1"/>
  <c r="CQ25" i="1"/>
  <c r="P25" i="1" s="1"/>
  <c r="CT25" i="1"/>
  <c r="S25" i="1" s="1"/>
  <c r="CZ25" i="1" s="1"/>
  <c r="CU25" i="1"/>
  <c r="CV25" i="1"/>
  <c r="U25" i="1" s="1"/>
  <c r="CX25" i="1"/>
  <c r="CY25" i="1"/>
  <c r="X25" i="1" s="1"/>
  <c r="FR25" i="1"/>
  <c r="GL25" i="1"/>
  <c r="GO25" i="1"/>
  <c r="GP25" i="1"/>
  <c r="GV25" i="1"/>
  <c r="HC25" i="1" s="1"/>
  <c r="GX25" i="1" s="1"/>
  <c r="Q26" i="1"/>
  <c r="T26" i="1"/>
  <c r="W26" i="1"/>
  <c r="AC26" i="1"/>
  <c r="AD26" i="1"/>
  <c r="CR26" i="1" s="1"/>
  <c r="AE26" i="1"/>
  <c r="CS26" i="1" s="1"/>
  <c r="R26" i="1" s="1"/>
  <c r="AF26" i="1"/>
  <c r="AG26" i="1"/>
  <c r="AH26" i="1"/>
  <c r="CV26" i="1" s="1"/>
  <c r="U26" i="1" s="1"/>
  <c r="AI26" i="1"/>
  <c r="CW26" i="1" s="1"/>
  <c r="V26" i="1" s="1"/>
  <c r="AJ26" i="1"/>
  <c r="CQ26" i="1"/>
  <c r="P26" i="1" s="1"/>
  <c r="CT26" i="1"/>
  <c r="S26" i="1" s="1"/>
  <c r="CZ26" i="1" s="1"/>
  <c r="Y26" i="1" s="1"/>
  <c r="CU26" i="1"/>
  <c r="CX26" i="1"/>
  <c r="CY26" i="1"/>
  <c r="X26" i="1" s="1"/>
  <c r="FR26" i="1"/>
  <c r="GL26" i="1"/>
  <c r="GO26" i="1"/>
  <c r="GP26" i="1"/>
  <c r="GV26" i="1"/>
  <c r="HC26" i="1" s="1"/>
  <c r="GX26" i="1" s="1"/>
  <c r="T27" i="1"/>
  <c r="W27" i="1"/>
  <c r="Y27" i="1"/>
  <c r="AC27" i="1"/>
  <c r="AD27" i="1"/>
  <c r="CR27" i="1" s="1"/>
  <c r="Q27" i="1" s="1"/>
  <c r="AE27" i="1"/>
  <c r="CS27" i="1" s="1"/>
  <c r="R27" i="1" s="1"/>
  <c r="AF27" i="1"/>
  <c r="AG27" i="1"/>
  <c r="AH27" i="1"/>
  <c r="AI27" i="1"/>
  <c r="CW27" i="1" s="1"/>
  <c r="V27" i="1" s="1"/>
  <c r="AJ27" i="1"/>
  <c r="CQ27" i="1"/>
  <c r="P27" i="1" s="1"/>
  <c r="CT27" i="1"/>
  <c r="S27" i="1" s="1"/>
  <c r="CZ27" i="1" s="1"/>
  <c r="CU27" i="1"/>
  <c r="CV27" i="1"/>
  <c r="U27" i="1" s="1"/>
  <c r="CX27" i="1"/>
  <c r="CY27" i="1"/>
  <c r="X27" i="1" s="1"/>
  <c r="FR27" i="1"/>
  <c r="GL27" i="1"/>
  <c r="GO27" i="1"/>
  <c r="GP27" i="1"/>
  <c r="GV27" i="1"/>
  <c r="HC27" i="1" s="1"/>
  <c r="GX27" i="1" s="1"/>
  <c r="Q28" i="1"/>
  <c r="T28" i="1"/>
  <c r="W28" i="1"/>
  <c r="AC28" i="1"/>
  <c r="AD28" i="1"/>
  <c r="CR28" i="1" s="1"/>
  <c r="AE28" i="1"/>
  <c r="CS28" i="1" s="1"/>
  <c r="R28" i="1" s="1"/>
  <c r="AF28" i="1"/>
  <c r="AG28" i="1"/>
  <c r="AH28" i="1"/>
  <c r="AI28" i="1"/>
  <c r="AJ28" i="1"/>
  <c r="CQ28" i="1"/>
  <c r="P28" i="1" s="1"/>
  <c r="CT28" i="1"/>
  <c r="S28" i="1" s="1"/>
  <c r="CY28" i="1" s="1"/>
  <c r="X28" i="1" s="1"/>
  <c r="CU28" i="1"/>
  <c r="CV28" i="1"/>
  <c r="U28" i="1" s="1"/>
  <c r="CW28" i="1"/>
  <c r="V28" i="1" s="1"/>
  <c r="CX28" i="1"/>
  <c r="CZ28" i="1"/>
  <c r="Y28" i="1" s="1"/>
  <c r="FR28" i="1"/>
  <c r="GL28" i="1"/>
  <c r="BZ88" i="1" s="1"/>
  <c r="GO28" i="1"/>
  <c r="GP28" i="1"/>
  <c r="GV28" i="1"/>
  <c r="GX28" i="1"/>
  <c r="HC28" i="1"/>
  <c r="U29" i="1"/>
  <c r="AC29" i="1"/>
  <c r="AE29" i="1"/>
  <c r="AF29" i="1"/>
  <c r="AG29" i="1"/>
  <c r="CU29" i="1" s="1"/>
  <c r="T29" i="1" s="1"/>
  <c r="AH29" i="1"/>
  <c r="AI29" i="1"/>
  <c r="CW29" i="1" s="1"/>
  <c r="V29" i="1" s="1"/>
  <c r="AJ29" i="1"/>
  <c r="CT29" i="1"/>
  <c r="S29" i="1" s="1"/>
  <c r="CV29" i="1"/>
  <c r="CX29" i="1"/>
  <c r="W29" i="1" s="1"/>
  <c r="FR29" i="1"/>
  <c r="GL29" i="1"/>
  <c r="GO29" i="1"/>
  <c r="GP29" i="1"/>
  <c r="GV29" i="1"/>
  <c r="GX29" i="1"/>
  <c r="HC29" i="1"/>
  <c r="S30" i="1"/>
  <c r="W30" i="1"/>
  <c r="AC30" i="1"/>
  <c r="AE30" i="1"/>
  <c r="AF30" i="1"/>
  <c r="AG30" i="1"/>
  <c r="CU30" i="1" s="1"/>
  <c r="T30" i="1" s="1"/>
  <c r="AH30" i="1"/>
  <c r="AI30" i="1"/>
  <c r="CW30" i="1" s="1"/>
  <c r="V30" i="1" s="1"/>
  <c r="AJ30" i="1"/>
  <c r="CT30" i="1"/>
  <c r="CV30" i="1"/>
  <c r="U30" i="1" s="1"/>
  <c r="CX30" i="1"/>
  <c r="FR30" i="1"/>
  <c r="GL30" i="1"/>
  <c r="GO30" i="1"/>
  <c r="GP30" i="1"/>
  <c r="GV30" i="1"/>
  <c r="GX30" i="1"/>
  <c r="HC30" i="1"/>
  <c r="U31" i="1"/>
  <c r="AC31" i="1"/>
  <c r="AE31" i="1"/>
  <c r="AF31" i="1"/>
  <c r="AG31" i="1"/>
  <c r="CU31" i="1" s="1"/>
  <c r="T31" i="1" s="1"/>
  <c r="AH31" i="1"/>
  <c r="AI31" i="1"/>
  <c r="CW31" i="1" s="1"/>
  <c r="V31" i="1" s="1"/>
  <c r="AJ31" i="1"/>
  <c r="CT31" i="1"/>
  <c r="S31" i="1" s="1"/>
  <c r="CV31" i="1"/>
  <c r="CX31" i="1"/>
  <c r="W31" i="1" s="1"/>
  <c r="FR31" i="1"/>
  <c r="GL31" i="1"/>
  <c r="GO31" i="1"/>
  <c r="GP31" i="1"/>
  <c r="GV31" i="1"/>
  <c r="GX31" i="1"/>
  <c r="HC31" i="1"/>
  <c r="S32" i="1"/>
  <c r="W32" i="1"/>
  <c r="AC32" i="1"/>
  <c r="AE32" i="1"/>
  <c r="AF32" i="1"/>
  <c r="AG32" i="1"/>
  <c r="CU32" i="1" s="1"/>
  <c r="T32" i="1" s="1"/>
  <c r="AH32" i="1"/>
  <c r="AI32" i="1"/>
  <c r="CW32" i="1" s="1"/>
  <c r="V32" i="1" s="1"/>
  <c r="AJ32" i="1"/>
  <c r="CT32" i="1"/>
  <c r="CV32" i="1"/>
  <c r="U32" i="1" s="1"/>
  <c r="CX32" i="1"/>
  <c r="FR32" i="1"/>
  <c r="GL32" i="1"/>
  <c r="GO32" i="1"/>
  <c r="GP32" i="1"/>
  <c r="GV32" i="1"/>
  <c r="GX32" i="1"/>
  <c r="HC32" i="1"/>
  <c r="U33" i="1"/>
  <c r="AC33" i="1"/>
  <c r="AE33" i="1"/>
  <c r="AF33" i="1"/>
  <c r="AG33" i="1"/>
  <c r="CU33" i="1" s="1"/>
  <c r="T33" i="1" s="1"/>
  <c r="AH33" i="1"/>
  <c r="AI33" i="1"/>
  <c r="CW33" i="1" s="1"/>
  <c r="V33" i="1" s="1"/>
  <c r="AJ33" i="1"/>
  <c r="CT33" i="1"/>
  <c r="S33" i="1" s="1"/>
  <c r="CV33" i="1"/>
  <c r="CX33" i="1"/>
  <c r="W33" i="1" s="1"/>
  <c r="FR33" i="1"/>
  <c r="GL33" i="1"/>
  <c r="GO33" i="1"/>
  <c r="GP33" i="1"/>
  <c r="GV33" i="1"/>
  <c r="GX33" i="1"/>
  <c r="HC33" i="1"/>
  <c r="C35" i="1"/>
  <c r="D35" i="1"/>
  <c r="S35" i="1"/>
  <c r="W35" i="1"/>
  <c r="AC35" i="1"/>
  <c r="AE35" i="1"/>
  <c r="AF35" i="1"/>
  <c r="AG35" i="1"/>
  <c r="CU35" i="1" s="1"/>
  <c r="T35" i="1" s="1"/>
  <c r="AH35" i="1"/>
  <c r="AI35" i="1"/>
  <c r="CW35" i="1" s="1"/>
  <c r="V35" i="1" s="1"/>
  <c r="AJ35" i="1"/>
  <c r="CT35" i="1"/>
  <c r="CV35" i="1"/>
  <c r="U35" i="1" s="1"/>
  <c r="CX35" i="1"/>
  <c r="FR35" i="1"/>
  <c r="GL35" i="1"/>
  <c r="GO35" i="1"/>
  <c r="GP35" i="1"/>
  <c r="GV35" i="1"/>
  <c r="HC35" i="1" s="1"/>
  <c r="GX35" i="1" s="1"/>
  <c r="S36" i="1"/>
  <c r="W36" i="1"/>
  <c r="AC36" i="1"/>
  <c r="AE36" i="1"/>
  <c r="AF36" i="1"/>
  <c r="AG36" i="1"/>
  <c r="CU36" i="1" s="1"/>
  <c r="T36" i="1" s="1"/>
  <c r="AH36" i="1"/>
  <c r="AI36" i="1"/>
  <c r="CW36" i="1" s="1"/>
  <c r="V36" i="1" s="1"/>
  <c r="AJ36" i="1"/>
  <c r="CT36" i="1"/>
  <c r="CV36" i="1"/>
  <c r="U36" i="1" s="1"/>
  <c r="CX36" i="1"/>
  <c r="FR36" i="1"/>
  <c r="GL36" i="1"/>
  <c r="GO36" i="1"/>
  <c r="GP36" i="1"/>
  <c r="GV36" i="1"/>
  <c r="HC36" i="1" s="1"/>
  <c r="GX36" i="1" s="1"/>
  <c r="S37" i="1"/>
  <c r="W37" i="1"/>
  <c r="AC37" i="1"/>
  <c r="AE37" i="1"/>
  <c r="AF37" i="1"/>
  <c r="AG37" i="1"/>
  <c r="CU37" i="1" s="1"/>
  <c r="T37" i="1" s="1"/>
  <c r="AH37" i="1"/>
  <c r="AI37" i="1"/>
  <c r="CW37" i="1" s="1"/>
  <c r="V37" i="1" s="1"/>
  <c r="AJ37" i="1"/>
  <c r="CT37" i="1"/>
  <c r="CV37" i="1"/>
  <c r="U37" i="1" s="1"/>
  <c r="CX37" i="1"/>
  <c r="FR37" i="1"/>
  <c r="GL37" i="1"/>
  <c r="GO37" i="1"/>
  <c r="GP37" i="1"/>
  <c r="GV37" i="1"/>
  <c r="HC37" i="1" s="1"/>
  <c r="GX37" i="1" s="1"/>
  <c r="S38" i="1"/>
  <c r="W38" i="1"/>
  <c r="AC38" i="1"/>
  <c r="AE38" i="1"/>
  <c r="AF38" i="1"/>
  <c r="AG38" i="1"/>
  <c r="CU38" i="1" s="1"/>
  <c r="T38" i="1" s="1"/>
  <c r="AH38" i="1"/>
  <c r="AI38" i="1"/>
  <c r="CW38" i="1" s="1"/>
  <c r="V38" i="1" s="1"/>
  <c r="AJ38" i="1"/>
  <c r="CT38" i="1"/>
  <c r="CV38" i="1"/>
  <c r="U38" i="1" s="1"/>
  <c r="CX38" i="1"/>
  <c r="FR38" i="1"/>
  <c r="GL38" i="1"/>
  <c r="GO38" i="1"/>
  <c r="GP38" i="1"/>
  <c r="GV38" i="1"/>
  <c r="HC38" i="1" s="1"/>
  <c r="GX38" i="1" s="1"/>
  <c r="S39" i="1"/>
  <c r="W39" i="1"/>
  <c r="AC39" i="1"/>
  <c r="AE39" i="1"/>
  <c r="AF39" i="1"/>
  <c r="AG39" i="1"/>
  <c r="CU39" i="1" s="1"/>
  <c r="T39" i="1" s="1"/>
  <c r="AH39" i="1"/>
  <c r="AI39" i="1"/>
  <c r="CW39" i="1" s="1"/>
  <c r="V39" i="1" s="1"/>
  <c r="AJ39" i="1"/>
  <c r="CT39" i="1"/>
  <c r="CV39" i="1"/>
  <c r="U39" i="1" s="1"/>
  <c r="CX39" i="1"/>
  <c r="FR39" i="1"/>
  <c r="GL39" i="1"/>
  <c r="GO39" i="1"/>
  <c r="GP39" i="1"/>
  <c r="GV39" i="1"/>
  <c r="HC39" i="1" s="1"/>
  <c r="GX39" i="1" s="1"/>
  <c r="S40" i="1"/>
  <c r="W40" i="1"/>
  <c r="AC40" i="1"/>
  <c r="AE40" i="1"/>
  <c r="AF40" i="1"/>
  <c r="AG40" i="1"/>
  <c r="CU40" i="1" s="1"/>
  <c r="T40" i="1" s="1"/>
  <c r="AH40" i="1"/>
  <c r="AI40" i="1"/>
  <c r="CW40" i="1" s="1"/>
  <c r="V40" i="1" s="1"/>
  <c r="AJ40" i="1"/>
  <c r="CT40" i="1"/>
  <c r="CV40" i="1"/>
  <c r="U40" i="1" s="1"/>
  <c r="CX40" i="1"/>
  <c r="FR40" i="1"/>
  <c r="GL40" i="1"/>
  <c r="GO40" i="1"/>
  <c r="GP40" i="1"/>
  <c r="GV40" i="1"/>
  <c r="HC40" i="1" s="1"/>
  <c r="GX40" i="1" s="1"/>
  <c r="S41" i="1"/>
  <c r="W41" i="1"/>
  <c r="AC41" i="1"/>
  <c r="AE41" i="1"/>
  <c r="AF41" i="1"/>
  <c r="AG41" i="1"/>
  <c r="CU41" i="1" s="1"/>
  <c r="T41" i="1" s="1"/>
  <c r="AH41" i="1"/>
  <c r="AI41" i="1"/>
  <c r="CW41" i="1" s="1"/>
  <c r="V41" i="1" s="1"/>
  <c r="AJ41" i="1"/>
  <c r="CT41" i="1"/>
  <c r="CV41" i="1"/>
  <c r="U41" i="1" s="1"/>
  <c r="CX41" i="1"/>
  <c r="FR41" i="1"/>
  <c r="GL41" i="1"/>
  <c r="GO41" i="1"/>
  <c r="GP41" i="1"/>
  <c r="GV41" i="1"/>
  <c r="HC41" i="1" s="1"/>
  <c r="GX41" i="1" s="1"/>
  <c r="S42" i="1"/>
  <c r="W42" i="1"/>
  <c r="AC42" i="1"/>
  <c r="AE42" i="1"/>
  <c r="AF42" i="1"/>
  <c r="AG42" i="1"/>
  <c r="CU42" i="1" s="1"/>
  <c r="T42" i="1" s="1"/>
  <c r="AH42" i="1"/>
  <c r="AI42" i="1"/>
  <c r="CW42" i="1" s="1"/>
  <c r="V42" i="1" s="1"/>
  <c r="AJ42" i="1"/>
  <c r="CT42" i="1"/>
  <c r="CV42" i="1"/>
  <c r="U42" i="1" s="1"/>
  <c r="CX42" i="1"/>
  <c r="FR42" i="1"/>
  <c r="GL42" i="1"/>
  <c r="GO42" i="1"/>
  <c r="GP42" i="1"/>
  <c r="GV42" i="1"/>
  <c r="HC42" i="1" s="1"/>
  <c r="GX42" i="1" s="1"/>
  <c r="S43" i="1"/>
  <c r="W43" i="1"/>
  <c r="AC43" i="1"/>
  <c r="AE43" i="1"/>
  <c r="AF43" i="1"/>
  <c r="AG43" i="1"/>
  <c r="CU43" i="1" s="1"/>
  <c r="T43" i="1" s="1"/>
  <c r="AH43" i="1"/>
  <c r="AI43" i="1"/>
  <c r="CW43" i="1" s="1"/>
  <c r="V43" i="1" s="1"/>
  <c r="AJ43" i="1"/>
  <c r="CT43" i="1"/>
  <c r="CV43" i="1"/>
  <c r="U43" i="1" s="1"/>
  <c r="CX43" i="1"/>
  <c r="FR43" i="1"/>
  <c r="GL43" i="1"/>
  <c r="GO43" i="1"/>
  <c r="GP43" i="1"/>
  <c r="GV43" i="1"/>
  <c r="HC43" i="1" s="1"/>
  <c r="GX43" i="1" s="1"/>
  <c r="S44" i="1"/>
  <c r="W44" i="1"/>
  <c r="AC44" i="1"/>
  <c r="AE44" i="1"/>
  <c r="AF44" i="1"/>
  <c r="AG44" i="1"/>
  <c r="CU44" i="1" s="1"/>
  <c r="T44" i="1" s="1"/>
  <c r="AH44" i="1"/>
  <c r="AI44" i="1"/>
  <c r="CW44" i="1" s="1"/>
  <c r="V44" i="1" s="1"/>
  <c r="AJ44" i="1"/>
  <c r="CT44" i="1"/>
  <c r="CV44" i="1"/>
  <c r="U44" i="1" s="1"/>
  <c r="CX44" i="1"/>
  <c r="FR44" i="1"/>
  <c r="GL44" i="1"/>
  <c r="GO44" i="1"/>
  <c r="GP44" i="1"/>
  <c r="GV44" i="1"/>
  <c r="HC44" i="1" s="1"/>
  <c r="GX44" i="1" s="1"/>
  <c r="S45" i="1"/>
  <c r="W45" i="1"/>
  <c r="AC45" i="1"/>
  <c r="AE45" i="1"/>
  <c r="AF45" i="1"/>
  <c r="AG45" i="1"/>
  <c r="CU45" i="1" s="1"/>
  <c r="T45" i="1" s="1"/>
  <c r="AH45" i="1"/>
  <c r="AI45" i="1"/>
  <c r="CW45" i="1" s="1"/>
  <c r="V45" i="1" s="1"/>
  <c r="AJ45" i="1"/>
  <c r="CT45" i="1"/>
  <c r="CV45" i="1"/>
  <c r="U45" i="1" s="1"/>
  <c r="CX45" i="1"/>
  <c r="FR45" i="1"/>
  <c r="GL45" i="1"/>
  <c r="GO45" i="1"/>
  <c r="GP45" i="1"/>
  <c r="GV45" i="1"/>
  <c r="HC45" i="1" s="1"/>
  <c r="GX45" i="1"/>
  <c r="S46" i="1"/>
  <c r="U46" i="1"/>
  <c r="AC46" i="1"/>
  <c r="AE46" i="1"/>
  <c r="AF46" i="1"/>
  <c r="AG46" i="1"/>
  <c r="AH46" i="1"/>
  <c r="AI46" i="1"/>
  <c r="CW46" i="1" s="1"/>
  <c r="V46" i="1" s="1"/>
  <c r="AJ46" i="1"/>
  <c r="CT46" i="1"/>
  <c r="CU46" i="1"/>
  <c r="T46" i="1" s="1"/>
  <c r="CV46" i="1"/>
  <c r="CX46" i="1"/>
  <c r="W46" i="1" s="1"/>
  <c r="FR46" i="1"/>
  <c r="GL46" i="1"/>
  <c r="GO46" i="1"/>
  <c r="GP46" i="1"/>
  <c r="GV46" i="1"/>
  <c r="HC46" i="1" s="1"/>
  <c r="GX46" i="1"/>
  <c r="C47" i="1"/>
  <c r="D47" i="1"/>
  <c r="AC47" i="1"/>
  <c r="AE47" i="1"/>
  <c r="AD47" i="1" s="1"/>
  <c r="AF47" i="1"/>
  <c r="AG47" i="1"/>
  <c r="CU47" i="1" s="1"/>
  <c r="T47" i="1" s="1"/>
  <c r="AH47" i="1"/>
  <c r="AI47" i="1"/>
  <c r="AJ47" i="1"/>
  <c r="CX47" i="1" s="1"/>
  <c r="W47" i="1" s="1"/>
  <c r="CR47" i="1"/>
  <c r="Q47" i="1" s="1"/>
  <c r="CS47" i="1"/>
  <c r="R47" i="1" s="1"/>
  <c r="CT47" i="1"/>
  <c r="S47" i="1" s="1"/>
  <c r="CV47" i="1"/>
  <c r="U47" i="1" s="1"/>
  <c r="CW47" i="1"/>
  <c r="V47" i="1" s="1"/>
  <c r="FR47" i="1"/>
  <c r="GL47" i="1"/>
  <c r="GO47" i="1"/>
  <c r="CC88" i="1" s="1"/>
  <c r="GP47" i="1"/>
  <c r="GV47" i="1"/>
  <c r="HC47" i="1"/>
  <c r="GX47" i="1" s="1"/>
  <c r="Q48" i="1"/>
  <c r="V48" i="1"/>
  <c r="AC48" i="1"/>
  <c r="AE48" i="1"/>
  <c r="AD48" i="1" s="1"/>
  <c r="AF48" i="1"/>
  <c r="CT48" i="1" s="1"/>
  <c r="S48" i="1" s="1"/>
  <c r="CY48" i="1" s="1"/>
  <c r="X48" i="1" s="1"/>
  <c r="AG48" i="1"/>
  <c r="CU48" i="1" s="1"/>
  <c r="T48" i="1" s="1"/>
  <c r="AH48" i="1"/>
  <c r="AI48" i="1"/>
  <c r="AJ48" i="1"/>
  <c r="CX48" i="1" s="1"/>
  <c r="W48" i="1" s="1"/>
  <c r="CR48" i="1"/>
  <c r="CS48" i="1"/>
  <c r="R48" i="1" s="1"/>
  <c r="CV48" i="1"/>
  <c r="U48" i="1" s="1"/>
  <c r="CW48" i="1"/>
  <c r="FR48" i="1"/>
  <c r="GL48" i="1"/>
  <c r="GO48" i="1"/>
  <c r="GP48" i="1"/>
  <c r="GV48" i="1"/>
  <c r="HC48" i="1"/>
  <c r="GX48" i="1" s="1"/>
  <c r="R49" i="1"/>
  <c r="T49" i="1"/>
  <c r="AC49" i="1"/>
  <c r="AD49" i="1"/>
  <c r="CR49" i="1" s="1"/>
  <c r="Q49" i="1" s="1"/>
  <c r="AE49" i="1"/>
  <c r="AF49" i="1"/>
  <c r="CT49" i="1" s="1"/>
  <c r="S49" i="1" s="1"/>
  <c r="AG49" i="1"/>
  <c r="AH49" i="1"/>
  <c r="CV49" i="1" s="1"/>
  <c r="U49" i="1" s="1"/>
  <c r="AI49" i="1"/>
  <c r="AJ49" i="1"/>
  <c r="CX49" i="1" s="1"/>
  <c r="W49" i="1" s="1"/>
  <c r="CQ49" i="1"/>
  <c r="P49" i="1" s="1"/>
  <c r="CP49" i="1" s="1"/>
  <c r="O49" i="1" s="1"/>
  <c r="CS49" i="1"/>
  <c r="CU49" i="1"/>
  <c r="CW49" i="1"/>
  <c r="V49" i="1" s="1"/>
  <c r="FR49" i="1"/>
  <c r="GL49" i="1"/>
  <c r="GO49" i="1"/>
  <c r="GP49" i="1"/>
  <c r="GV49" i="1"/>
  <c r="HC49" i="1"/>
  <c r="GX49" i="1" s="1"/>
  <c r="P50" i="1"/>
  <c r="V50" i="1"/>
  <c r="AC50" i="1"/>
  <c r="AD50" i="1"/>
  <c r="AE50" i="1"/>
  <c r="AF50" i="1"/>
  <c r="CT50" i="1" s="1"/>
  <c r="S50" i="1" s="1"/>
  <c r="CY50" i="1" s="1"/>
  <c r="X50" i="1" s="1"/>
  <c r="AG50" i="1"/>
  <c r="AH50" i="1"/>
  <c r="CV50" i="1" s="1"/>
  <c r="U50" i="1" s="1"/>
  <c r="AI50" i="1"/>
  <c r="AJ50" i="1"/>
  <c r="CX50" i="1" s="1"/>
  <c r="W50" i="1" s="1"/>
  <c r="CQ50" i="1"/>
  <c r="CS50" i="1"/>
  <c r="R50" i="1" s="1"/>
  <c r="CU50" i="1"/>
  <c r="T50" i="1" s="1"/>
  <c r="CW50" i="1"/>
  <c r="FR50" i="1"/>
  <c r="GL50" i="1"/>
  <c r="GO50" i="1"/>
  <c r="GP50" i="1"/>
  <c r="GV50" i="1"/>
  <c r="HC50" i="1"/>
  <c r="GX50" i="1" s="1"/>
  <c r="R51" i="1"/>
  <c r="T51" i="1"/>
  <c r="AC51" i="1"/>
  <c r="AD51" i="1"/>
  <c r="CR51" i="1" s="1"/>
  <c r="Q51" i="1" s="1"/>
  <c r="AE51" i="1"/>
  <c r="AF51" i="1"/>
  <c r="CT51" i="1" s="1"/>
  <c r="S51" i="1" s="1"/>
  <c r="AG51" i="1"/>
  <c r="AH51" i="1"/>
  <c r="CV51" i="1" s="1"/>
  <c r="U51" i="1" s="1"/>
  <c r="AI51" i="1"/>
  <c r="AJ51" i="1"/>
  <c r="CX51" i="1" s="1"/>
  <c r="W51" i="1" s="1"/>
  <c r="CQ51" i="1"/>
  <c r="P51" i="1" s="1"/>
  <c r="CS51" i="1"/>
  <c r="CU51" i="1"/>
  <c r="CW51" i="1"/>
  <c r="V51" i="1" s="1"/>
  <c r="FR51" i="1"/>
  <c r="GL51" i="1"/>
  <c r="GO51" i="1"/>
  <c r="GP51" i="1"/>
  <c r="GV51" i="1"/>
  <c r="HC51" i="1"/>
  <c r="GX51" i="1" s="1"/>
  <c r="P52" i="1"/>
  <c r="V52" i="1"/>
  <c r="AC52" i="1"/>
  <c r="AD52" i="1"/>
  <c r="AE52" i="1"/>
  <c r="AF52" i="1"/>
  <c r="CT52" i="1" s="1"/>
  <c r="S52" i="1" s="1"/>
  <c r="AG52" i="1"/>
  <c r="AH52" i="1"/>
  <c r="CV52" i="1" s="1"/>
  <c r="U52" i="1" s="1"/>
  <c r="AI52" i="1"/>
  <c r="AJ52" i="1"/>
  <c r="CX52" i="1" s="1"/>
  <c r="W52" i="1" s="1"/>
  <c r="CQ52" i="1"/>
  <c r="CS52" i="1"/>
  <c r="R52" i="1" s="1"/>
  <c r="CU52" i="1"/>
  <c r="T52" i="1" s="1"/>
  <c r="AG88" i="1" s="1"/>
  <c r="CW52" i="1"/>
  <c r="FR52" i="1"/>
  <c r="GL52" i="1"/>
  <c r="GO52" i="1"/>
  <c r="GP52" i="1"/>
  <c r="GV52" i="1"/>
  <c r="HC52" i="1"/>
  <c r="GX52" i="1" s="1"/>
  <c r="C54" i="1"/>
  <c r="D54" i="1"/>
  <c r="P54" i="1"/>
  <c r="V54" i="1"/>
  <c r="AC54" i="1"/>
  <c r="AD54" i="1"/>
  <c r="AE54" i="1"/>
  <c r="AF54" i="1"/>
  <c r="CT54" i="1" s="1"/>
  <c r="S54" i="1" s="1"/>
  <c r="CY54" i="1" s="1"/>
  <c r="X54" i="1" s="1"/>
  <c r="AG54" i="1"/>
  <c r="AH54" i="1"/>
  <c r="CV54" i="1" s="1"/>
  <c r="U54" i="1" s="1"/>
  <c r="AI54" i="1"/>
  <c r="AJ54" i="1"/>
  <c r="CX54" i="1" s="1"/>
  <c r="W54" i="1" s="1"/>
  <c r="CQ54" i="1"/>
  <c r="CS54" i="1"/>
  <c r="R54" i="1" s="1"/>
  <c r="CU54" i="1"/>
  <c r="T54" i="1" s="1"/>
  <c r="CW54" i="1"/>
  <c r="FR54" i="1"/>
  <c r="GL54" i="1"/>
  <c r="GO54" i="1"/>
  <c r="GP54" i="1"/>
  <c r="GV54" i="1"/>
  <c r="HC54" i="1"/>
  <c r="GX54" i="1" s="1"/>
  <c r="R55" i="1"/>
  <c r="T55" i="1"/>
  <c r="AC55" i="1"/>
  <c r="AD55" i="1"/>
  <c r="CR55" i="1" s="1"/>
  <c r="Q55" i="1" s="1"/>
  <c r="AE55" i="1"/>
  <c r="AF55" i="1"/>
  <c r="CT55" i="1" s="1"/>
  <c r="S55" i="1" s="1"/>
  <c r="AG55" i="1"/>
  <c r="AH55" i="1"/>
  <c r="CV55" i="1" s="1"/>
  <c r="U55" i="1" s="1"/>
  <c r="AI55" i="1"/>
  <c r="AJ55" i="1"/>
  <c r="CX55" i="1" s="1"/>
  <c r="W55" i="1" s="1"/>
  <c r="CQ55" i="1"/>
  <c r="P55" i="1" s="1"/>
  <c r="CS55" i="1"/>
  <c r="CU55" i="1"/>
  <c r="CW55" i="1"/>
  <c r="V55" i="1" s="1"/>
  <c r="FR55" i="1"/>
  <c r="GL55" i="1"/>
  <c r="GO55" i="1"/>
  <c r="GP55" i="1"/>
  <c r="GV55" i="1"/>
  <c r="HC55" i="1"/>
  <c r="GX55" i="1" s="1"/>
  <c r="P56" i="1"/>
  <c r="V56" i="1"/>
  <c r="AC56" i="1"/>
  <c r="AD56" i="1"/>
  <c r="AE56" i="1"/>
  <c r="AF56" i="1"/>
  <c r="CT56" i="1" s="1"/>
  <c r="S56" i="1" s="1"/>
  <c r="AG56" i="1"/>
  <c r="AH56" i="1"/>
  <c r="CV56" i="1" s="1"/>
  <c r="U56" i="1" s="1"/>
  <c r="AI56" i="1"/>
  <c r="AJ56" i="1"/>
  <c r="CX56" i="1" s="1"/>
  <c r="W56" i="1" s="1"/>
  <c r="CQ56" i="1"/>
  <c r="CS56" i="1"/>
  <c r="R56" i="1" s="1"/>
  <c r="CU56" i="1"/>
  <c r="T56" i="1" s="1"/>
  <c r="CW56" i="1"/>
  <c r="FR56" i="1"/>
  <c r="GL56" i="1"/>
  <c r="GO56" i="1"/>
  <c r="GP56" i="1"/>
  <c r="GV56" i="1"/>
  <c r="HC56" i="1"/>
  <c r="GX56" i="1" s="1"/>
  <c r="R57" i="1"/>
  <c r="T57" i="1"/>
  <c r="AC57" i="1"/>
  <c r="AD57" i="1"/>
  <c r="CR57" i="1" s="1"/>
  <c r="Q57" i="1" s="1"/>
  <c r="AE57" i="1"/>
  <c r="AF57" i="1"/>
  <c r="CT57" i="1" s="1"/>
  <c r="S57" i="1" s="1"/>
  <c r="AG57" i="1"/>
  <c r="AH57" i="1"/>
  <c r="CV57" i="1" s="1"/>
  <c r="U57" i="1" s="1"/>
  <c r="AI57" i="1"/>
  <c r="AJ57" i="1"/>
  <c r="CX57" i="1" s="1"/>
  <c r="W57" i="1" s="1"/>
  <c r="CQ57" i="1"/>
  <c r="P57" i="1" s="1"/>
  <c r="CP57" i="1" s="1"/>
  <c r="O57" i="1" s="1"/>
  <c r="CS57" i="1"/>
  <c r="CU57" i="1"/>
  <c r="CW57" i="1"/>
  <c r="V57" i="1" s="1"/>
  <c r="FR57" i="1"/>
  <c r="GL57" i="1"/>
  <c r="GO57" i="1"/>
  <c r="GP57" i="1"/>
  <c r="GV57" i="1"/>
  <c r="HC57" i="1"/>
  <c r="GX57" i="1" s="1"/>
  <c r="P58" i="1"/>
  <c r="V58" i="1"/>
  <c r="AC58" i="1"/>
  <c r="AD58" i="1"/>
  <c r="AE58" i="1"/>
  <c r="AF58" i="1"/>
  <c r="CT58" i="1" s="1"/>
  <c r="S58" i="1" s="1"/>
  <c r="CY58" i="1" s="1"/>
  <c r="X58" i="1" s="1"/>
  <c r="AG58" i="1"/>
  <c r="AH58" i="1"/>
  <c r="CV58" i="1" s="1"/>
  <c r="U58" i="1" s="1"/>
  <c r="AI58" i="1"/>
  <c r="AJ58" i="1"/>
  <c r="CX58" i="1" s="1"/>
  <c r="W58" i="1" s="1"/>
  <c r="CQ58" i="1"/>
  <c r="CS58" i="1"/>
  <c r="R58" i="1" s="1"/>
  <c r="CU58" i="1"/>
  <c r="T58" i="1" s="1"/>
  <c r="CW58" i="1"/>
  <c r="FR58" i="1"/>
  <c r="GL58" i="1"/>
  <c r="GO58" i="1"/>
  <c r="GP58" i="1"/>
  <c r="GV58" i="1"/>
  <c r="HC58" i="1"/>
  <c r="GX58" i="1" s="1"/>
  <c r="R59" i="1"/>
  <c r="T59" i="1"/>
  <c r="AC59" i="1"/>
  <c r="AD59" i="1"/>
  <c r="CR59" i="1" s="1"/>
  <c r="Q59" i="1" s="1"/>
  <c r="AE59" i="1"/>
  <c r="AF59" i="1"/>
  <c r="CT59" i="1" s="1"/>
  <c r="S59" i="1" s="1"/>
  <c r="AG59" i="1"/>
  <c r="AH59" i="1"/>
  <c r="CV59" i="1" s="1"/>
  <c r="U59" i="1" s="1"/>
  <c r="AI59" i="1"/>
  <c r="AJ59" i="1"/>
  <c r="CX59" i="1" s="1"/>
  <c r="W59" i="1" s="1"/>
  <c r="CQ59" i="1"/>
  <c r="P59" i="1" s="1"/>
  <c r="CS59" i="1"/>
  <c r="CU59" i="1"/>
  <c r="CW59" i="1"/>
  <c r="V59" i="1" s="1"/>
  <c r="FR59" i="1"/>
  <c r="GL59" i="1"/>
  <c r="GO59" i="1"/>
  <c r="GP59" i="1"/>
  <c r="GV59" i="1"/>
  <c r="HC59" i="1"/>
  <c r="GX59" i="1" s="1"/>
  <c r="P60" i="1"/>
  <c r="V60" i="1"/>
  <c r="AC60" i="1"/>
  <c r="AD60" i="1"/>
  <c r="AE60" i="1"/>
  <c r="AF60" i="1"/>
  <c r="CT60" i="1" s="1"/>
  <c r="S60" i="1" s="1"/>
  <c r="AG60" i="1"/>
  <c r="AH60" i="1"/>
  <c r="CV60" i="1" s="1"/>
  <c r="U60" i="1" s="1"/>
  <c r="AI60" i="1"/>
  <c r="AJ60" i="1"/>
  <c r="CX60" i="1" s="1"/>
  <c r="W60" i="1" s="1"/>
  <c r="CQ60" i="1"/>
  <c r="CS60" i="1"/>
  <c r="R60" i="1" s="1"/>
  <c r="CU60" i="1"/>
  <c r="T60" i="1" s="1"/>
  <c r="CW60" i="1"/>
  <c r="FR60" i="1"/>
  <c r="GL60" i="1"/>
  <c r="GO60" i="1"/>
  <c r="GP60" i="1"/>
  <c r="GV60" i="1"/>
  <c r="HC60" i="1"/>
  <c r="GX60" i="1" s="1"/>
  <c r="R61" i="1"/>
  <c r="T61" i="1"/>
  <c r="AC61" i="1"/>
  <c r="AD61" i="1"/>
  <c r="CR61" i="1" s="1"/>
  <c r="Q61" i="1" s="1"/>
  <c r="AE61" i="1"/>
  <c r="AF61" i="1"/>
  <c r="CT61" i="1" s="1"/>
  <c r="S61" i="1" s="1"/>
  <c r="AG61" i="1"/>
  <c r="AH61" i="1"/>
  <c r="CV61" i="1" s="1"/>
  <c r="U61" i="1" s="1"/>
  <c r="AI61" i="1"/>
  <c r="AJ61" i="1"/>
  <c r="CX61" i="1" s="1"/>
  <c r="W61" i="1" s="1"/>
  <c r="CQ61" i="1"/>
  <c r="P61" i="1" s="1"/>
  <c r="CP61" i="1" s="1"/>
  <c r="O61" i="1" s="1"/>
  <c r="CS61" i="1"/>
  <c r="CU61" i="1"/>
  <c r="CW61" i="1"/>
  <c r="V61" i="1" s="1"/>
  <c r="FR61" i="1"/>
  <c r="GL61" i="1"/>
  <c r="GO61" i="1"/>
  <c r="GP61" i="1"/>
  <c r="GV61" i="1"/>
  <c r="HC61" i="1"/>
  <c r="GX61" i="1" s="1"/>
  <c r="P62" i="1"/>
  <c r="V62" i="1"/>
  <c r="AC62" i="1"/>
  <c r="AD62" i="1"/>
  <c r="AE62" i="1"/>
  <c r="AF62" i="1"/>
  <c r="CT62" i="1" s="1"/>
  <c r="S62" i="1" s="1"/>
  <c r="CY62" i="1" s="1"/>
  <c r="X62" i="1" s="1"/>
  <c r="AG62" i="1"/>
  <c r="AH62" i="1"/>
  <c r="CV62" i="1" s="1"/>
  <c r="U62" i="1" s="1"/>
  <c r="AI62" i="1"/>
  <c r="AJ62" i="1"/>
  <c r="CX62" i="1" s="1"/>
  <c r="W62" i="1" s="1"/>
  <c r="CQ62" i="1"/>
  <c r="CS62" i="1"/>
  <c r="R62" i="1" s="1"/>
  <c r="CU62" i="1"/>
  <c r="T62" i="1" s="1"/>
  <c r="CW62" i="1"/>
  <c r="FR62" i="1"/>
  <c r="GL62" i="1"/>
  <c r="GO62" i="1"/>
  <c r="GP62" i="1"/>
  <c r="GV62" i="1"/>
  <c r="HC62" i="1"/>
  <c r="GX62" i="1" s="1"/>
  <c r="C64" i="1"/>
  <c r="D64" i="1"/>
  <c r="P64" i="1"/>
  <c r="V64" i="1"/>
  <c r="AC64" i="1"/>
  <c r="AD64" i="1"/>
  <c r="AE64" i="1"/>
  <c r="AF64" i="1"/>
  <c r="CT64" i="1" s="1"/>
  <c r="S64" i="1" s="1"/>
  <c r="AG64" i="1"/>
  <c r="AH64" i="1"/>
  <c r="CV64" i="1" s="1"/>
  <c r="U64" i="1" s="1"/>
  <c r="AI64" i="1"/>
  <c r="AJ64" i="1"/>
  <c r="CX64" i="1" s="1"/>
  <c r="W64" i="1" s="1"/>
  <c r="CQ64" i="1"/>
  <c r="CS64" i="1"/>
  <c r="R64" i="1" s="1"/>
  <c r="CU64" i="1"/>
  <c r="T64" i="1" s="1"/>
  <c r="CW64" i="1"/>
  <c r="FR64" i="1"/>
  <c r="GL64" i="1"/>
  <c r="GO64" i="1"/>
  <c r="GP64" i="1"/>
  <c r="GV64" i="1"/>
  <c r="HC64" i="1"/>
  <c r="GX64" i="1" s="1"/>
  <c r="R65" i="1"/>
  <c r="T65" i="1"/>
  <c r="AC65" i="1"/>
  <c r="AD65" i="1"/>
  <c r="CR65" i="1" s="1"/>
  <c r="Q65" i="1" s="1"/>
  <c r="AE65" i="1"/>
  <c r="AF65" i="1"/>
  <c r="CT65" i="1" s="1"/>
  <c r="S65" i="1" s="1"/>
  <c r="AG65" i="1"/>
  <c r="AH65" i="1"/>
  <c r="CV65" i="1" s="1"/>
  <c r="U65" i="1" s="1"/>
  <c r="AI65" i="1"/>
  <c r="AJ65" i="1"/>
  <c r="CX65" i="1" s="1"/>
  <c r="W65" i="1" s="1"/>
  <c r="CQ65" i="1"/>
  <c r="P65" i="1" s="1"/>
  <c r="CP65" i="1" s="1"/>
  <c r="O65" i="1" s="1"/>
  <c r="CS65" i="1"/>
  <c r="CU65" i="1"/>
  <c r="CW65" i="1"/>
  <c r="V65" i="1" s="1"/>
  <c r="FR65" i="1"/>
  <c r="GL65" i="1"/>
  <c r="GO65" i="1"/>
  <c r="GP65" i="1"/>
  <c r="GV65" i="1"/>
  <c r="HC65" i="1"/>
  <c r="GX65" i="1" s="1"/>
  <c r="P66" i="1"/>
  <c r="V66" i="1"/>
  <c r="AC66" i="1"/>
  <c r="AD66" i="1"/>
  <c r="AE66" i="1"/>
  <c r="AF66" i="1"/>
  <c r="CT66" i="1" s="1"/>
  <c r="S66" i="1" s="1"/>
  <c r="CY66" i="1" s="1"/>
  <c r="X66" i="1" s="1"/>
  <c r="AG66" i="1"/>
  <c r="AH66" i="1"/>
  <c r="CV66" i="1" s="1"/>
  <c r="U66" i="1" s="1"/>
  <c r="AI66" i="1"/>
  <c r="AJ66" i="1"/>
  <c r="CX66" i="1" s="1"/>
  <c r="W66" i="1" s="1"/>
  <c r="CQ66" i="1"/>
  <c r="CS66" i="1"/>
  <c r="R66" i="1" s="1"/>
  <c r="CU66" i="1"/>
  <c r="T66" i="1" s="1"/>
  <c r="CW66" i="1"/>
  <c r="FR66" i="1"/>
  <c r="GL66" i="1"/>
  <c r="GO66" i="1"/>
  <c r="GP66" i="1"/>
  <c r="GV66" i="1"/>
  <c r="HC66" i="1"/>
  <c r="GX66" i="1" s="1"/>
  <c r="R67" i="1"/>
  <c r="T67" i="1"/>
  <c r="AC67" i="1"/>
  <c r="AD67" i="1"/>
  <c r="CR67" i="1" s="1"/>
  <c r="Q67" i="1" s="1"/>
  <c r="AE67" i="1"/>
  <c r="AF67" i="1"/>
  <c r="CT67" i="1" s="1"/>
  <c r="S67" i="1" s="1"/>
  <c r="AG67" i="1"/>
  <c r="AH67" i="1"/>
  <c r="CV67" i="1" s="1"/>
  <c r="U67" i="1" s="1"/>
  <c r="AI67" i="1"/>
  <c r="AJ67" i="1"/>
  <c r="CX67" i="1" s="1"/>
  <c r="W67" i="1" s="1"/>
  <c r="CQ67" i="1"/>
  <c r="P67" i="1" s="1"/>
  <c r="CS67" i="1"/>
  <c r="CU67" i="1"/>
  <c r="CW67" i="1"/>
  <c r="V67" i="1" s="1"/>
  <c r="FR67" i="1"/>
  <c r="GL67" i="1"/>
  <c r="GO67" i="1"/>
  <c r="GP67" i="1"/>
  <c r="GV67" i="1"/>
  <c r="HC67" i="1"/>
  <c r="GX67" i="1" s="1"/>
  <c r="P68" i="1"/>
  <c r="AC68" i="1"/>
  <c r="AD68" i="1"/>
  <c r="AE68" i="1"/>
  <c r="AF68" i="1"/>
  <c r="CT68" i="1" s="1"/>
  <c r="S68" i="1" s="1"/>
  <c r="AG68" i="1"/>
  <c r="AH68" i="1"/>
  <c r="CV68" i="1" s="1"/>
  <c r="U68" i="1" s="1"/>
  <c r="AI68" i="1"/>
  <c r="AJ68" i="1"/>
  <c r="CX68" i="1" s="1"/>
  <c r="W68" i="1" s="1"/>
  <c r="CQ68" i="1"/>
  <c r="CS68" i="1"/>
  <c r="R68" i="1" s="1"/>
  <c r="CU68" i="1"/>
  <c r="T68" i="1" s="1"/>
  <c r="CW68" i="1"/>
  <c r="V68" i="1" s="1"/>
  <c r="FR68" i="1"/>
  <c r="GL68" i="1"/>
  <c r="GO68" i="1"/>
  <c r="GP68" i="1"/>
  <c r="GV68" i="1"/>
  <c r="HC68" i="1"/>
  <c r="GX68" i="1" s="1"/>
  <c r="R69" i="1"/>
  <c r="T69" i="1"/>
  <c r="AC69" i="1"/>
  <c r="AD69" i="1"/>
  <c r="CR69" i="1" s="1"/>
  <c r="Q69" i="1" s="1"/>
  <c r="AE69" i="1"/>
  <c r="AF69" i="1"/>
  <c r="CT69" i="1" s="1"/>
  <c r="S69" i="1" s="1"/>
  <c r="AG69" i="1"/>
  <c r="AH69" i="1"/>
  <c r="CV69" i="1" s="1"/>
  <c r="U69" i="1" s="1"/>
  <c r="AI69" i="1"/>
  <c r="AJ69" i="1"/>
  <c r="CX69" i="1" s="1"/>
  <c r="W69" i="1" s="1"/>
  <c r="CQ69" i="1"/>
  <c r="P69" i="1" s="1"/>
  <c r="CS69" i="1"/>
  <c r="CU69" i="1"/>
  <c r="CW69" i="1"/>
  <c r="V69" i="1" s="1"/>
  <c r="FR69" i="1"/>
  <c r="GL69" i="1"/>
  <c r="GO69" i="1"/>
  <c r="GP69" i="1"/>
  <c r="GV69" i="1"/>
  <c r="HC69" i="1"/>
  <c r="GX69" i="1" s="1"/>
  <c r="P70" i="1"/>
  <c r="AC70" i="1"/>
  <c r="AD70" i="1"/>
  <c r="CR70" i="1" s="1"/>
  <c r="Q70" i="1" s="1"/>
  <c r="AE70" i="1"/>
  <c r="AF70" i="1"/>
  <c r="CT70" i="1" s="1"/>
  <c r="S70" i="1" s="1"/>
  <c r="AG70" i="1"/>
  <c r="AH70" i="1"/>
  <c r="CV70" i="1" s="1"/>
  <c r="U70" i="1" s="1"/>
  <c r="AI70" i="1"/>
  <c r="AJ70" i="1"/>
  <c r="CX70" i="1" s="1"/>
  <c r="W70" i="1" s="1"/>
  <c r="CQ70" i="1"/>
  <c r="CS70" i="1"/>
  <c r="R70" i="1" s="1"/>
  <c r="CU70" i="1"/>
  <c r="T70" i="1" s="1"/>
  <c r="CW70" i="1"/>
  <c r="V70" i="1" s="1"/>
  <c r="FR70" i="1"/>
  <c r="GL70" i="1"/>
  <c r="GO70" i="1"/>
  <c r="GP70" i="1"/>
  <c r="GV70" i="1"/>
  <c r="HC70" i="1"/>
  <c r="GX70" i="1" s="1"/>
  <c r="T71" i="1"/>
  <c r="V71" i="1"/>
  <c r="AC71" i="1"/>
  <c r="AD71" i="1"/>
  <c r="CR71" i="1" s="1"/>
  <c r="Q71" i="1" s="1"/>
  <c r="AE71" i="1"/>
  <c r="AF71" i="1"/>
  <c r="CT71" i="1" s="1"/>
  <c r="S71" i="1" s="1"/>
  <c r="AG71" i="1"/>
  <c r="AH71" i="1"/>
  <c r="CV71" i="1" s="1"/>
  <c r="U71" i="1" s="1"/>
  <c r="AI71" i="1"/>
  <c r="AJ71" i="1"/>
  <c r="CX71" i="1" s="1"/>
  <c r="W71" i="1" s="1"/>
  <c r="CQ71" i="1"/>
  <c r="P71" i="1" s="1"/>
  <c r="CS71" i="1"/>
  <c r="R71" i="1" s="1"/>
  <c r="CU71" i="1"/>
  <c r="CW71" i="1"/>
  <c r="FR71" i="1"/>
  <c r="GL71" i="1"/>
  <c r="GO71" i="1"/>
  <c r="GP71" i="1"/>
  <c r="GV71" i="1"/>
  <c r="HC71" i="1"/>
  <c r="GX71" i="1" s="1"/>
  <c r="P72" i="1"/>
  <c r="V72" i="1"/>
  <c r="AC72" i="1"/>
  <c r="AD72" i="1"/>
  <c r="CR72" i="1" s="1"/>
  <c r="Q72" i="1" s="1"/>
  <c r="AE72" i="1"/>
  <c r="AF72" i="1"/>
  <c r="CT72" i="1" s="1"/>
  <c r="S72" i="1" s="1"/>
  <c r="AG72" i="1"/>
  <c r="AH72" i="1"/>
  <c r="CV72" i="1" s="1"/>
  <c r="U72" i="1" s="1"/>
  <c r="AI72" i="1"/>
  <c r="AJ72" i="1"/>
  <c r="CX72" i="1" s="1"/>
  <c r="W72" i="1" s="1"/>
  <c r="CQ72" i="1"/>
  <c r="CS72" i="1"/>
  <c r="R72" i="1" s="1"/>
  <c r="CU72" i="1"/>
  <c r="T72" i="1" s="1"/>
  <c r="CW72" i="1"/>
  <c r="FR72" i="1"/>
  <c r="GL72" i="1"/>
  <c r="GO72" i="1"/>
  <c r="GP72" i="1"/>
  <c r="GV72" i="1"/>
  <c r="HC72" i="1"/>
  <c r="GX72" i="1" s="1"/>
  <c r="R73" i="1"/>
  <c r="T73" i="1"/>
  <c r="AC73" i="1"/>
  <c r="AD73" i="1"/>
  <c r="CR73" i="1" s="1"/>
  <c r="Q73" i="1" s="1"/>
  <c r="AE73" i="1"/>
  <c r="AF73" i="1"/>
  <c r="CT73" i="1" s="1"/>
  <c r="S73" i="1" s="1"/>
  <c r="AG73" i="1"/>
  <c r="AH73" i="1"/>
  <c r="CV73" i="1" s="1"/>
  <c r="U73" i="1" s="1"/>
  <c r="AI73" i="1"/>
  <c r="AJ73" i="1"/>
  <c r="CX73" i="1" s="1"/>
  <c r="W73" i="1" s="1"/>
  <c r="CQ73" i="1"/>
  <c r="P73" i="1" s="1"/>
  <c r="CS73" i="1"/>
  <c r="CU73" i="1"/>
  <c r="CW73" i="1"/>
  <c r="V73" i="1" s="1"/>
  <c r="FR73" i="1"/>
  <c r="GL73" i="1"/>
  <c r="GO73" i="1"/>
  <c r="GP73" i="1"/>
  <c r="GV73" i="1"/>
  <c r="HC73" i="1"/>
  <c r="GX73" i="1" s="1"/>
  <c r="P74" i="1"/>
  <c r="AC74" i="1"/>
  <c r="AD74" i="1"/>
  <c r="CR74" i="1" s="1"/>
  <c r="Q74" i="1" s="1"/>
  <c r="AE74" i="1"/>
  <c r="AF74" i="1"/>
  <c r="CT74" i="1" s="1"/>
  <c r="S74" i="1" s="1"/>
  <c r="AG74" i="1"/>
  <c r="AH74" i="1"/>
  <c r="CV74" i="1" s="1"/>
  <c r="U74" i="1" s="1"/>
  <c r="AI74" i="1"/>
  <c r="AJ74" i="1"/>
  <c r="CX74" i="1" s="1"/>
  <c r="W74" i="1" s="1"/>
  <c r="CQ74" i="1"/>
  <c r="CS74" i="1"/>
  <c r="R74" i="1" s="1"/>
  <c r="CU74" i="1"/>
  <c r="T74" i="1" s="1"/>
  <c r="CW74" i="1"/>
  <c r="V74" i="1" s="1"/>
  <c r="FR74" i="1"/>
  <c r="GL74" i="1"/>
  <c r="GO74" i="1"/>
  <c r="GP74" i="1"/>
  <c r="GV74" i="1"/>
  <c r="HC74" i="1"/>
  <c r="GX74" i="1" s="1"/>
  <c r="R75" i="1"/>
  <c r="T75" i="1"/>
  <c r="W75" i="1"/>
  <c r="AC75" i="1"/>
  <c r="AD75" i="1"/>
  <c r="CR75" i="1" s="1"/>
  <c r="Q75" i="1" s="1"/>
  <c r="AE75" i="1"/>
  <c r="AF75" i="1"/>
  <c r="AG75" i="1"/>
  <c r="AH75" i="1"/>
  <c r="CV75" i="1" s="1"/>
  <c r="U75" i="1" s="1"/>
  <c r="AI75" i="1"/>
  <c r="AJ75" i="1"/>
  <c r="CX75" i="1" s="1"/>
  <c r="CQ75" i="1"/>
  <c r="P75" i="1" s="1"/>
  <c r="CS75" i="1"/>
  <c r="CT75" i="1"/>
  <c r="S75" i="1" s="1"/>
  <c r="CU75" i="1"/>
  <c r="CW75" i="1"/>
  <c r="V75" i="1" s="1"/>
  <c r="CY75" i="1"/>
  <c r="X75" i="1" s="1"/>
  <c r="FR75" i="1"/>
  <c r="GL75" i="1"/>
  <c r="GO75" i="1"/>
  <c r="GP75" i="1"/>
  <c r="GV75" i="1"/>
  <c r="HC75" i="1" s="1"/>
  <c r="GX75" i="1" s="1"/>
  <c r="R76" i="1"/>
  <c r="T76" i="1"/>
  <c r="W76" i="1"/>
  <c r="AC76" i="1"/>
  <c r="AD76" i="1"/>
  <c r="CR76" i="1" s="1"/>
  <c r="Q76" i="1" s="1"/>
  <c r="AE76" i="1"/>
  <c r="AF76" i="1"/>
  <c r="AG76" i="1"/>
  <c r="AH76" i="1"/>
  <c r="CV76" i="1" s="1"/>
  <c r="U76" i="1" s="1"/>
  <c r="AI76" i="1"/>
  <c r="AJ76" i="1"/>
  <c r="CX76" i="1" s="1"/>
  <c r="CQ76" i="1"/>
  <c r="P76" i="1" s="1"/>
  <c r="CS76" i="1"/>
  <c r="CT76" i="1"/>
  <c r="S76" i="1" s="1"/>
  <c r="CU76" i="1"/>
  <c r="CW76" i="1"/>
  <c r="V76" i="1" s="1"/>
  <c r="CY76" i="1"/>
  <c r="X76" i="1" s="1"/>
  <c r="FR76" i="1"/>
  <c r="GL76" i="1"/>
  <c r="GO76" i="1"/>
  <c r="GP76" i="1"/>
  <c r="GV76" i="1"/>
  <c r="HC76" i="1" s="1"/>
  <c r="GX76" i="1" s="1"/>
  <c r="C77" i="1"/>
  <c r="D77" i="1"/>
  <c r="P77" i="1"/>
  <c r="R77" i="1"/>
  <c r="AC77" i="1"/>
  <c r="AD77" i="1"/>
  <c r="AE77" i="1"/>
  <c r="AF77" i="1"/>
  <c r="CT77" i="1" s="1"/>
  <c r="S77" i="1" s="1"/>
  <c r="CY77" i="1" s="1"/>
  <c r="X77" i="1" s="1"/>
  <c r="AG77" i="1"/>
  <c r="AH77" i="1"/>
  <c r="CV77" i="1" s="1"/>
  <c r="U77" i="1" s="1"/>
  <c r="AI77" i="1"/>
  <c r="AJ77" i="1"/>
  <c r="CX77" i="1" s="1"/>
  <c r="W77" i="1" s="1"/>
  <c r="CQ77" i="1"/>
  <c r="CR77" i="1"/>
  <c r="Q77" i="1" s="1"/>
  <c r="CS77" i="1"/>
  <c r="CU77" i="1"/>
  <c r="T77" i="1" s="1"/>
  <c r="CW77" i="1"/>
  <c r="V77" i="1" s="1"/>
  <c r="FR77" i="1"/>
  <c r="GL77" i="1"/>
  <c r="GO77" i="1"/>
  <c r="GP77" i="1"/>
  <c r="GV77" i="1"/>
  <c r="GX77" i="1"/>
  <c r="HC77" i="1"/>
  <c r="P78" i="1"/>
  <c r="R78" i="1"/>
  <c r="AC78" i="1"/>
  <c r="AD78" i="1"/>
  <c r="AE78" i="1"/>
  <c r="AF78" i="1"/>
  <c r="CT78" i="1" s="1"/>
  <c r="S78" i="1" s="1"/>
  <c r="AG78" i="1"/>
  <c r="AH78" i="1"/>
  <c r="CV78" i="1" s="1"/>
  <c r="U78" i="1" s="1"/>
  <c r="AI78" i="1"/>
  <c r="AJ78" i="1"/>
  <c r="CX78" i="1" s="1"/>
  <c r="W78" i="1" s="1"/>
  <c r="CQ78" i="1"/>
  <c r="CR78" i="1"/>
  <c r="Q78" i="1" s="1"/>
  <c r="CS78" i="1"/>
  <c r="CU78" i="1"/>
  <c r="T78" i="1" s="1"/>
  <c r="CW78" i="1"/>
  <c r="V78" i="1" s="1"/>
  <c r="FR78" i="1"/>
  <c r="GL78" i="1"/>
  <c r="GO78" i="1"/>
  <c r="GP78" i="1"/>
  <c r="GV78" i="1"/>
  <c r="HC78" i="1" s="1"/>
  <c r="GX78" i="1"/>
  <c r="P79" i="1"/>
  <c r="R79" i="1"/>
  <c r="X79" i="1"/>
  <c r="AC79" i="1"/>
  <c r="AD79" i="1"/>
  <c r="AB79" i="1" s="1"/>
  <c r="AE79" i="1"/>
  <c r="AF79" i="1"/>
  <c r="CT79" i="1" s="1"/>
  <c r="S79" i="1" s="1"/>
  <c r="CY79" i="1" s="1"/>
  <c r="AG79" i="1"/>
  <c r="AH79" i="1"/>
  <c r="CV79" i="1" s="1"/>
  <c r="U79" i="1" s="1"/>
  <c r="AI79" i="1"/>
  <c r="AJ79" i="1"/>
  <c r="CX79" i="1" s="1"/>
  <c r="W79" i="1" s="1"/>
  <c r="CQ79" i="1"/>
  <c r="CS79" i="1"/>
  <c r="CU79" i="1"/>
  <c r="T79" i="1" s="1"/>
  <c r="CW79" i="1"/>
  <c r="V79" i="1" s="1"/>
  <c r="CZ79" i="1"/>
  <c r="Y79" i="1" s="1"/>
  <c r="FR79" i="1"/>
  <c r="GL79" i="1"/>
  <c r="GO79" i="1"/>
  <c r="GP79" i="1"/>
  <c r="GV79" i="1"/>
  <c r="GX79" i="1"/>
  <c r="HC79" i="1"/>
  <c r="P80" i="1"/>
  <c r="R80" i="1"/>
  <c r="AC80" i="1"/>
  <c r="AD80" i="1"/>
  <c r="AE80" i="1"/>
  <c r="AF80" i="1"/>
  <c r="CT80" i="1" s="1"/>
  <c r="S80" i="1" s="1"/>
  <c r="CY80" i="1" s="1"/>
  <c r="X80" i="1" s="1"/>
  <c r="AG80" i="1"/>
  <c r="AH80" i="1"/>
  <c r="CV80" i="1" s="1"/>
  <c r="U80" i="1" s="1"/>
  <c r="AI80" i="1"/>
  <c r="AJ80" i="1"/>
  <c r="CX80" i="1" s="1"/>
  <c r="W80" i="1" s="1"/>
  <c r="CQ80" i="1"/>
  <c r="CR80" i="1"/>
  <c r="Q80" i="1" s="1"/>
  <c r="CS80" i="1"/>
  <c r="CU80" i="1"/>
  <c r="T80" i="1" s="1"/>
  <c r="CW80" i="1"/>
  <c r="V80" i="1" s="1"/>
  <c r="FR80" i="1"/>
  <c r="GL80" i="1"/>
  <c r="GO80" i="1"/>
  <c r="GP80" i="1"/>
  <c r="GV80" i="1"/>
  <c r="HC80" i="1" s="1"/>
  <c r="GX80" i="1" s="1"/>
  <c r="P81" i="1"/>
  <c r="R81" i="1"/>
  <c r="AC81" i="1"/>
  <c r="AD81" i="1"/>
  <c r="AB81" i="1" s="1"/>
  <c r="AE81" i="1"/>
  <c r="AF81" i="1"/>
  <c r="CT81" i="1" s="1"/>
  <c r="S81" i="1" s="1"/>
  <c r="AG81" i="1"/>
  <c r="AH81" i="1"/>
  <c r="CV81" i="1" s="1"/>
  <c r="U81" i="1" s="1"/>
  <c r="AI81" i="1"/>
  <c r="AJ81" i="1"/>
  <c r="CX81" i="1" s="1"/>
  <c r="W81" i="1" s="1"/>
  <c r="CQ81" i="1"/>
  <c r="CS81" i="1"/>
  <c r="CU81" i="1"/>
  <c r="T81" i="1" s="1"/>
  <c r="CW81" i="1"/>
  <c r="V81" i="1" s="1"/>
  <c r="CZ81" i="1"/>
  <c r="Y81" i="1" s="1"/>
  <c r="FR81" i="1"/>
  <c r="GL81" i="1"/>
  <c r="GO81" i="1"/>
  <c r="GP81" i="1"/>
  <c r="GV81" i="1"/>
  <c r="GX81" i="1"/>
  <c r="HC81" i="1"/>
  <c r="P82" i="1"/>
  <c r="R82" i="1"/>
  <c r="X82" i="1"/>
  <c r="AC82" i="1"/>
  <c r="AD82" i="1"/>
  <c r="AB82" i="1" s="1"/>
  <c r="AE82" i="1"/>
  <c r="AF82" i="1"/>
  <c r="CT82" i="1" s="1"/>
  <c r="S82" i="1" s="1"/>
  <c r="CY82" i="1" s="1"/>
  <c r="AG82" i="1"/>
  <c r="AH82" i="1"/>
  <c r="CV82" i="1" s="1"/>
  <c r="U82" i="1" s="1"/>
  <c r="AI82" i="1"/>
  <c r="AJ82" i="1"/>
  <c r="CX82" i="1" s="1"/>
  <c r="W82" i="1" s="1"/>
  <c r="CQ82" i="1"/>
  <c r="CR82" i="1"/>
  <c r="Q82" i="1" s="1"/>
  <c r="CS82" i="1"/>
  <c r="CU82" i="1"/>
  <c r="T82" i="1" s="1"/>
  <c r="CW82" i="1"/>
  <c r="V82" i="1" s="1"/>
  <c r="CZ82" i="1"/>
  <c r="Y82" i="1" s="1"/>
  <c r="FR82" i="1"/>
  <c r="GL82" i="1"/>
  <c r="GO82" i="1"/>
  <c r="GP82" i="1"/>
  <c r="GV82" i="1"/>
  <c r="HC82" i="1" s="1"/>
  <c r="GX82" i="1" s="1"/>
  <c r="C84" i="1"/>
  <c r="D84" i="1"/>
  <c r="R84" i="1"/>
  <c r="T84" i="1"/>
  <c r="W84" i="1"/>
  <c r="AC84" i="1"/>
  <c r="AD84" i="1"/>
  <c r="CR84" i="1" s="1"/>
  <c r="Q84" i="1" s="1"/>
  <c r="AE84" i="1"/>
  <c r="AF84" i="1"/>
  <c r="AG84" i="1"/>
  <c r="AH84" i="1"/>
  <c r="CV84" i="1" s="1"/>
  <c r="U84" i="1" s="1"/>
  <c r="AI84" i="1"/>
  <c r="AJ84" i="1"/>
  <c r="CX84" i="1" s="1"/>
  <c r="CQ84" i="1"/>
  <c r="P84" i="1" s="1"/>
  <c r="CS84" i="1"/>
  <c r="CT84" i="1"/>
  <c r="S84" i="1" s="1"/>
  <c r="CZ84" i="1" s="1"/>
  <c r="Y84" i="1" s="1"/>
  <c r="CU84" i="1"/>
  <c r="CW84" i="1"/>
  <c r="V84" i="1" s="1"/>
  <c r="FR84" i="1"/>
  <c r="GL84" i="1"/>
  <c r="GO84" i="1"/>
  <c r="GP84" i="1"/>
  <c r="GV84" i="1"/>
  <c r="HC84" i="1" s="1"/>
  <c r="GX84" i="1" s="1"/>
  <c r="I85" i="1"/>
  <c r="Q85" i="1" s="1"/>
  <c r="V85" i="1"/>
  <c r="AC85" i="1"/>
  <c r="AE85" i="1"/>
  <c r="AD85" i="1" s="1"/>
  <c r="AF85" i="1"/>
  <c r="CT85" i="1" s="1"/>
  <c r="S85" i="1" s="1"/>
  <c r="AG85" i="1"/>
  <c r="AH85" i="1"/>
  <c r="CV85" i="1" s="1"/>
  <c r="AI85" i="1"/>
  <c r="AJ85" i="1"/>
  <c r="CX85" i="1" s="1"/>
  <c r="W85" i="1" s="1"/>
  <c r="CQ85" i="1"/>
  <c r="P85" i="1" s="1"/>
  <c r="CR85" i="1"/>
  <c r="CS85" i="1"/>
  <c r="R85" i="1" s="1"/>
  <c r="CU85" i="1"/>
  <c r="T85" i="1" s="1"/>
  <c r="CW85" i="1"/>
  <c r="FR85" i="1"/>
  <c r="GL85" i="1"/>
  <c r="GO85" i="1"/>
  <c r="GP85" i="1"/>
  <c r="GV85" i="1"/>
  <c r="HC85" i="1" s="1"/>
  <c r="GX85" i="1" s="1"/>
  <c r="I86" i="1"/>
  <c r="S86" i="1"/>
  <c r="AC86" i="1"/>
  <c r="AE86" i="1"/>
  <c r="AF86" i="1"/>
  <c r="AG86" i="1"/>
  <c r="CU86" i="1" s="1"/>
  <c r="T86" i="1" s="1"/>
  <c r="AH86" i="1"/>
  <c r="AI86" i="1"/>
  <c r="CW86" i="1" s="1"/>
  <c r="V86" i="1" s="1"/>
  <c r="AJ86" i="1"/>
  <c r="CT86" i="1"/>
  <c r="CV86" i="1"/>
  <c r="U86" i="1" s="1"/>
  <c r="CX86" i="1"/>
  <c r="W86" i="1" s="1"/>
  <c r="AJ88" i="1" s="1"/>
  <c r="FR86" i="1"/>
  <c r="GL86" i="1"/>
  <c r="GO86" i="1"/>
  <c r="GP86" i="1"/>
  <c r="GV86" i="1"/>
  <c r="HC86" i="1" s="1"/>
  <c r="GX86" i="1"/>
  <c r="B88" i="1"/>
  <c r="B22" i="1" s="1"/>
  <c r="C88" i="1"/>
  <c r="C22" i="1" s="1"/>
  <c r="D88" i="1"/>
  <c r="D22" i="1" s="1"/>
  <c r="F88" i="1"/>
  <c r="F22" i="1" s="1"/>
  <c r="G88" i="1"/>
  <c r="G22" i="1" s="1"/>
  <c r="BB88" i="1"/>
  <c r="BB22" i="1" s="1"/>
  <c r="BC88" i="1"/>
  <c r="F104" i="1" s="1"/>
  <c r="BX88" i="1"/>
  <c r="BX22" i="1" s="1"/>
  <c r="BY88" i="1"/>
  <c r="BY22" i="1" s="1"/>
  <c r="CD88" i="1"/>
  <c r="CD22" i="1" s="1"/>
  <c r="CK88" i="1"/>
  <c r="CK22" i="1" s="1"/>
  <c r="CL88" i="1"/>
  <c r="CL22" i="1" s="1"/>
  <c r="CM88" i="1"/>
  <c r="CM22" i="1" s="1"/>
  <c r="F101" i="1"/>
  <c r="F125" i="1"/>
  <c r="F130" i="1"/>
  <c r="F132" i="1"/>
  <c r="F134" i="1"/>
  <c r="F136" i="1"/>
  <c r="F138" i="1"/>
  <c r="F140" i="1"/>
  <c r="F142" i="1"/>
  <c r="F144" i="1"/>
  <c r="F146" i="1"/>
  <c r="F149" i="1"/>
  <c r="F151" i="1"/>
  <c r="F154" i="1"/>
  <c r="F155" i="1"/>
  <c r="F157" i="1"/>
  <c r="F159" i="1" s="1"/>
  <c r="F158" i="1"/>
  <c r="F161" i="1"/>
  <c r="F163" i="1"/>
  <c r="B167" i="1"/>
  <c r="B18" i="1" s="1"/>
  <c r="C167" i="1"/>
  <c r="C18" i="1" s="1"/>
  <c r="D167" i="1"/>
  <c r="D18" i="1" s="1"/>
  <c r="F167" i="1"/>
  <c r="F18" i="1" s="1"/>
  <c r="G167" i="1"/>
  <c r="G18" i="1" s="1"/>
  <c r="I185" i="6"/>
  <c r="H180" i="6"/>
  <c r="U179" i="6"/>
  <c r="C179" i="6"/>
  <c r="D178" i="6"/>
  <c r="E177" i="6"/>
  <c r="H176" i="6"/>
  <c r="U175" i="6"/>
  <c r="C175" i="6"/>
  <c r="D174" i="6"/>
  <c r="E173" i="6"/>
  <c r="H172" i="6"/>
  <c r="U171" i="6"/>
  <c r="C171" i="6"/>
  <c r="D170" i="6"/>
  <c r="E169" i="6"/>
  <c r="H168" i="6"/>
  <c r="U167" i="6"/>
  <c r="C167" i="6"/>
  <c r="D166" i="6"/>
  <c r="E165" i="6"/>
  <c r="H164" i="6"/>
  <c r="U163" i="6"/>
  <c r="C163" i="6"/>
  <c r="D162" i="6"/>
  <c r="E161" i="6"/>
  <c r="H160" i="6"/>
  <c r="U159" i="6"/>
  <c r="C159" i="6"/>
  <c r="D158" i="6"/>
  <c r="E157" i="6"/>
  <c r="H156" i="6"/>
  <c r="U155" i="6"/>
  <c r="C155" i="6"/>
  <c r="D154" i="6"/>
  <c r="E153" i="6"/>
  <c r="H152" i="6"/>
  <c r="U151" i="6"/>
  <c r="C151" i="6"/>
  <c r="D150" i="6"/>
  <c r="E149" i="6"/>
  <c r="H148" i="6"/>
  <c r="U147" i="6"/>
  <c r="C147" i="6"/>
  <c r="D146" i="6"/>
  <c r="E145" i="6"/>
  <c r="H144" i="6"/>
  <c r="U143" i="6"/>
  <c r="C143" i="6"/>
  <c r="D142" i="6"/>
  <c r="E141" i="6"/>
  <c r="H140" i="6"/>
  <c r="U139" i="6"/>
  <c r="C139" i="6"/>
  <c r="Q138" i="6"/>
  <c r="M138" i="6"/>
  <c r="H138" i="6"/>
  <c r="S137" i="6"/>
  <c r="O137" i="6"/>
  <c r="J137" i="6"/>
  <c r="F137" i="6"/>
  <c r="F136" i="6"/>
  <c r="S135" i="6"/>
  <c r="O135" i="6"/>
  <c r="K135" i="6"/>
  <c r="G135" i="6"/>
  <c r="U133" i="6"/>
  <c r="U132" i="6"/>
  <c r="Q132" i="6"/>
  <c r="M132" i="6"/>
  <c r="I132" i="6"/>
  <c r="V131" i="6"/>
  <c r="V130" i="6"/>
  <c r="R130" i="6"/>
  <c r="N130" i="6"/>
  <c r="J130" i="6"/>
  <c r="F130" i="6"/>
  <c r="F129" i="6"/>
  <c r="S128" i="6"/>
  <c r="O128" i="6"/>
  <c r="K128" i="6"/>
  <c r="G128" i="6"/>
  <c r="G127" i="6"/>
  <c r="T126" i="6"/>
  <c r="P126" i="6"/>
  <c r="L126" i="6"/>
  <c r="H126" i="6"/>
  <c r="U125" i="6"/>
  <c r="U124" i="6"/>
  <c r="Q124" i="6"/>
  <c r="M124" i="6"/>
  <c r="I124" i="6"/>
  <c r="V123" i="6"/>
  <c r="V122" i="6"/>
  <c r="R122" i="6"/>
  <c r="N122" i="6"/>
  <c r="J122" i="6"/>
  <c r="F122" i="6"/>
  <c r="F121" i="6"/>
  <c r="S120" i="6"/>
  <c r="O120" i="6"/>
  <c r="K120" i="6"/>
  <c r="G120" i="6"/>
  <c r="G119" i="6"/>
  <c r="T118" i="6"/>
  <c r="R182" i="6"/>
  <c r="E180" i="6"/>
  <c r="H179" i="6"/>
  <c r="U178" i="6"/>
  <c r="C178" i="6"/>
  <c r="D177" i="6"/>
  <c r="E176" i="6"/>
  <c r="H175" i="6"/>
  <c r="U174" i="6"/>
  <c r="C174" i="6"/>
  <c r="D173" i="6"/>
  <c r="E172" i="6"/>
  <c r="H171" i="6"/>
  <c r="U170" i="6"/>
  <c r="C170" i="6"/>
  <c r="D169" i="6"/>
  <c r="E168" i="6"/>
  <c r="H167" i="6"/>
  <c r="U166" i="6"/>
  <c r="C166" i="6"/>
  <c r="D165" i="6"/>
  <c r="E164" i="6"/>
  <c r="H163" i="6"/>
  <c r="U162" i="6"/>
  <c r="C162" i="6"/>
  <c r="D161" i="6"/>
  <c r="E160" i="6"/>
  <c r="H159" i="6"/>
  <c r="U158" i="6"/>
  <c r="C158" i="6"/>
  <c r="D157" i="6"/>
  <c r="E156" i="6"/>
  <c r="H155" i="6"/>
  <c r="U154" i="6"/>
  <c r="C154" i="6"/>
  <c r="D153" i="6"/>
  <c r="E152" i="6"/>
  <c r="H151" i="6"/>
  <c r="U150" i="6"/>
  <c r="C150" i="6"/>
  <c r="D149" i="6"/>
  <c r="E148" i="6"/>
  <c r="H147" i="6"/>
  <c r="U146" i="6"/>
  <c r="C146" i="6"/>
  <c r="D145" i="6"/>
  <c r="E144" i="6"/>
  <c r="H143" i="6"/>
  <c r="U142" i="6"/>
  <c r="C142" i="6"/>
  <c r="D141" i="6"/>
  <c r="E140" i="6"/>
  <c r="H139" i="6"/>
  <c r="T138" i="6"/>
  <c r="P138" i="6"/>
  <c r="K138" i="6"/>
  <c r="G138" i="6"/>
  <c r="R137" i="6"/>
  <c r="N137" i="6"/>
  <c r="I137" i="6"/>
  <c r="V136" i="6"/>
  <c r="V135" i="6"/>
  <c r="R135" i="6"/>
  <c r="N135" i="6"/>
  <c r="J135" i="6"/>
  <c r="F135" i="6"/>
  <c r="G133" i="6"/>
  <c r="T132" i="6"/>
  <c r="P132" i="6"/>
  <c r="L132" i="6"/>
  <c r="H132" i="6"/>
  <c r="U131" i="6"/>
  <c r="U130" i="6"/>
  <c r="Q130" i="6"/>
  <c r="M130" i="6"/>
  <c r="I130" i="6"/>
  <c r="V129" i="6"/>
  <c r="V128" i="6"/>
  <c r="R128" i="6"/>
  <c r="N128" i="6"/>
  <c r="J128" i="6"/>
  <c r="F128" i="6"/>
  <c r="F127" i="6"/>
  <c r="S126" i="6"/>
  <c r="O126" i="6"/>
  <c r="K126" i="6"/>
  <c r="G126" i="6"/>
  <c r="G125" i="6"/>
  <c r="T124" i="6"/>
  <c r="P124" i="6"/>
  <c r="L124" i="6"/>
  <c r="H124" i="6"/>
  <c r="U123" i="6"/>
  <c r="U122" i="6"/>
  <c r="Q122" i="6"/>
  <c r="M122" i="6"/>
  <c r="I122" i="6"/>
  <c r="V121" i="6"/>
  <c r="V120" i="6"/>
  <c r="R120" i="6"/>
  <c r="N120" i="6"/>
  <c r="J120" i="6"/>
  <c r="F120" i="6"/>
  <c r="F119" i="6"/>
  <c r="S118" i="6"/>
  <c r="O118" i="6"/>
  <c r="K118" i="6"/>
  <c r="G118" i="6"/>
  <c r="G117" i="6"/>
  <c r="T116" i="6"/>
  <c r="P116" i="6"/>
  <c r="L116" i="6"/>
  <c r="H116" i="6"/>
  <c r="U115" i="6"/>
  <c r="U114" i="6"/>
  <c r="Q114" i="6"/>
  <c r="M114" i="6"/>
  <c r="I182" i="6"/>
  <c r="D180" i="6"/>
  <c r="E179" i="6"/>
  <c r="H178" i="6"/>
  <c r="U177" i="6"/>
  <c r="C177" i="6"/>
  <c r="D176" i="6"/>
  <c r="E175" i="6"/>
  <c r="H174" i="6"/>
  <c r="U173" i="6"/>
  <c r="C173" i="6"/>
  <c r="D172" i="6"/>
  <c r="E171" i="6"/>
  <c r="H170" i="6"/>
  <c r="U169" i="6"/>
  <c r="C169" i="6"/>
  <c r="D168" i="6"/>
  <c r="E167" i="6"/>
  <c r="H166" i="6"/>
  <c r="U165" i="6"/>
  <c r="C165" i="6"/>
  <c r="D164" i="6"/>
  <c r="E163" i="6"/>
  <c r="H162" i="6"/>
  <c r="U161" i="6"/>
  <c r="C161" i="6"/>
  <c r="D160" i="6"/>
  <c r="E159" i="6"/>
  <c r="H158" i="6"/>
  <c r="U157" i="6"/>
  <c r="C157" i="6"/>
  <c r="D156" i="6"/>
  <c r="E155" i="6"/>
  <c r="H154" i="6"/>
  <c r="U153" i="6"/>
  <c r="C153" i="6"/>
  <c r="D152" i="6"/>
  <c r="E151" i="6"/>
  <c r="H150" i="6"/>
  <c r="U149" i="6"/>
  <c r="C149" i="6"/>
  <c r="D148" i="6"/>
  <c r="E147" i="6"/>
  <c r="H146" i="6"/>
  <c r="U145" i="6"/>
  <c r="C145" i="6"/>
  <c r="D144" i="6"/>
  <c r="E143" i="6"/>
  <c r="H142" i="6"/>
  <c r="U141" i="6"/>
  <c r="C141" i="6"/>
  <c r="D140" i="6"/>
  <c r="E139" i="6"/>
  <c r="S138" i="6"/>
  <c r="O138" i="6"/>
  <c r="J138" i="6"/>
  <c r="F138" i="6"/>
  <c r="Q137" i="6"/>
  <c r="M137" i="6"/>
  <c r="H137" i="6"/>
  <c r="U136" i="6"/>
  <c r="U135" i="6"/>
  <c r="Q135" i="6"/>
  <c r="M135" i="6"/>
  <c r="I135" i="6"/>
  <c r="I134" i="6"/>
  <c r="F133" i="6"/>
  <c r="S132" i="6"/>
  <c r="O132" i="6"/>
  <c r="K132" i="6"/>
  <c r="G132" i="6"/>
  <c r="G131" i="6"/>
  <c r="T130" i="6"/>
  <c r="P130" i="6"/>
  <c r="L130" i="6"/>
  <c r="H130" i="6"/>
  <c r="U129" i="6"/>
  <c r="U128" i="6"/>
  <c r="Q128" i="6"/>
  <c r="M128" i="6"/>
  <c r="I128" i="6"/>
  <c r="V127" i="6"/>
  <c r="V126" i="6"/>
  <c r="R126" i="6"/>
  <c r="N126" i="6"/>
  <c r="J126" i="6"/>
  <c r="F126" i="6"/>
  <c r="F125" i="6"/>
  <c r="S124" i="6"/>
  <c r="O124" i="6"/>
  <c r="K124" i="6"/>
  <c r="G124" i="6"/>
  <c r="G123" i="6"/>
  <c r="T122" i="6"/>
  <c r="P122" i="6"/>
  <c r="L122" i="6"/>
  <c r="H122" i="6"/>
  <c r="U121" i="6"/>
  <c r="U120" i="6"/>
  <c r="Q120" i="6"/>
  <c r="M120" i="6"/>
  <c r="I120" i="6"/>
  <c r="V119" i="6"/>
  <c r="V118" i="6"/>
  <c r="R118" i="6"/>
  <c r="N118" i="6"/>
  <c r="J118" i="6"/>
  <c r="F118" i="6"/>
  <c r="F117" i="6"/>
  <c r="S116" i="6"/>
  <c r="O116" i="6"/>
  <c r="K116" i="6"/>
  <c r="G116" i="6"/>
  <c r="G115" i="6"/>
  <c r="T114" i="6"/>
  <c r="P114" i="6"/>
  <c r="L114" i="6"/>
  <c r="H114" i="6"/>
  <c r="U113" i="6"/>
  <c r="U112" i="6"/>
  <c r="Q112" i="6"/>
  <c r="M112" i="6"/>
  <c r="I112" i="6"/>
  <c r="V111" i="6"/>
  <c r="V110" i="6"/>
  <c r="R110" i="6"/>
  <c r="N110" i="6"/>
  <c r="C180" i="6"/>
  <c r="U176" i="6"/>
  <c r="H173" i="6"/>
  <c r="E170" i="6"/>
  <c r="D167" i="6"/>
  <c r="C164" i="6"/>
  <c r="U160" i="6"/>
  <c r="H157" i="6"/>
  <c r="E154" i="6"/>
  <c r="D151" i="6"/>
  <c r="C148" i="6"/>
  <c r="U144" i="6"/>
  <c r="H141" i="6"/>
  <c r="R138" i="6"/>
  <c r="P137" i="6"/>
  <c r="T135" i="6"/>
  <c r="V133" i="6"/>
  <c r="J132" i="6"/>
  <c r="O130" i="6"/>
  <c r="T128" i="6"/>
  <c r="U127" i="6"/>
  <c r="I126" i="6"/>
  <c r="N124" i="6"/>
  <c r="S122" i="6"/>
  <c r="G121" i="6"/>
  <c r="H120" i="6"/>
  <c r="P118" i="6"/>
  <c r="H118" i="6"/>
  <c r="U116" i="6"/>
  <c r="M116" i="6"/>
  <c r="V115" i="6"/>
  <c r="R114" i="6"/>
  <c r="J114" i="6"/>
  <c r="V113" i="6"/>
  <c r="T112" i="6"/>
  <c r="O112" i="6"/>
  <c r="J112" i="6"/>
  <c r="U111" i="6"/>
  <c r="T110" i="6"/>
  <c r="O110" i="6"/>
  <c r="J110" i="6"/>
  <c r="F110" i="6"/>
  <c r="F109" i="6"/>
  <c r="S108" i="6"/>
  <c r="O108" i="6"/>
  <c r="K108" i="6"/>
  <c r="G108" i="6"/>
  <c r="G107" i="6"/>
  <c r="T106" i="6"/>
  <c r="P106" i="6"/>
  <c r="L106" i="6"/>
  <c r="H106" i="6"/>
  <c r="U105" i="6"/>
  <c r="U104" i="6"/>
  <c r="Q104" i="6"/>
  <c r="M104" i="6"/>
  <c r="I104" i="6"/>
  <c r="V103" i="6"/>
  <c r="V102" i="6"/>
  <c r="R102" i="6"/>
  <c r="N102" i="6"/>
  <c r="J102" i="6"/>
  <c r="F102" i="6"/>
  <c r="F101" i="6"/>
  <c r="S100" i="6"/>
  <c r="O100" i="6"/>
  <c r="K100" i="6"/>
  <c r="G100" i="6"/>
  <c r="G99" i="6"/>
  <c r="T98" i="6"/>
  <c r="P98" i="6"/>
  <c r="L98" i="6"/>
  <c r="H98" i="6"/>
  <c r="U97" i="6"/>
  <c r="U96" i="6"/>
  <c r="Q96" i="6"/>
  <c r="M96" i="6"/>
  <c r="I96" i="6"/>
  <c r="I95" i="6"/>
  <c r="F94" i="6"/>
  <c r="S93" i="6"/>
  <c r="O93" i="6"/>
  <c r="K93" i="6"/>
  <c r="G93" i="6"/>
  <c r="G92" i="6"/>
  <c r="T91" i="6"/>
  <c r="P91" i="6"/>
  <c r="L91" i="6"/>
  <c r="H91" i="6"/>
  <c r="U90" i="6"/>
  <c r="U89" i="6"/>
  <c r="Q89" i="6"/>
  <c r="M89" i="6"/>
  <c r="I89" i="6"/>
  <c r="V88" i="6"/>
  <c r="V87" i="6"/>
  <c r="R87" i="6"/>
  <c r="N87" i="6"/>
  <c r="J87" i="6"/>
  <c r="F87" i="6"/>
  <c r="F86" i="6"/>
  <c r="S85" i="6"/>
  <c r="O85" i="6"/>
  <c r="K85" i="6"/>
  <c r="G85" i="6"/>
  <c r="G84" i="6"/>
  <c r="T83" i="6"/>
  <c r="P83" i="6"/>
  <c r="L83" i="6"/>
  <c r="H83" i="6"/>
  <c r="U82" i="6"/>
  <c r="U81" i="6"/>
  <c r="Q81" i="6"/>
  <c r="M81" i="6"/>
  <c r="I81" i="6"/>
  <c r="V80" i="6"/>
  <c r="V79" i="6"/>
  <c r="R79" i="6"/>
  <c r="N79" i="6"/>
  <c r="J79" i="6"/>
  <c r="F79" i="6"/>
  <c r="F78" i="6"/>
  <c r="S77" i="6"/>
  <c r="O77" i="6"/>
  <c r="K77" i="6"/>
  <c r="G77" i="6"/>
  <c r="U75" i="6"/>
  <c r="D179" i="6"/>
  <c r="C176" i="6"/>
  <c r="U172" i="6"/>
  <c r="H169" i="6"/>
  <c r="E166" i="6"/>
  <c r="D163" i="6"/>
  <c r="C160" i="6"/>
  <c r="U156" i="6"/>
  <c r="H153" i="6"/>
  <c r="E150" i="6"/>
  <c r="D147" i="6"/>
  <c r="C144" i="6"/>
  <c r="U140" i="6"/>
  <c r="N138" i="6"/>
  <c r="K137" i="6"/>
  <c r="P135" i="6"/>
  <c r="V132" i="6"/>
  <c r="F132" i="6"/>
  <c r="E178" i="6"/>
  <c r="D175" i="6"/>
  <c r="C172" i="6"/>
  <c r="U168" i="6"/>
  <c r="H165" i="6"/>
  <c r="E162" i="6"/>
  <c r="D159" i="6"/>
  <c r="C156" i="6"/>
  <c r="U152" i="6"/>
  <c r="H149" i="6"/>
  <c r="E146" i="6"/>
  <c r="D143" i="6"/>
  <c r="C140" i="6"/>
  <c r="I138" i="6"/>
  <c r="G137" i="6"/>
  <c r="L135" i="6"/>
  <c r="R132" i="6"/>
  <c r="F131" i="6"/>
  <c r="G130" i="6"/>
  <c r="L128" i="6"/>
  <c r="Q126" i="6"/>
  <c r="V124" i="6"/>
  <c r="F124" i="6"/>
  <c r="K122" i="6"/>
  <c r="P120" i="6"/>
  <c r="U118" i="6"/>
  <c r="L118" i="6"/>
  <c r="U117" i="6"/>
  <c r="Q116" i="6"/>
  <c r="I116" i="6"/>
  <c r="V114" i="6"/>
  <c r="N114" i="6"/>
  <c r="G114" i="6"/>
  <c r="F113" i="6"/>
  <c r="R112" i="6"/>
  <c r="L112" i="6"/>
  <c r="G112" i="6"/>
  <c r="F111" i="6"/>
  <c r="Q110" i="6"/>
  <c r="L110" i="6"/>
  <c r="H110" i="6"/>
  <c r="U109" i="6"/>
  <c r="U108" i="6"/>
  <c r="Q108" i="6"/>
  <c r="M108" i="6"/>
  <c r="I108" i="6"/>
  <c r="V107" i="6"/>
  <c r="V106" i="6"/>
  <c r="R106" i="6"/>
  <c r="N106" i="6"/>
  <c r="J106" i="6"/>
  <c r="F106" i="6"/>
  <c r="F105" i="6"/>
  <c r="S104" i="6"/>
  <c r="O104" i="6"/>
  <c r="K104" i="6"/>
  <c r="G104" i="6"/>
  <c r="G103" i="6"/>
  <c r="T102" i="6"/>
  <c r="P102" i="6"/>
  <c r="L102" i="6"/>
  <c r="H102" i="6"/>
  <c r="U101" i="6"/>
  <c r="U100" i="6"/>
  <c r="Q100" i="6"/>
  <c r="M100" i="6"/>
  <c r="I100" i="6"/>
  <c r="V99" i="6"/>
  <c r="V98" i="6"/>
  <c r="R98" i="6"/>
  <c r="N98" i="6"/>
  <c r="J98" i="6"/>
  <c r="F98" i="6"/>
  <c r="F97" i="6"/>
  <c r="S96" i="6"/>
  <c r="O96" i="6"/>
  <c r="K96" i="6"/>
  <c r="G96" i="6"/>
  <c r="U94" i="6"/>
  <c r="U93" i="6"/>
  <c r="Q93" i="6"/>
  <c r="M93" i="6"/>
  <c r="I93" i="6"/>
  <c r="V92" i="6"/>
  <c r="V91" i="6"/>
  <c r="R91" i="6"/>
  <c r="N91" i="6"/>
  <c r="J91" i="6"/>
  <c r="F91" i="6"/>
  <c r="F90" i="6"/>
  <c r="S89" i="6"/>
  <c r="O89" i="6"/>
  <c r="K89" i="6"/>
  <c r="G89" i="6"/>
  <c r="G88" i="6"/>
  <c r="T87" i="6"/>
  <c r="P87" i="6"/>
  <c r="L87" i="6"/>
  <c r="H87" i="6"/>
  <c r="U86" i="6"/>
  <c r="U85" i="6"/>
  <c r="Q85" i="6"/>
  <c r="M85" i="6"/>
  <c r="I85" i="6"/>
  <c r="V84" i="6"/>
  <c r="V83" i="6"/>
  <c r="R83" i="6"/>
  <c r="N83" i="6"/>
  <c r="U180" i="6"/>
  <c r="H177" i="6"/>
  <c r="U164" i="6"/>
  <c r="C152" i="6"/>
  <c r="D139" i="6"/>
  <c r="N132" i="6"/>
  <c r="P128" i="6"/>
  <c r="V125" i="6"/>
  <c r="O122" i="6"/>
  <c r="U119" i="6"/>
  <c r="V117" i="6"/>
  <c r="J116" i="6"/>
  <c r="O114" i="6"/>
  <c r="G113" i="6"/>
  <c r="N112" i="6"/>
  <c r="G111" i="6"/>
  <c r="M110" i="6"/>
  <c r="V109" i="6"/>
  <c r="R108" i="6"/>
  <c r="J108" i="6"/>
  <c r="F107" i="6"/>
  <c r="O106" i="6"/>
  <c r="G106" i="6"/>
  <c r="T104" i="6"/>
  <c r="L104" i="6"/>
  <c r="U103" i="6"/>
  <c r="Q102" i="6"/>
  <c r="I102" i="6"/>
  <c r="V100" i="6"/>
  <c r="N100" i="6"/>
  <c r="F100" i="6"/>
  <c r="S98" i="6"/>
  <c r="K98" i="6"/>
  <c r="G97" i="6"/>
  <c r="P96" i="6"/>
  <c r="H96" i="6"/>
  <c r="V93" i="6"/>
  <c r="N93" i="6"/>
  <c r="F93" i="6"/>
  <c r="S91" i="6"/>
  <c r="K91" i="6"/>
  <c r="G90" i="6"/>
  <c r="P89" i="6"/>
  <c r="H89" i="6"/>
  <c r="U87" i="6"/>
  <c r="M87" i="6"/>
  <c r="V86" i="6"/>
  <c r="R85" i="6"/>
  <c r="J85" i="6"/>
  <c r="F84" i="6"/>
  <c r="O83" i="6"/>
  <c r="I83" i="6"/>
  <c r="G82" i="6"/>
  <c r="S81" i="6"/>
  <c r="N81" i="6"/>
  <c r="H81" i="6"/>
  <c r="G80" i="6"/>
  <c r="S79" i="6"/>
  <c r="M79" i="6"/>
  <c r="H79" i="6"/>
  <c r="G78" i="6"/>
  <c r="R77" i="6"/>
  <c r="M77" i="6"/>
  <c r="H77" i="6"/>
  <c r="G75" i="6"/>
  <c r="T74" i="6"/>
  <c r="P74" i="6"/>
  <c r="L74" i="6"/>
  <c r="H74" i="6"/>
  <c r="U73" i="6"/>
  <c r="U72" i="6"/>
  <c r="Q72" i="6"/>
  <c r="M72" i="6"/>
  <c r="I72" i="6"/>
  <c r="V71" i="6"/>
  <c r="V70" i="6"/>
  <c r="R70" i="6"/>
  <c r="N70" i="6"/>
  <c r="J70" i="6"/>
  <c r="F70" i="6"/>
  <c r="F69" i="6"/>
  <c r="S68" i="6"/>
  <c r="O68" i="6"/>
  <c r="K68" i="6"/>
  <c r="G68" i="6"/>
  <c r="G67" i="6"/>
  <c r="T66" i="6"/>
  <c r="P66" i="6"/>
  <c r="L66" i="6"/>
  <c r="H66" i="6"/>
  <c r="U65" i="6"/>
  <c r="U64" i="6"/>
  <c r="Q64" i="6"/>
  <c r="M64" i="6"/>
  <c r="I64" i="6"/>
  <c r="V63" i="6"/>
  <c r="V62" i="6"/>
  <c r="R62" i="6"/>
  <c r="N62" i="6"/>
  <c r="J62" i="6"/>
  <c r="F62" i="6"/>
  <c r="F61" i="6"/>
  <c r="S60" i="6"/>
  <c r="O60" i="6"/>
  <c r="K60" i="6"/>
  <c r="G60" i="6"/>
  <c r="G59" i="6"/>
  <c r="T58" i="6"/>
  <c r="P58" i="6"/>
  <c r="L58" i="6"/>
  <c r="H58" i="6"/>
  <c r="U57" i="6"/>
  <c r="U56" i="6"/>
  <c r="Q56" i="6"/>
  <c r="M56" i="6"/>
  <c r="I56" i="6"/>
  <c r="V55" i="6"/>
  <c r="V54" i="6"/>
  <c r="R54" i="6"/>
  <c r="N54" i="6"/>
  <c r="J54" i="6"/>
  <c r="F54" i="6"/>
  <c r="F53" i="6"/>
  <c r="S52" i="6"/>
  <c r="O52" i="6"/>
  <c r="K52" i="6"/>
  <c r="G52" i="6"/>
  <c r="G51" i="6"/>
  <c r="T50" i="6"/>
  <c r="P50" i="6"/>
  <c r="L50" i="6"/>
  <c r="H50" i="6"/>
  <c r="U49" i="6"/>
  <c r="U48" i="6"/>
  <c r="Q48" i="6"/>
  <c r="M48" i="6"/>
  <c r="I48" i="6"/>
  <c r="V47" i="6"/>
  <c r="V46" i="6"/>
  <c r="R46" i="6"/>
  <c r="N46" i="6"/>
  <c r="J46" i="6"/>
  <c r="F46" i="6"/>
  <c r="F45" i="6"/>
  <c r="S44" i="6"/>
  <c r="O44" i="6"/>
  <c r="K44" i="6"/>
  <c r="G44" i="6"/>
  <c r="G43" i="6"/>
  <c r="T42" i="6"/>
  <c r="P42" i="6"/>
  <c r="L42" i="6"/>
  <c r="H42" i="6"/>
  <c r="U41" i="6"/>
  <c r="U40" i="6"/>
  <c r="Q40" i="6"/>
  <c r="M40" i="6"/>
  <c r="I40" i="6"/>
  <c r="I39" i="6"/>
  <c r="F38" i="6"/>
  <c r="S37" i="6"/>
  <c r="O37" i="6"/>
  <c r="K37" i="6"/>
  <c r="G37" i="6"/>
  <c r="G36" i="6"/>
  <c r="T35" i="6"/>
  <c r="P35" i="6"/>
  <c r="L35" i="6"/>
  <c r="H35" i="6"/>
  <c r="U34" i="6"/>
  <c r="U33" i="6"/>
  <c r="Q33" i="6"/>
  <c r="M33" i="6"/>
  <c r="I33" i="6"/>
  <c r="V32" i="6"/>
  <c r="V31" i="6"/>
  <c r="R31" i="6"/>
  <c r="N31" i="6"/>
  <c r="J31" i="6"/>
  <c r="F31" i="6"/>
  <c r="F30" i="6"/>
  <c r="S29" i="6"/>
  <c r="O29" i="6"/>
  <c r="K29" i="6"/>
  <c r="G29" i="6"/>
  <c r="G28" i="6"/>
  <c r="T27" i="6"/>
  <c r="P27" i="6"/>
  <c r="L27" i="6"/>
  <c r="H27" i="6"/>
  <c r="U26" i="6"/>
  <c r="U25" i="6"/>
  <c r="Q25" i="6"/>
  <c r="M25" i="6"/>
  <c r="I25" i="6"/>
  <c r="V24" i="6"/>
  <c r="V23" i="6"/>
  <c r="R23" i="6"/>
  <c r="N23" i="6"/>
  <c r="J23" i="6"/>
  <c r="F23" i="6"/>
  <c r="F22" i="6"/>
  <c r="E174" i="6"/>
  <c r="H161" i="6"/>
  <c r="U148" i="6"/>
  <c r="T137" i="6"/>
  <c r="S130" i="6"/>
  <c r="H128" i="6"/>
  <c r="R124" i="6"/>
  <c r="G122" i="6"/>
  <c r="Q118" i="6"/>
  <c r="V116" i="6"/>
  <c r="F116" i="6"/>
  <c r="K114" i="6"/>
  <c r="V112" i="6"/>
  <c r="K112" i="6"/>
  <c r="U110" i="6"/>
  <c r="K110" i="6"/>
  <c r="G109" i="6"/>
  <c r="P108" i="6"/>
  <c r="H108" i="6"/>
  <c r="U106" i="6"/>
  <c r="M106" i="6"/>
  <c r="V105" i="6"/>
  <c r="R104" i="6"/>
  <c r="J104" i="6"/>
  <c r="F103" i="6"/>
  <c r="O102" i="6"/>
  <c r="G102" i="6"/>
  <c r="T100" i="6"/>
  <c r="L100" i="6"/>
  <c r="U99" i="6"/>
  <c r="Q98" i="6"/>
  <c r="I98" i="6"/>
  <c r="V96" i="6"/>
  <c r="N96" i="6"/>
  <c r="F96" i="6"/>
  <c r="T93" i="6"/>
  <c r="L93" i="6"/>
  <c r="U92" i="6"/>
  <c r="Q91" i="6"/>
  <c r="I91" i="6"/>
  <c r="V89" i="6"/>
  <c r="N89" i="6"/>
  <c r="F89" i="6"/>
  <c r="S87" i="6"/>
  <c r="K87" i="6"/>
  <c r="G86" i="6"/>
  <c r="P85" i="6"/>
  <c r="H85" i="6"/>
  <c r="U83" i="6"/>
  <c r="M83" i="6"/>
  <c r="G83" i="6"/>
  <c r="F82" i="6"/>
  <c r="R81" i="6"/>
  <c r="L81" i="6"/>
  <c r="G81" i="6"/>
  <c r="F80" i="6"/>
  <c r="Q79" i="6"/>
  <c r="L79" i="6"/>
  <c r="G79" i="6"/>
  <c r="V77" i="6"/>
  <c r="Q77" i="6"/>
  <c r="L77" i="6"/>
  <c r="F77" i="6"/>
  <c r="F75" i="6"/>
  <c r="S74" i="6"/>
  <c r="O74" i="6"/>
  <c r="K74" i="6"/>
  <c r="G74" i="6"/>
  <c r="G73" i="6"/>
  <c r="T72" i="6"/>
  <c r="P72" i="6"/>
  <c r="L72" i="6"/>
  <c r="H72" i="6"/>
  <c r="U71" i="6"/>
  <c r="U70" i="6"/>
  <c r="Q70" i="6"/>
  <c r="M70" i="6"/>
  <c r="I70" i="6"/>
  <c r="V69" i="6"/>
  <c r="V68" i="6"/>
  <c r="R68" i="6"/>
  <c r="N68" i="6"/>
  <c r="J68" i="6"/>
  <c r="F68" i="6"/>
  <c r="F67" i="6"/>
  <c r="S66" i="6"/>
  <c r="O66" i="6"/>
  <c r="K66" i="6"/>
  <c r="G66" i="6"/>
  <c r="G65" i="6"/>
  <c r="T64" i="6"/>
  <c r="P64" i="6"/>
  <c r="L64" i="6"/>
  <c r="H64" i="6"/>
  <c r="U63" i="6"/>
  <c r="U62" i="6"/>
  <c r="Q62" i="6"/>
  <c r="M62" i="6"/>
  <c r="I62" i="6"/>
  <c r="V61" i="6"/>
  <c r="V60" i="6"/>
  <c r="R60" i="6"/>
  <c r="N60" i="6"/>
  <c r="J60" i="6"/>
  <c r="F60" i="6"/>
  <c r="F59" i="6"/>
  <c r="S58" i="6"/>
  <c r="O58" i="6"/>
  <c r="K58" i="6"/>
  <c r="G58" i="6"/>
  <c r="G57" i="6"/>
  <c r="T56" i="6"/>
  <c r="P56" i="6"/>
  <c r="L56" i="6"/>
  <c r="H56" i="6"/>
  <c r="U55" i="6"/>
  <c r="U54" i="6"/>
  <c r="Q54" i="6"/>
  <c r="M54" i="6"/>
  <c r="I54" i="6"/>
  <c r="V53" i="6"/>
  <c r="V52" i="6"/>
  <c r="R52" i="6"/>
  <c r="N52" i="6"/>
  <c r="J52" i="6"/>
  <c r="F52" i="6"/>
  <c r="F51" i="6"/>
  <c r="S50" i="6"/>
  <c r="O50" i="6"/>
  <c r="K50" i="6"/>
  <c r="G50" i="6"/>
  <c r="G49" i="6"/>
  <c r="T48" i="6"/>
  <c r="P48" i="6"/>
  <c r="L48" i="6"/>
  <c r="H48" i="6"/>
  <c r="U47" i="6"/>
  <c r="U46" i="6"/>
  <c r="Q46" i="6"/>
  <c r="M46" i="6"/>
  <c r="I46" i="6"/>
  <c r="V45" i="6"/>
  <c r="V44" i="6"/>
  <c r="R44" i="6"/>
  <c r="N44" i="6"/>
  <c r="D171" i="6"/>
  <c r="E158" i="6"/>
  <c r="H145" i="6"/>
  <c r="G136" i="6"/>
  <c r="K130" i="6"/>
  <c r="U126" i="6"/>
  <c r="J124" i="6"/>
  <c r="T120" i="6"/>
  <c r="M118" i="6"/>
  <c r="R116" i="6"/>
  <c r="F115" i="6"/>
  <c r="I114" i="6"/>
  <c r="S112" i="6"/>
  <c r="H112" i="6"/>
  <c r="S110" i="6"/>
  <c r="I110" i="6"/>
  <c r="V108" i="6"/>
  <c r="N108" i="6"/>
  <c r="F108" i="6"/>
  <c r="S106" i="6"/>
  <c r="K106" i="6"/>
  <c r="G105" i="6"/>
  <c r="P104" i="6"/>
  <c r="H104" i="6"/>
  <c r="U102" i="6"/>
  <c r="M102" i="6"/>
  <c r="V101" i="6"/>
  <c r="R100" i="6"/>
  <c r="J100" i="6"/>
  <c r="F99" i="6"/>
  <c r="O98" i="6"/>
  <c r="G98" i="6"/>
  <c r="T96" i="6"/>
  <c r="L96" i="6"/>
  <c r="V94" i="6"/>
  <c r="R93" i="6"/>
  <c r="J93" i="6"/>
  <c r="F92" i="6"/>
  <c r="O91" i="6"/>
  <c r="G91" i="6"/>
  <c r="T89" i="6"/>
  <c r="L89" i="6"/>
  <c r="U88" i="6"/>
  <c r="Q87" i="6"/>
  <c r="I87" i="6"/>
  <c r="V85" i="6"/>
  <c r="N85" i="6"/>
  <c r="F85" i="6"/>
  <c r="S83" i="6"/>
  <c r="K83" i="6"/>
  <c r="F83" i="6"/>
  <c r="V81" i="6"/>
  <c r="P81" i="6"/>
  <c r="K81" i="6"/>
  <c r="F81" i="6"/>
  <c r="U79" i="6"/>
  <c r="P79" i="6"/>
  <c r="K79" i="6"/>
  <c r="V78" i="6"/>
  <c r="U77" i="6"/>
  <c r="P77" i="6"/>
  <c r="J77" i="6"/>
  <c r="I76" i="6"/>
  <c r="V74" i="6"/>
  <c r="R74" i="6"/>
  <c r="N74" i="6"/>
  <c r="J74" i="6"/>
  <c r="F74" i="6"/>
  <c r="F73" i="6"/>
  <c r="S72" i="6"/>
  <c r="O72" i="6"/>
  <c r="K72" i="6"/>
  <c r="G72" i="6"/>
  <c r="G71" i="6"/>
  <c r="T70" i="6"/>
  <c r="P70" i="6"/>
  <c r="L70" i="6"/>
  <c r="H70" i="6"/>
  <c r="U69" i="6"/>
  <c r="U68" i="6"/>
  <c r="Q68" i="6"/>
  <c r="M68" i="6"/>
  <c r="I68" i="6"/>
  <c r="V67" i="6"/>
  <c r="V66" i="6"/>
  <c r="R66" i="6"/>
  <c r="N66" i="6"/>
  <c r="J66" i="6"/>
  <c r="F66" i="6"/>
  <c r="F65" i="6"/>
  <c r="S64" i="6"/>
  <c r="O64" i="6"/>
  <c r="K64" i="6"/>
  <c r="G64" i="6"/>
  <c r="G63" i="6"/>
  <c r="T62" i="6"/>
  <c r="P62" i="6"/>
  <c r="L62" i="6"/>
  <c r="H62" i="6"/>
  <c r="U61" i="6"/>
  <c r="U60" i="6"/>
  <c r="Q60" i="6"/>
  <c r="M60" i="6"/>
  <c r="I60" i="6"/>
  <c r="V59" i="6"/>
  <c r="V58" i="6"/>
  <c r="R58" i="6"/>
  <c r="N58" i="6"/>
  <c r="J58" i="6"/>
  <c r="F58" i="6"/>
  <c r="F57" i="6"/>
  <c r="S56" i="6"/>
  <c r="O56" i="6"/>
  <c r="K56" i="6"/>
  <c r="G56" i="6"/>
  <c r="G55" i="6"/>
  <c r="T54" i="6"/>
  <c r="P54" i="6"/>
  <c r="L54" i="6"/>
  <c r="H54" i="6"/>
  <c r="U53" i="6"/>
  <c r="U52" i="6"/>
  <c r="Q52" i="6"/>
  <c r="M52" i="6"/>
  <c r="I52" i="6"/>
  <c r="V51" i="6"/>
  <c r="V50" i="6"/>
  <c r="C168" i="6"/>
  <c r="G129" i="6"/>
  <c r="I118" i="6"/>
  <c r="P112" i="6"/>
  <c r="T108" i="6"/>
  <c r="I106" i="6"/>
  <c r="S102" i="6"/>
  <c r="H100" i="6"/>
  <c r="R96" i="6"/>
  <c r="H93" i="6"/>
  <c r="R89" i="6"/>
  <c r="G87" i="6"/>
  <c r="Q83" i="6"/>
  <c r="O81" i="6"/>
  <c r="O79" i="6"/>
  <c r="N77" i="6"/>
  <c r="Q74" i="6"/>
  <c r="V72" i="6"/>
  <c r="F72" i="6"/>
  <c r="K70" i="6"/>
  <c r="P68" i="6"/>
  <c r="U66" i="6"/>
  <c r="V65" i="6"/>
  <c r="J64" i="6"/>
  <c r="O62" i="6"/>
  <c r="T60" i="6"/>
  <c r="U59" i="6"/>
  <c r="I58" i="6"/>
  <c r="N56" i="6"/>
  <c r="S54" i="6"/>
  <c r="G53" i="6"/>
  <c r="H52" i="6"/>
  <c r="Q50" i="6"/>
  <c r="I50" i="6"/>
  <c r="V48" i="6"/>
  <c r="N48" i="6"/>
  <c r="F48" i="6"/>
  <c r="S46" i="6"/>
  <c r="K46" i="6"/>
  <c r="G45" i="6"/>
  <c r="P44" i="6"/>
  <c r="I44" i="6"/>
  <c r="U43" i="6"/>
  <c r="S42" i="6"/>
  <c r="N42" i="6"/>
  <c r="I42" i="6"/>
  <c r="G41" i="6"/>
  <c r="S40" i="6"/>
  <c r="N40" i="6"/>
  <c r="H40" i="6"/>
  <c r="U38" i="6"/>
  <c r="T37" i="6"/>
  <c r="N37" i="6"/>
  <c r="I37" i="6"/>
  <c r="U36" i="6"/>
  <c r="S35" i="6"/>
  <c r="N35" i="6"/>
  <c r="I35" i="6"/>
  <c r="G34" i="6"/>
  <c r="S33" i="6"/>
  <c r="N33" i="6"/>
  <c r="H33" i="6"/>
  <c r="G32" i="6"/>
  <c r="S31" i="6"/>
  <c r="M31" i="6"/>
  <c r="H31" i="6"/>
  <c r="G30" i="6"/>
  <c r="R29" i="6"/>
  <c r="M29" i="6"/>
  <c r="H29" i="6"/>
  <c r="F28" i="6"/>
  <c r="R27" i="6"/>
  <c r="M27" i="6"/>
  <c r="G27" i="6"/>
  <c r="F26" i="6"/>
  <c r="R25" i="6"/>
  <c r="L25" i="6"/>
  <c r="G25" i="6"/>
  <c r="F24" i="6"/>
  <c r="Q23" i="6"/>
  <c r="L23" i="6"/>
  <c r="G23" i="6"/>
  <c r="V21" i="6"/>
  <c r="R21" i="6"/>
  <c r="N21" i="6"/>
  <c r="J21" i="6"/>
  <c r="F21" i="6"/>
  <c r="Q21" i="6"/>
  <c r="I21" i="6"/>
  <c r="I23" i="6"/>
  <c r="P21" i="6"/>
  <c r="F114" i="6"/>
  <c r="Q106" i="6"/>
  <c r="P100" i="6"/>
  <c r="P93" i="6"/>
  <c r="O87" i="6"/>
  <c r="T81" i="6"/>
  <c r="T77" i="6"/>
  <c r="V73" i="6"/>
  <c r="O70" i="6"/>
  <c r="U67" i="6"/>
  <c r="S62" i="6"/>
  <c r="H60" i="6"/>
  <c r="F55" i="6"/>
  <c r="R50" i="6"/>
  <c r="O48" i="6"/>
  <c r="U45" i="6"/>
  <c r="J44" i="6"/>
  <c r="O42" i="6"/>
  <c r="O40" i="6"/>
  <c r="U37" i="6"/>
  <c r="O35" i="6"/>
  <c r="O33" i="6"/>
  <c r="U32" i="6"/>
  <c r="I31" i="6"/>
  <c r="I29" i="6"/>
  <c r="N27" i="6"/>
  <c r="S25" i="6"/>
  <c r="G24" i="6"/>
  <c r="G22" i="6"/>
  <c r="G21" i="6"/>
  <c r="D155" i="6"/>
  <c r="G11" i="6" s="1"/>
  <c r="M126" i="6"/>
  <c r="N116" i="6"/>
  <c r="F112" i="6"/>
  <c r="L108" i="6"/>
  <c r="V104" i="6"/>
  <c r="K102" i="6"/>
  <c r="U98" i="6"/>
  <c r="J96" i="6"/>
  <c r="U91" i="6"/>
  <c r="J89" i="6"/>
  <c r="T85" i="6"/>
  <c r="J83" i="6"/>
  <c r="J81" i="6"/>
  <c r="I79" i="6"/>
  <c r="I77" i="6"/>
  <c r="M74" i="6"/>
  <c r="R72" i="6"/>
  <c r="F71" i="6"/>
  <c r="G70" i="6"/>
  <c r="L68" i="6"/>
  <c r="Q66" i="6"/>
  <c r="V64" i="6"/>
  <c r="F64" i="6"/>
  <c r="K62" i="6"/>
  <c r="P60" i="6"/>
  <c r="U58" i="6"/>
  <c r="V57" i="6"/>
  <c r="J56" i="6"/>
  <c r="O54" i="6"/>
  <c r="T52" i="6"/>
  <c r="U51" i="6"/>
  <c r="N50" i="6"/>
  <c r="F50" i="6"/>
  <c r="S48" i="6"/>
  <c r="K48" i="6"/>
  <c r="G47" i="6"/>
  <c r="P46" i="6"/>
  <c r="H46" i="6"/>
  <c r="U44" i="6"/>
  <c r="M44" i="6"/>
  <c r="H44" i="6"/>
  <c r="F43" i="6"/>
  <c r="R42" i="6"/>
  <c r="M42" i="6"/>
  <c r="G42" i="6"/>
  <c r="F41" i="6"/>
  <c r="R40" i="6"/>
  <c r="L40" i="6"/>
  <c r="G40" i="6"/>
  <c r="G38" i="6"/>
  <c r="R37" i="6"/>
  <c r="M37" i="6"/>
  <c r="H37" i="6"/>
  <c r="F36" i="6"/>
  <c r="R35" i="6"/>
  <c r="M35" i="6"/>
  <c r="G35" i="6"/>
  <c r="F34" i="6"/>
  <c r="R33" i="6"/>
  <c r="L33" i="6"/>
  <c r="G33" i="6"/>
  <c r="F32" i="6"/>
  <c r="Q31" i="6"/>
  <c r="L31" i="6"/>
  <c r="G31" i="6"/>
  <c r="V29" i="6"/>
  <c r="Q29" i="6"/>
  <c r="L29" i="6"/>
  <c r="F29" i="6"/>
  <c r="V27" i="6"/>
  <c r="Q27" i="6"/>
  <c r="K27" i="6"/>
  <c r="F27" i="6"/>
  <c r="V25" i="6"/>
  <c r="P25" i="6"/>
  <c r="K25" i="6"/>
  <c r="F25" i="6"/>
  <c r="U23" i="6"/>
  <c r="P23" i="6"/>
  <c r="K23" i="6"/>
  <c r="V22" i="6"/>
  <c r="U21" i="6"/>
  <c r="M21" i="6"/>
  <c r="I20" i="6"/>
  <c r="T23" i="6"/>
  <c r="T21" i="6"/>
  <c r="H21" i="6"/>
  <c r="L120" i="6"/>
  <c r="I66" i="6"/>
  <c r="M58" i="6"/>
  <c r="L52" i="6"/>
  <c r="F49" i="6"/>
  <c r="L46" i="6"/>
  <c r="V43" i="6"/>
  <c r="J42" i="6"/>
  <c r="J40" i="6"/>
  <c r="P37" i="6"/>
  <c r="U35" i="6"/>
  <c r="V34" i="6"/>
  <c r="T31" i="6"/>
  <c r="U30" i="6"/>
  <c r="U28" i="6"/>
  <c r="I27" i="6"/>
  <c r="H25" i="6"/>
  <c r="M23" i="6"/>
  <c r="O21" i="6"/>
  <c r="E142" i="6"/>
  <c r="F123" i="6"/>
  <c r="S114" i="6"/>
  <c r="P110" i="6"/>
  <c r="U107" i="6"/>
  <c r="N104" i="6"/>
  <c r="G101" i="6"/>
  <c r="M98" i="6"/>
  <c r="G94" i="6"/>
  <c r="M91" i="6"/>
  <c r="F88" i="6"/>
  <c r="L85" i="6"/>
  <c r="V82" i="6"/>
  <c r="U80" i="6"/>
  <c r="U78" i="6"/>
  <c r="V75" i="6"/>
  <c r="I74" i="6"/>
  <c r="N72" i="6"/>
  <c r="S70" i="6"/>
  <c r="G69" i="6"/>
  <c r="H68" i="6"/>
  <c r="M66" i="6"/>
  <c r="R64" i="6"/>
  <c r="F63" i="6"/>
  <c r="G62" i="6"/>
  <c r="L60" i="6"/>
  <c r="Q58" i="6"/>
  <c r="V56" i="6"/>
  <c r="F56" i="6"/>
  <c r="K54" i="6"/>
  <c r="P52" i="6"/>
  <c r="U50" i="6"/>
  <c r="M50" i="6"/>
  <c r="V49" i="6"/>
  <c r="R48" i="6"/>
  <c r="J48" i="6"/>
  <c r="F47" i="6"/>
  <c r="O46" i="6"/>
  <c r="G46" i="6"/>
  <c r="T44" i="6"/>
  <c r="L44" i="6"/>
  <c r="F44" i="6"/>
  <c r="V42" i="6"/>
  <c r="Q42" i="6"/>
  <c r="K42" i="6"/>
  <c r="F42" i="6"/>
  <c r="V40" i="6"/>
  <c r="P40" i="6"/>
  <c r="K40" i="6"/>
  <c r="F40" i="6"/>
  <c r="V37" i="6"/>
  <c r="Q37" i="6"/>
  <c r="L37" i="6"/>
  <c r="F37" i="6"/>
  <c r="V35" i="6"/>
  <c r="Q35" i="6"/>
  <c r="K35" i="6"/>
  <c r="F35" i="6"/>
  <c r="V33" i="6"/>
  <c r="P33" i="6"/>
  <c r="K33" i="6"/>
  <c r="F33" i="6"/>
  <c r="U31" i="6"/>
  <c r="P31" i="6"/>
  <c r="K31" i="6"/>
  <c r="V30" i="6"/>
  <c r="U29" i="6"/>
  <c r="P29" i="6"/>
  <c r="J29" i="6"/>
  <c r="V28" i="6"/>
  <c r="U27" i="6"/>
  <c r="O27" i="6"/>
  <c r="J27" i="6"/>
  <c r="V26" i="6"/>
  <c r="T25" i="6"/>
  <c r="O25" i="6"/>
  <c r="J25" i="6"/>
  <c r="U24" i="6"/>
  <c r="O23" i="6"/>
  <c r="U22" i="6"/>
  <c r="L21" i="6"/>
  <c r="H135" i="6"/>
  <c r="G110" i="6"/>
  <c r="F104" i="6"/>
  <c r="V97" i="6"/>
  <c r="V90" i="6"/>
  <c r="U84" i="6"/>
  <c r="T79" i="6"/>
  <c r="U74" i="6"/>
  <c r="J72" i="6"/>
  <c r="T68" i="6"/>
  <c r="N64" i="6"/>
  <c r="G61" i="6"/>
  <c r="R56" i="6"/>
  <c r="G54" i="6"/>
  <c r="J50" i="6"/>
  <c r="G48" i="6"/>
  <c r="T46" i="6"/>
  <c r="Q44" i="6"/>
  <c r="U42" i="6"/>
  <c r="V41" i="6"/>
  <c r="T40" i="6"/>
  <c r="V38" i="6"/>
  <c r="J37" i="6"/>
  <c r="V36" i="6"/>
  <c r="J35" i="6"/>
  <c r="T33" i="6"/>
  <c r="J33" i="6"/>
  <c r="O31" i="6"/>
  <c r="T29" i="6"/>
  <c r="N29" i="6"/>
  <c r="S27" i="6"/>
  <c r="G26" i="6"/>
  <c r="N25" i="6"/>
  <c r="S23" i="6"/>
  <c r="H23" i="6"/>
  <c r="S21" i="6"/>
  <c r="K21" i="6"/>
  <c r="I7" i="6"/>
  <c r="BZ22" i="1" l="1"/>
  <c r="AQ88" i="1"/>
  <c r="CI88" i="1"/>
  <c r="CG88" i="1"/>
  <c r="CC22" i="1"/>
  <c r="AT88" i="1"/>
  <c r="AJ22" i="1"/>
  <c r="W88" i="1"/>
  <c r="CZ85" i="1"/>
  <c r="Y85" i="1" s="1"/>
  <c r="CY85" i="1"/>
  <c r="X85" i="1" s="1"/>
  <c r="AG22" i="1"/>
  <c r="T88" i="1"/>
  <c r="CR81" i="1"/>
  <c r="Q81" i="1" s="1"/>
  <c r="AB80" i="1"/>
  <c r="CP77" i="1"/>
  <c r="O77" i="1" s="1"/>
  <c r="CZ67" i="1"/>
  <c r="Y67" i="1" s="1"/>
  <c r="CY67" i="1"/>
  <c r="X67" i="1" s="1"/>
  <c r="CZ59" i="1"/>
  <c r="Y59" i="1" s="1"/>
  <c r="CY59" i="1"/>
  <c r="X59" i="1" s="1"/>
  <c r="AB59" i="1"/>
  <c r="AB51" i="1"/>
  <c r="CY78" i="1"/>
  <c r="X78" i="1" s="1"/>
  <c r="AB78" i="1"/>
  <c r="CP76" i="1"/>
  <c r="O76" i="1" s="1"/>
  <c r="AB74" i="1"/>
  <c r="CZ70" i="1"/>
  <c r="Y70" i="1" s="1"/>
  <c r="CY70" i="1"/>
  <c r="X70" i="1" s="1"/>
  <c r="CR56" i="1"/>
  <c r="Q56" i="1" s="1"/>
  <c r="AB56" i="1"/>
  <c r="CR52" i="1"/>
  <c r="Q52" i="1" s="1"/>
  <c r="CP52" i="1" s="1"/>
  <c r="O52" i="1" s="1"/>
  <c r="AB52" i="1"/>
  <c r="CY47" i="1"/>
  <c r="X47" i="1" s="1"/>
  <c r="CZ47" i="1"/>
  <c r="Y47" i="1" s="1"/>
  <c r="CP28" i="1"/>
  <c r="O28" i="1" s="1"/>
  <c r="CJ88" i="1"/>
  <c r="BB167" i="1"/>
  <c r="F156" i="1"/>
  <c r="F160" i="1" s="1"/>
  <c r="F162" i="1" s="1"/>
  <c r="F164" i="1" s="1"/>
  <c r="BD88" i="1"/>
  <c r="AD86" i="1"/>
  <c r="CR86" i="1" s="1"/>
  <c r="Q86" i="1" s="1"/>
  <c r="CS86" i="1"/>
  <c r="R86" i="1" s="1"/>
  <c r="CZ86" i="1" s="1"/>
  <c r="Y86" i="1" s="1"/>
  <c r="U85" i="1"/>
  <c r="AH88" i="1" s="1"/>
  <c r="AB85" i="1"/>
  <c r="CP84" i="1"/>
  <c r="O84" i="1" s="1"/>
  <c r="CY81" i="1"/>
  <c r="X81" i="1" s="1"/>
  <c r="CP81" i="1"/>
  <c r="O81" i="1" s="1"/>
  <c r="CZ80" i="1"/>
  <c r="Y80" i="1" s="1"/>
  <c r="CZ77" i="1"/>
  <c r="Y77" i="1" s="1"/>
  <c r="AB76" i="1"/>
  <c r="AB75" i="1"/>
  <c r="CZ71" i="1"/>
  <c r="Y71" i="1" s="1"/>
  <c r="CY71" i="1"/>
  <c r="X71" i="1" s="1"/>
  <c r="AB71" i="1"/>
  <c r="CZ65" i="1"/>
  <c r="Y65" i="1" s="1"/>
  <c r="GN65" i="1" s="1"/>
  <c r="CY65" i="1"/>
  <c r="X65" i="1" s="1"/>
  <c r="AB65" i="1"/>
  <c r="CZ61" i="1"/>
  <c r="Y61" i="1" s="1"/>
  <c r="CY61" i="1"/>
  <c r="X61" i="1" s="1"/>
  <c r="GM61" i="1" s="1"/>
  <c r="AB61" i="1"/>
  <c r="CZ57" i="1"/>
  <c r="Y57" i="1" s="1"/>
  <c r="CY57" i="1"/>
  <c r="X57" i="1" s="1"/>
  <c r="AB57" i="1"/>
  <c r="CZ49" i="1"/>
  <c r="Y49" i="1" s="1"/>
  <c r="CY49" i="1"/>
  <c r="X49" i="1" s="1"/>
  <c r="GN49" i="1" s="1"/>
  <c r="AB49" i="1"/>
  <c r="CQ48" i="1"/>
  <c r="P48" i="1" s="1"/>
  <c r="CP48" i="1" s="1"/>
  <c r="O48" i="1" s="1"/>
  <c r="AB48" i="1"/>
  <c r="CP80" i="1"/>
  <c r="O80" i="1" s="1"/>
  <c r="AB77" i="1"/>
  <c r="CZ73" i="1"/>
  <c r="Y73" i="1" s="1"/>
  <c r="CY73" i="1"/>
  <c r="X73" i="1" s="1"/>
  <c r="AB73" i="1"/>
  <c r="CZ69" i="1"/>
  <c r="Y69" i="1" s="1"/>
  <c r="CY69" i="1"/>
  <c r="X69" i="1" s="1"/>
  <c r="AB69" i="1"/>
  <c r="AB67" i="1"/>
  <c r="CZ55" i="1"/>
  <c r="Y55" i="1" s="1"/>
  <c r="CY55" i="1"/>
  <c r="X55" i="1" s="1"/>
  <c r="AB55" i="1"/>
  <c r="CZ51" i="1"/>
  <c r="Y51" i="1" s="1"/>
  <c r="CY51" i="1"/>
  <c r="X51" i="1" s="1"/>
  <c r="AI88" i="1"/>
  <c r="AU88" i="1"/>
  <c r="AP88" i="1"/>
  <c r="CY84" i="1"/>
  <c r="X84" i="1" s="1"/>
  <c r="CR79" i="1"/>
  <c r="Q79" i="1" s="1"/>
  <c r="CP79" i="1" s="1"/>
  <c r="O79" i="1" s="1"/>
  <c r="CP78" i="1"/>
  <c r="O78" i="1" s="1"/>
  <c r="CP75" i="1"/>
  <c r="O75" i="1" s="1"/>
  <c r="CZ74" i="1"/>
  <c r="Y74" i="1" s="1"/>
  <c r="CY74" i="1"/>
  <c r="X74" i="1" s="1"/>
  <c r="CP71" i="1"/>
  <c r="O71" i="1" s="1"/>
  <c r="AB70" i="1"/>
  <c r="CR68" i="1"/>
  <c r="Q68" i="1" s="1"/>
  <c r="CP68" i="1" s="1"/>
  <c r="O68" i="1" s="1"/>
  <c r="AB68" i="1"/>
  <c r="CR64" i="1"/>
  <c r="Q64" i="1" s="1"/>
  <c r="AB64" i="1"/>
  <c r="GN61" i="1"/>
  <c r="CR60" i="1"/>
  <c r="Q60" i="1" s="1"/>
  <c r="AB60" i="1"/>
  <c r="GN57" i="1"/>
  <c r="BC22" i="1"/>
  <c r="BC167" i="1"/>
  <c r="AF88" i="1"/>
  <c r="CQ86" i="1"/>
  <c r="P86" i="1" s="1"/>
  <c r="CP86" i="1" s="1"/>
  <c r="O86" i="1" s="1"/>
  <c r="AB86" i="1"/>
  <c r="CP85" i="1"/>
  <c r="O85" i="1" s="1"/>
  <c r="AB84" i="1"/>
  <c r="CP82" i="1"/>
  <c r="O82" i="1" s="1"/>
  <c r="CZ78" i="1"/>
  <c r="Y78" i="1" s="1"/>
  <c r="CZ76" i="1"/>
  <c r="Y76" i="1" s="1"/>
  <c r="CZ75" i="1"/>
  <c r="Y75" i="1" s="1"/>
  <c r="CP73" i="1"/>
  <c r="O73" i="1" s="1"/>
  <c r="CZ72" i="1"/>
  <c r="Y72" i="1" s="1"/>
  <c r="CY72" i="1"/>
  <c r="X72" i="1" s="1"/>
  <c r="AB72" i="1"/>
  <c r="CP69" i="1"/>
  <c r="O69" i="1" s="1"/>
  <c r="CZ68" i="1"/>
  <c r="Y68" i="1" s="1"/>
  <c r="CY68" i="1"/>
  <c r="X68" i="1" s="1"/>
  <c r="CP67" i="1"/>
  <c r="O67" i="1" s="1"/>
  <c r="CR66" i="1"/>
  <c r="Q66" i="1" s="1"/>
  <c r="AB66" i="1"/>
  <c r="CY64" i="1"/>
  <c r="X64" i="1" s="1"/>
  <c r="CR62" i="1"/>
  <c r="Q62" i="1" s="1"/>
  <c r="AB62" i="1"/>
  <c r="CY60" i="1"/>
  <c r="X60" i="1" s="1"/>
  <c r="CP59" i="1"/>
  <c r="O59" i="1" s="1"/>
  <c r="CR58" i="1"/>
  <c r="Q58" i="1" s="1"/>
  <c r="AB58" i="1"/>
  <c r="GM57" i="1"/>
  <c r="CY56" i="1"/>
  <c r="X56" i="1" s="1"/>
  <c r="CP55" i="1"/>
  <c r="O55" i="1" s="1"/>
  <c r="CR54" i="1"/>
  <c r="Q54" i="1" s="1"/>
  <c r="AB54" i="1"/>
  <c r="CY52" i="1"/>
  <c r="X52" i="1" s="1"/>
  <c r="CP51" i="1"/>
  <c r="O51" i="1" s="1"/>
  <c r="CR50" i="1"/>
  <c r="Q50" i="1" s="1"/>
  <c r="CP50" i="1" s="1"/>
  <c r="O50" i="1" s="1"/>
  <c r="AB50" i="1"/>
  <c r="GM49" i="1"/>
  <c r="CZ48" i="1"/>
  <c r="Y48" i="1" s="1"/>
  <c r="DI115" i="3"/>
  <c r="DG115" i="3"/>
  <c r="DH115" i="3"/>
  <c r="DG101" i="3"/>
  <c r="DJ101" i="3" s="1"/>
  <c r="DI101" i="3"/>
  <c r="DH101" i="3"/>
  <c r="DH1" i="3"/>
  <c r="DF1" i="3"/>
  <c r="DI1" i="3"/>
  <c r="DJ1" i="3" s="1"/>
  <c r="AO88" i="1"/>
  <c r="CS46" i="1"/>
  <c r="R46" i="1" s="1"/>
  <c r="CZ46" i="1" s="1"/>
  <c r="Y46" i="1" s="1"/>
  <c r="AD46" i="1"/>
  <c r="CR46" i="1" s="1"/>
  <c r="Q46" i="1" s="1"/>
  <c r="CY46" i="1"/>
  <c r="X46" i="1" s="1"/>
  <c r="CY45" i="1"/>
  <c r="X45" i="1" s="1"/>
  <c r="CY42" i="1"/>
  <c r="X42" i="1" s="1"/>
  <c r="CY41" i="1"/>
  <c r="X41" i="1" s="1"/>
  <c r="CY38" i="1"/>
  <c r="X38" i="1" s="1"/>
  <c r="CY37" i="1"/>
  <c r="X37" i="1" s="1"/>
  <c r="AB32" i="1"/>
  <c r="CQ32" i="1"/>
  <c r="P32" i="1" s="1"/>
  <c r="CP32" i="1" s="1"/>
  <c r="O32" i="1" s="1"/>
  <c r="CQ30" i="1"/>
  <c r="P30" i="1" s="1"/>
  <c r="CP26" i="1"/>
  <c r="O26" i="1" s="1"/>
  <c r="DG109" i="3"/>
  <c r="DI109" i="3"/>
  <c r="DJ109" i="3" s="1"/>
  <c r="DH109" i="3"/>
  <c r="DI107" i="3"/>
  <c r="DJ107" i="3" s="1"/>
  <c r="DG107" i="3"/>
  <c r="DH107" i="3"/>
  <c r="DI99" i="3"/>
  <c r="DG99" i="3"/>
  <c r="DJ99" i="3" s="1"/>
  <c r="DH99" i="3"/>
  <c r="DF61" i="3"/>
  <c r="DI61" i="3"/>
  <c r="DG61" i="3"/>
  <c r="DJ61" i="3" s="1"/>
  <c r="DH51" i="3"/>
  <c r="DF51" i="3"/>
  <c r="DJ51" i="3" s="1"/>
  <c r="DI51" i="3"/>
  <c r="DG51" i="3"/>
  <c r="CZ66" i="1"/>
  <c r="Y66" i="1" s="1"/>
  <c r="CZ64" i="1"/>
  <c r="Y64" i="1" s="1"/>
  <c r="CZ62" i="1"/>
  <c r="Y62" i="1" s="1"/>
  <c r="CZ60" i="1"/>
  <c r="Y60" i="1" s="1"/>
  <c r="CZ58" i="1"/>
  <c r="Y58" i="1" s="1"/>
  <c r="CZ56" i="1"/>
  <c r="Y56" i="1" s="1"/>
  <c r="CZ54" i="1"/>
  <c r="Y54" i="1" s="1"/>
  <c r="CZ52" i="1"/>
  <c r="Y52" i="1" s="1"/>
  <c r="CZ50" i="1"/>
  <c r="Y50" i="1" s="1"/>
  <c r="AB46" i="1"/>
  <c r="CQ46" i="1"/>
  <c r="P46" i="1" s="1"/>
  <c r="CP46" i="1" s="1"/>
  <c r="O46" i="1" s="1"/>
  <c r="CS45" i="1"/>
  <c r="R45" i="1" s="1"/>
  <c r="CZ45" i="1" s="1"/>
  <c r="Y45" i="1" s="1"/>
  <c r="AD45" i="1"/>
  <c r="CR45" i="1" s="1"/>
  <c r="Q45" i="1" s="1"/>
  <c r="CS33" i="1"/>
  <c r="R33" i="1" s="1"/>
  <c r="AD33" i="1"/>
  <c r="CR33" i="1" s="1"/>
  <c r="Q33" i="1" s="1"/>
  <c r="CS31" i="1"/>
  <c r="R31" i="1" s="1"/>
  <c r="CY31" i="1" s="1"/>
  <c r="X31" i="1" s="1"/>
  <c r="AD31" i="1"/>
  <c r="CR31" i="1" s="1"/>
  <c r="Q31" i="1" s="1"/>
  <c r="CS29" i="1"/>
  <c r="R29" i="1" s="1"/>
  <c r="AD29" i="1"/>
  <c r="CR29" i="1" s="1"/>
  <c r="Q29" i="1" s="1"/>
  <c r="DF115" i="3"/>
  <c r="DJ115" i="3" s="1"/>
  <c r="DF101" i="3"/>
  <c r="DG93" i="3"/>
  <c r="DI93" i="3"/>
  <c r="DJ93" i="3" s="1"/>
  <c r="DH93" i="3"/>
  <c r="DG85" i="3"/>
  <c r="DI85" i="3"/>
  <c r="DH85" i="3"/>
  <c r="DI83" i="3"/>
  <c r="DG83" i="3"/>
  <c r="DJ83" i="3" s="1"/>
  <c r="DH83" i="3"/>
  <c r="DF65" i="3"/>
  <c r="DJ65" i="3" s="1"/>
  <c r="DH65" i="3"/>
  <c r="DI65" i="3"/>
  <c r="DG1" i="3"/>
  <c r="CP74" i="1"/>
  <c r="O74" i="1" s="1"/>
  <c r="CP72" i="1"/>
  <c r="O72" i="1" s="1"/>
  <c r="CP70" i="1"/>
  <c r="O70" i="1" s="1"/>
  <c r="CP66" i="1"/>
  <c r="O66" i="1" s="1"/>
  <c r="CP64" i="1"/>
  <c r="O64" i="1" s="1"/>
  <c r="CP62" i="1"/>
  <c r="O62" i="1" s="1"/>
  <c r="CP60" i="1"/>
  <c r="O60" i="1" s="1"/>
  <c r="CP58" i="1"/>
  <c r="O58" i="1" s="1"/>
  <c r="CP56" i="1"/>
  <c r="O56" i="1" s="1"/>
  <c r="CP54" i="1"/>
  <c r="O54" i="1" s="1"/>
  <c r="CQ47" i="1"/>
  <c r="P47" i="1" s="1"/>
  <c r="CP47" i="1" s="1"/>
  <c r="O47" i="1" s="1"/>
  <c r="AB47" i="1"/>
  <c r="CQ45" i="1"/>
  <c r="P45" i="1" s="1"/>
  <c r="CQ44" i="1"/>
  <c r="P44" i="1" s="1"/>
  <c r="CP44" i="1" s="1"/>
  <c r="O44" i="1" s="1"/>
  <c r="AB44" i="1"/>
  <c r="CQ43" i="1"/>
  <c r="P43" i="1" s="1"/>
  <c r="CQ42" i="1"/>
  <c r="P42" i="1" s="1"/>
  <c r="CQ41" i="1"/>
  <c r="P41" i="1" s="1"/>
  <c r="CQ40" i="1"/>
  <c r="P40" i="1" s="1"/>
  <c r="CP40" i="1" s="1"/>
  <c r="O40" i="1" s="1"/>
  <c r="AB40" i="1"/>
  <c r="CQ39" i="1"/>
  <c r="P39" i="1" s="1"/>
  <c r="CQ38" i="1"/>
  <c r="P38" i="1" s="1"/>
  <c r="CQ37" i="1"/>
  <c r="P37" i="1" s="1"/>
  <c r="CQ36" i="1"/>
  <c r="P36" i="1" s="1"/>
  <c r="CP36" i="1" s="1"/>
  <c r="O36" i="1" s="1"/>
  <c r="AB36" i="1"/>
  <c r="CQ35" i="1"/>
  <c r="P35" i="1" s="1"/>
  <c r="CY33" i="1"/>
  <c r="X33" i="1" s="1"/>
  <c r="CZ33" i="1"/>
  <c r="Y33" i="1" s="1"/>
  <c r="CZ31" i="1"/>
  <c r="Y31" i="1" s="1"/>
  <c r="CY30" i="1"/>
  <c r="X30" i="1" s="1"/>
  <c r="CY29" i="1"/>
  <c r="X29" i="1" s="1"/>
  <c r="CZ29" i="1"/>
  <c r="Y29" i="1" s="1"/>
  <c r="DI91" i="3"/>
  <c r="DG91" i="3"/>
  <c r="DH91" i="3"/>
  <c r="DG77" i="3"/>
  <c r="DI77" i="3"/>
  <c r="DJ77" i="3" s="1"/>
  <c r="DH77" i="3"/>
  <c r="DI75" i="3"/>
  <c r="DJ75" i="3" s="1"/>
  <c r="DG75" i="3"/>
  <c r="DH75" i="3"/>
  <c r="DI70" i="3"/>
  <c r="DG70" i="3"/>
  <c r="DH70" i="3"/>
  <c r="DG56" i="3"/>
  <c r="DH56" i="3"/>
  <c r="DI56" i="3"/>
  <c r="DJ56" i="3" s="1"/>
  <c r="DH43" i="3"/>
  <c r="DF43" i="3"/>
  <c r="DG43" i="3"/>
  <c r="DI43" i="3"/>
  <c r="DJ43" i="3" s="1"/>
  <c r="AD44" i="1"/>
  <c r="CR44" i="1" s="1"/>
  <c r="Q44" i="1" s="1"/>
  <c r="CS44" i="1"/>
  <c r="R44" i="1" s="1"/>
  <c r="CZ44" i="1" s="1"/>
  <c r="Y44" i="1" s="1"/>
  <c r="AD42" i="1"/>
  <c r="CR42" i="1" s="1"/>
  <c r="Q42" i="1" s="1"/>
  <c r="CS42" i="1"/>
  <c r="R42" i="1" s="1"/>
  <c r="CZ42" i="1" s="1"/>
  <c r="Y42" i="1" s="1"/>
  <c r="AD40" i="1"/>
  <c r="CR40" i="1" s="1"/>
  <c r="Q40" i="1" s="1"/>
  <c r="CS40" i="1"/>
  <c r="R40" i="1" s="1"/>
  <c r="CZ40" i="1" s="1"/>
  <c r="Y40" i="1" s="1"/>
  <c r="AD38" i="1"/>
  <c r="CR38" i="1" s="1"/>
  <c r="Q38" i="1" s="1"/>
  <c r="CS38" i="1"/>
  <c r="R38" i="1" s="1"/>
  <c r="CZ38" i="1" s="1"/>
  <c r="Y38" i="1" s="1"/>
  <c r="AD36" i="1"/>
  <c r="CR36" i="1" s="1"/>
  <c r="Q36" i="1" s="1"/>
  <c r="CS36" i="1"/>
  <c r="R36" i="1" s="1"/>
  <c r="CZ36" i="1" s="1"/>
  <c r="Y36" i="1" s="1"/>
  <c r="AB33" i="1"/>
  <c r="CQ33" i="1"/>
  <c r="P33" i="1" s="1"/>
  <c r="CP33" i="1" s="1"/>
  <c r="O33" i="1" s="1"/>
  <c r="CS30" i="1"/>
  <c r="R30" i="1" s="1"/>
  <c r="CZ30" i="1" s="1"/>
  <c r="Y30" i="1" s="1"/>
  <c r="AD30" i="1"/>
  <c r="CR30" i="1" s="1"/>
  <c r="Q30" i="1" s="1"/>
  <c r="AB29" i="1"/>
  <c r="CQ29" i="1"/>
  <c r="P29" i="1" s="1"/>
  <c r="CP29" i="1" s="1"/>
  <c r="O29" i="1" s="1"/>
  <c r="CP25" i="1"/>
  <c r="O25" i="1" s="1"/>
  <c r="DF110" i="3"/>
  <c r="DH110" i="3"/>
  <c r="DG110" i="3"/>
  <c r="DJ110" i="3" s="1"/>
  <c r="DH100" i="3"/>
  <c r="DF100" i="3"/>
  <c r="DI100" i="3"/>
  <c r="DH92" i="3"/>
  <c r="DF92" i="3"/>
  <c r="DJ92" i="3" s="1"/>
  <c r="DI92" i="3"/>
  <c r="DF86" i="3"/>
  <c r="DJ86" i="3" s="1"/>
  <c r="DH86" i="3"/>
  <c r="DG86" i="3"/>
  <c r="DF78" i="3"/>
  <c r="DH78" i="3"/>
  <c r="DG78" i="3"/>
  <c r="DG64" i="3"/>
  <c r="DH64" i="3"/>
  <c r="DI64" i="3"/>
  <c r="DF57" i="3"/>
  <c r="DH57" i="3"/>
  <c r="DI57" i="3"/>
  <c r="DJ57" i="3" s="1"/>
  <c r="DH37" i="3"/>
  <c r="DF37" i="3"/>
  <c r="DJ37" i="3" s="1"/>
  <c r="DG37" i="3"/>
  <c r="DI32" i="3"/>
  <c r="DG32" i="3"/>
  <c r="DH32" i="3"/>
  <c r="DF11" i="3"/>
  <c r="DH11" i="3"/>
  <c r="DG11" i="3"/>
  <c r="DJ11" i="3" s="1"/>
  <c r="DI11" i="3"/>
  <c r="AD43" i="1"/>
  <c r="CR43" i="1" s="1"/>
  <c r="Q43" i="1" s="1"/>
  <c r="CS43" i="1"/>
  <c r="R43" i="1" s="1"/>
  <c r="CZ43" i="1" s="1"/>
  <c r="Y43" i="1" s="1"/>
  <c r="AD41" i="1"/>
  <c r="CR41" i="1" s="1"/>
  <c r="Q41" i="1" s="1"/>
  <c r="CS41" i="1"/>
  <c r="R41" i="1" s="1"/>
  <c r="CZ41" i="1" s="1"/>
  <c r="Y41" i="1" s="1"/>
  <c r="AD39" i="1"/>
  <c r="CR39" i="1" s="1"/>
  <c r="Q39" i="1" s="1"/>
  <c r="CS39" i="1"/>
  <c r="R39" i="1" s="1"/>
  <c r="CZ39" i="1" s="1"/>
  <c r="Y39" i="1" s="1"/>
  <c r="AD37" i="1"/>
  <c r="CR37" i="1" s="1"/>
  <c r="Q37" i="1" s="1"/>
  <c r="CS37" i="1"/>
  <c r="R37" i="1" s="1"/>
  <c r="CZ37" i="1" s="1"/>
  <c r="Y37" i="1" s="1"/>
  <c r="AD35" i="1"/>
  <c r="CR35" i="1" s="1"/>
  <c r="Q35" i="1" s="1"/>
  <c r="CS35" i="1"/>
  <c r="R35" i="1" s="1"/>
  <c r="CZ35" i="1" s="1"/>
  <c r="Y35" i="1" s="1"/>
  <c r="CS32" i="1"/>
  <c r="R32" i="1" s="1"/>
  <c r="CZ32" i="1" s="1"/>
  <c r="Y32" i="1" s="1"/>
  <c r="AD32" i="1"/>
  <c r="CR32" i="1" s="1"/>
  <c r="Q32" i="1" s="1"/>
  <c r="CQ31" i="1"/>
  <c r="P31" i="1" s="1"/>
  <c r="CP27" i="1"/>
  <c r="O27" i="1" s="1"/>
  <c r="DH116" i="3"/>
  <c r="DF116" i="3"/>
  <c r="DJ116" i="3" s="1"/>
  <c r="DI116" i="3"/>
  <c r="DH108" i="3"/>
  <c r="DF108" i="3"/>
  <c r="DI108" i="3"/>
  <c r="DJ108" i="3" s="1"/>
  <c r="DF102" i="3"/>
  <c r="DJ102" i="3" s="1"/>
  <c r="DH102" i="3"/>
  <c r="DG102" i="3"/>
  <c r="DF94" i="3"/>
  <c r="DH94" i="3"/>
  <c r="DG94" i="3"/>
  <c r="DH84" i="3"/>
  <c r="DF84" i="3"/>
  <c r="DJ84" i="3" s="1"/>
  <c r="DI84" i="3"/>
  <c r="DH76" i="3"/>
  <c r="DF76" i="3"/>
  <c r="DI76" i="3"/>
  <c r="DJ76" i="3" s="1"/>
  <c r="DH67" i="3"/>
  <c r="DF67" i="3"/>
  <c r="DJ67" i="3" s="1"/>
  <c r="DI67" i="3"/>
  <c r="DG67" i="3"/>
  <c r="DI54" i="3"/>
  <c r="DJ54" i="3" s="1"/>
  <c r="DG54" i="3"/>
  <c r="DH54" i="3"/>
  <c r="DF49" i="3"/>
  <c r="DH49" i="3"/>
  <c r="DI49" i="3"/>
  <c r="DG44" i="3"/>
  <c r="DF44" i="3"/>
  <c r="DI44" i="3"/>
  <c r="DJ44" i="3" s="1"/>
  <c r="DF27" i="3"/>
  <c r="DH27" i="3"/>
  <c r="DG27" i="3"/>
  <c r="DI27" i="3"/>
  <c r="DJ27" i="3" s="1"/>
  <c r="DH17" i="3"/>
  <c r="DF17" i="3"/>
  <c r="DJ17" i="3" s="1"/>
  <c r="DI17" i="3"/>
  <c r="AB28" i="1"/>
  <c r="AB26" i="1"/>
  <c r="DG113" i="3"/>
  <c r="DI113" i="3"/>
  <c r="DI111" i="3"/>
  <c r="DG111" i="3"/>
  <c r="DJ111" i="3" s="1"/>
  <c r="DF106" i="3"/>
  <c r="DH106" i="3"/>
  <c r="DH104" i="3"/>
  <c r="DF104" i="3"/>
  <c r="DG97" i="3"/>
  <c r="DI97" i="3"/>
  <c r="DJ97" i="3" s="1"/>
  <c r="DI95" i="3"/>
  <c r="DJ95" i="3" s="1"/>
  <c r="DG95" i="3"/>
  <c r="DF90" i="3"/>
  <c r="DJ90" i="3" s="1"/>
  <c r="DH90" i="3"/>
  <c r="DH88" i="3"/>
  <c r="DF88" i="3"/>
  <c r="DJ88" i="3" s="1"/>
  <c r="DG81" i="3"/>
  <c r="DJ81" i="3" s="1"/>
  <c r="DI81" i="3"/>
  <c r="DI79" i="3"/>
  <c r="DJ79" i="3" s="1"/>
  <c r="DG79" i="3"/>
  <c r="DF74" i="3"/>
  <c r="DH74" i="3"/>
  <c r="DH72" i="3"/>
  <c r="DF72" i="3"/>
  <c r="DJ72" i="3" s="1"/>
  <c r="DF69" i="3"/>
  <c r="DJ69" i="3" s="1"/>
  <c r="DG69" i="3"/>
  <c r="DI69" i="3"/>
  <c r="DI66" i="3"/>
  <c r="DH66" i="3"/>
  <c r="DF66" i="3"/>
  <c r="DJ66" i="3" s="1"/>
  <c r="DF53" i="3"/>
  <c r="DG53" i="3"/>
  <c r="DI53" i="3"/>
  <c r="DJ53" i="3" s="1"/>
  <c r="DI50" i="3"/>
  <c r="DH50" i="3"/>
  <c r="DF50" i="3"/>
  <c r="DF41" i="3"/>
  <c r="DJ41" i="3" s="1"/>
  <c r="DH41" i="3"/>
  <c r="DI41" i="3"/>
  <c r="AB27" i="1"/>
  <c r="AB25" i="1"/>
  <c r="DF114" i="3"/>
  <c r="DJ114" i="3" s="1"/>
  <c r="DH114" i="3"/>
  <c r="DH112" i="3"/>
  <c r="DF112" i="3"/>
  <c r="DG105" i="3"/>
  <c r="DI105" i="3"/>
  <c r="DJ105" i="3" s="1"/>
  <c r="DI103" i="3"/>
  <c r="DG103" i="3"/>
  <c r="DF98" i="3"/>
  <c r="DH98" i="3"/>
  <c r="DH96" i="3"/>
  <c r="DF96" i="3"/>
  <c r="DG89" i="3"/>
  <c r="DI89" i="3"/>
  <c r="DI87" i="3"/>
  <c r="DG87" i="3"/>
  <c r="DF82" i="3"/>
  <c r="DH82" i="3"/>
  <c r="DH80" i="3"/>
  <c r="DF80" i="3"/>
  <c r="DG73" i="3"/>
  <c r="DI73" i="3"/>
  <c r="DJ73" i="3" s="1"/>
  <c r="DI62" i="3"/>
  <c r="DG62" i="3"/>
  <c r="DJ62" i="3" s="1"/>
  <c r="DH59" i="3"/>
  <c r="DI59" i="3"/>
  <c r="DJ59" i="3" s="1"/>
  <c r="DF59" i="3"/>
  <c r="DI58" i="3"/>
  <c r="DJ58" i="3" s="1"/>
  <c r="DF58" i="3"/>
  <c r="DH58" i="3"/>
  <c r="DF45" i="3"/>
  <c r="DG45" i="3"/>
  <c r="DH45" i="3"/>
  <c r="DF35" i="3"/>
  <c r="DJ35" i="3" s="1"/>
  <c r="DH35" i="3"/>
  <c r="DG35" i="3"/>
  <c r="DI35" i="3"/>
  <c r="DH25" i="3"/>
  <c r="DF25" i="3"/>
  <c r="DI25" i="3"/>
  <c r="DJ25" i="3" s="1"/>
  <c r="DF19" i="3"/>
  <c r="DJ19" i="3" s="1"/>
  <c r="DH19" i="3"/>
  <c r="DG19" i="3"/>
  <c r="DI19" i="3"/>
  <c r="DH9" i="3"/>
  <c r="DF9" i="3"/>
  <c r="DI9" i="3"/>
  <c r="DF3" i="3"/>
  <c r="DH3" i="3"/>
  <c r="DG3" i="3"/>
  <c r="DI3" i="3"/>
  <c r="DJ3" i="3" s="1"/>
  <c r="DF60" i="3"/>
  <c r="DG55" i="3"/>
  <c r="DI46" i="3"/>
  <c r="DJ46" i="3" s="1"/>
  <c r="DG46" i="3"/>
  <c r="DI42" i="3"/>
  <c r="DJ42" i="3" s="1"/>
  <c r="DH42" i="3"/>
  <c r="DG40" i="3"/>
  <c r="DH40" i="3"/>
  <c r="DG34" i="3"/>
  <c r="DI34" i="3"/>
  <c r="DH34" i="3"/>
  <c r="DG26" i="3"/>
  <c r="DI26" i="3"/>
  <c r="DJ26" i="3" s="1"/>
  <c r="DH26" i="3"/>
  <c r="DG18" i="3"/>
  <c r="DI18" i="3"/>
  <c r="DH18" i="3"/>
  <c r="DI8" i="3"/>
  <c r="DG8" i="3"/>
  <c r="DJ8" i="3" s="1"/>
  <c r="DH8" i="3"/>
  <c r="DH39" i="3"/>
  <c r="DG39" i="3"/>
  <c r="DH33" i="3"/>
  <c r="DF33" i="3"/>
  <c r="DJ33" i="3" s="1"/>
  <c r="DI24" i="3"/>
  <c r="DJ24" i="3" s="1"/>
  <c r="DG24" i="3"/>
  <c r="DH24" i="3"/>
  <c r="DI16" i="3"/>
  <c r="DG16" i="3"/>
  <c r="DH16" i="3"/>
  <c r="DG10" i="3"/>
  <c r="DJ10" i="3" s="1"/>
  <c r="DI10" i="3"/>
  <c r="DH10" i="3"/>
  <c r="DG2" i="3"/>
  <c r="DI2" i="3"/>
  <c r="DJ2" i="3" s="1"/>
  <c r="DH2" i="3"/>
  <c r="DG30" i="3"/>
  <c r="DJ30" i="3" s="1"/>
  <c r="DI30" i="3"/>
  <c r="DI28" i="3"/>
  <c r="DG28" i="3"/>
  <c r="DJ28" i="3" s="1"/>
  <c r="DF23" i="3"/>
  <c r="DH23" i="3"/>
  <c r="DH21" i="3"/>
  <c r="DF21" i="3"/>
  <c r="DG14" i="3"/>
  <c r="DI14" i="3"/>
  <c r="DI12" i="3"/>
  <c r="DG12" i="3"/>
  <c r="DF7" i="3"/>
  <c r="DH7" i="3"/>
  <c r="DH5" i="3"/>
  <c r="DF5" i="3"/>
  <c r="DG38" i="3"/>
  <c r="DI38" i="3"/>
  <c r="DI36" i="3"/>
  <c r="DG36" i="3"/>
  <c r="DF31" i="3"/>
  <c r="DH31" i="3"/>
  <c r="DF30" i="3"/>
  <c r="DH29" i="3"/>
  <c r="DF29" i="3"/>
  <c r="DF28" i="3"/>
  <c r="DI23" i="3"/>
  <c r="DJ23" i="3" s="1"/>
  <c r="DG22" i="3"/>
  <c r="DI22" i="3"/>
  <c r="DJ22" i="3" s="1"/>
  <c r="DG21" i="3"/>
  <c r="DI20" i="3"/>
  <c r="DG20" i="3"/>
  <c r="DF15" i="3"/>
  <c r="DJ15" i="3" s="1"/>
  <c r="DH15" i="3"/>
  <c r="DF14" i="3"/>
  <c r="DJ14" i="3" s="1"/>
  <c r="DH13" i="3"/>
  <c r="DF13" i="3"/>
  <c r="DJ13" i="3" s="1"/>
  <c r="DF12" i="3"/>
  <c r="DJ12" i="3" s="1"/>
  <c r="DI7" i="3"/>
  <c r="DJ7" i="3" s="1"/>
  <c r="DG6" i="3"/>
  <c r="DI6" i="3"/>
  <c r="DJ6" i="3" s="1"/>
  <c r="DG5" i="3"/>
  <c r="DI4" i="3"/>
  <c r="DJ4" i="3" s="1"/>
  <c r="DG4" i="3"/>
  <c r="GN52" i="1" l="1"/>
  <c r="GM52" i="1"/>
  <c r="GN68" i="1"/>
  <c r="GM68" i="1"/>
  <c r="GN50" i="1"/>
  <c r="GM50" i="1"/>
  <c r="GM79" i="1"/>
  <c r="GN79" i="1"/>
  <c r="U88" i="1"/>
  <c r="AH22" i="1"/>
  <c r="AB38" i="1"/>
  <c r="GN54" i="1"/>
  <c r="GM54" i="1"/>
  <c r="GN70" i="1"/>
  <c r="GM70" i="1"/>
  <c r="GN67" i="1"/>
  <c r="GM67" i="1"/>
  <c r="AI22" i="1"/>
  <c r="V88" i="1"/>
  <c r="GM81" i="1"/>
  <c r="GN81" i="1"/>
  <c r="GM28" i="1"/>
  <c r="GN28" i="1"/>
  <c r="GM77" i="1"/>
  <c r="GN77" i="1"/>
  <c r="W22" i="1"/>
  <c r="F112" i="1"/>
  <c r="W167" i="1"/>
  <c r="CP31" i="1"/>
  <c r="O31" i="1" s="1"/>
  <c r="GM36" i="1"/>
  <c r="CP38" i="1"/>
  <c r="O38" i="1" s="1"/>
  <c r="CP42" i="1"/>
  <c r="O42" i="1" s="1"/>
  <c r="GM47" i="1"/>
  <c r="GN47" i="1"/>
  <c r="GN64" i="1"/>
  <c r="GM64" i="1"/>
  <c r="GN26" i="1"/>
  <c r="GM26" i="1"/>
  <c r="GM65" i="1"/>
  <c r="BB18" i="1"/>
  <c r="F180" i="1"/>
  <c r="CI22" i="1"/>
  <c r="AZ88" i="1"/>
  <c r="AB31" i="1"/>
  <c r="GN25" i="1"/>
  <c r="GM25" i="1"/>
  <c r="AL88" i="1"/>
  <c r="AB35" i="1"/>
  <c r="AB37" i="1"/>
  <c r="AB39" i="1"/>
  <c r="AB41" i="1"/>
  <c r="AB43" i="1"/>
  <c r="CP45" i="1"/>
  <c r="O45" i="1" s="1"/>
  <c r="GN58" i="1"/>
  <c r="GM58" i="1"/>
  <c r="GN66" i="1"/>
  <c r="GM66" i="1"/>
  <c r="GN74" i="1"/>
  <c r="GM74" i="1"/>
  <c r="AD88" i="1"/>
  <c r="GM46" i="1"/>
  <c r="GN46" i="1"/>
  <c r="CP30" i="1"/>
  <c r="O30" i="1" s="1"/>
  <c r="CY35" i="1"/>
  <c r="X35" i="1" s="1"/>
  <c r="CY39" i="1"/>
  <c r="X39" i="1" s="1"/>
  <c r="CY43" i="1"/>
  <c r="X43" i="1" s="1"/>
  <c r="GN51" i="1"/>
  <c r="GM51" i="1"/>
  <c r="GN55" i="1"/>
  <c r="GM55" i="1"/>
  <c r="GN85" i="1"/>
  <c r="GM85" i="1"/>
  <c r="AF22" i="1"/>
  <c r="S88" i="1"/>
  <c r="GN75" i="1"/>
  <c r="GM75" i="1"/>
  <c r="AP22" i="1"/>
  <c r="F97" i="1"/>
  <c r="G16" i="2" s="1"/>
  <c r="G18" i="2" s="1"/>
  <c r="AP167" i="1"/>
  <c r="GM80" i="1"/>
  <c r="GN80" i="1"/>
  <c r="GN84" i="1"/>
  <c r="GM84" i="1"/>
  <c r="CJ22" i="1"/>
  <c r="BA88" i="1"/>
  <c r="F106" i="1"/>
  <c r="F16" i="2" s="1"/>
  <c r="F18" i="2" s="1"/>
  <c r="AT22" i="1"/>
  <c r="AT167" i="1"/>
  <c r="AQ22" i="1"/>
  <c r="F98" i="1"/>
  <c r="AQ167" i="1"/>
  <c r="GN27" i="1"/>
  <c r="GM27" i="1"/>
  <c r="AB42" i="1"/>
  <c r="GN62" i="1"/>
  <c r="GM62" i="1"/>
  <c r="GN32" i="1"/>
  <c r="AO22" i="1"/>
  <c r="F92" i="1"/>
  <c r="AO167" i="1"/>
  <c r="GM82" i="1"/>
  <c r="GN82" i="1"/>
  <c r="GM48" i="1"/>
  <c r="GN48" i="1"/>
  <c r="T22" i="1"/>
  <c r="T167" i="1"/>
  <c r="F109" i="1"/>
  <c r="CG22" i="1"/>
  <c r="AX88" i="1"/>
  <c r="GN44" i="1"/>
  <c r="GN56" i="1"/>
  <c r="GM56" i="1"/>
  <c r="GN72" i="1"/>
  <c r="GM72" i="1"/>
  <c r="GM29" i="1"/>
  <c r="GN29" i="1"/>
  <c r="GM33" i="1"/>
  <c r="GN33" i="1"/>
  <c r="CY32" i="1"/>
  <c r="X32" i="1" s="1"/>
  <c r="GM32" i="1" s="1"/>
  <c r="CP35" i="1"/>
  <c r="O35" i="1" s="1"/>
  <c r="CP37" i="1"/>
  <c r="O37" i="1" s="1"/>
  <c r="CP39" i="1"/>
  <c r="O39" i="1" s="1"/>
  <c r="CP41" i="1"/>
  <c r="O41" i="1" s="1"/>
  <c r="CP43" i="1"/>
  <c r="O43" i="1" s="1"/>
  <c r="AB45" i="1"/>
  <c r="GN60" i="1"/>
  <c r="GM60" i="1"/>
  <c r="AE88" i="1"/>
  <c r="AB30" i="1"/>
  <c r="CY36" i="1"/>
  <c r="X36" i="1" s="1"/>
  <c r="GN36" i="1" s="1"/>
  <c r="CY40" i="1"/>
  <c r="X40" i="1" s="1"/>
  <c r="GM40" i="1" s="1"/>
  <c r="CY44" i="1"/>
  <c r="X44" i="1" s="1"/>
  <c r="GM44" i="1" s="1"/>
  <c r="GN59" i="1"/>
  <c r="GM59" i="1"/>
  <c r="GN69" i="1"/>
  <c r="GM69" i="1"/>
  <c r="GN73" i="1"/>
  <c r="GM73" i="1"/>
  <c r="CY86" i="1"/>
  <c r="X86" i="1" s="1"/>
  <c r="GM86" i="1" s="1"/>
  <c r="BC18" i="1"/>
  <c r="F183" i="1"/>
  <c r="GN71" i="1"/>
  <c r="GM71" i="1"/>
  <c r="GM78" i="1"/>
  <c r="GN78" i="1"/>
  <c r="AU22" i="1"/>
  <c r="AU167" i="1"/>
  <c r="F107" i="1"/>
  <c r="BD22" i="1"/>
  <c r="F113" i="1"/>
  <c r="BD167" i="1"/>
  <c r="AC88" i="1"/>
  <c r="GN76" i="1"/>
  <c r="GM76" i="1"/>
  <c r="BD18" i="1" l="1"/>
  <c r="F192" i="1"/>
  <c r="AU18" i="1"/>
  <c r="F186" i="1"/>
  <c r="GM41" i="1"/>
  <c r="GN41" i="1"/>
  <c r="GN40" i="1"/>
  <c r="AT18" i="1"/>
  <c r="F185" i="1"/>
  <c r="AD22" i="1"/>
  <c r="Q88" i="1"/>
  <c r="GM38" i="1"/>
  <c r="GN38" i="1"/>
  <c r="W18" i="1"/>
  <c r="F191" i="1"/>
  <c r="GM39" i="1"/>
  <c r="GN39" i="1"/>
  <c r="AK88" i="1"/>
  <c r="T18" i="1"/>
  <c r="F188" i="1"/>
  <c r="AQ18" i="1"/>
  <c r="F177" i="1"/>
  <c r="AP18" i="1"/>
  <c r="F176" i="1"/>
  <c r="GM30" i="1"/>
  <c r="CA88" i="1" s="1"/>
  <c r="GN30" i="1"/>
  <c r="AL22" i="1"/>
  <c r="Y88" i="1"/>
  <c r="V22" i="1"/>
  <c r="V167" i="1"/>
  <c r="F111" i="1"/>
  <c r="GM37" i="1"/>
  <c r="GN37" i="1"/>
  <c r="AX22" i="1"/>
  <c r="F95" i="1"/>
  <c r="AX167" i="1"/>
  <c r="S22" i="1"/>
  <c r="F103" i="1"/>
  <c r="S167" i="1"/>
  <c r="AB88" i="1"/>
  <c r="AZ22" i="1"/>
  <c r="AZ167" i="1"/>
  <c r="F99" i="1"/>
  <c r="GN86" i="1"/>
  <c r="AC22" i="1"/>
  <c r="CF88" i="1"/>
  <c r="CE88" i="1"/>
  <c r="CH88" i="1"/>
  <c r="P88" i="1"/>
  <c r="AE22" i="1"/>
  <c r="R88" i="1"/>
  <c r="GM43" i="1"/>
  <c r="GN43" i="1"/>
  <c r="GM35" i="1"/>
  <c r="GN35" i="1"/>
  <c r="AO18" i="1"/>
  <c r="F171" i="1"/>
  <c r="BA22" i="1"/>
  <c r="F108" i="1"/>
  <c r="H16" i="2" s="1"/>
  <c r="H18" i="2" s="1"/>
  <c r="BA167" i="1"/>
  <c r="GM45" i="1"/>
  <c r="GN45" i="1"/>
  <c r="GM42" i="1"/>
  <c r="GN42" i="1"/>
  <c r="GM31" i="1"/>
  <c r="GN31" i="1"/>
  <c r="CB88" i="1" s="1"/>
  <c r="F110" i="1"/>
  <c r="F124" i="1" s="1"/>
  <c r="U22" i="1"/>
  <c r="U167" i="1"/>
  <c r="CA22" i="1" l="1"/>
  <c r="AR88" i="1"/>
  <c r="CB22" i="1"/>
  <c r="AS88" i="1"/>
  <c r="P22" i="1"/>
  <c r="P167" i="1"/>
  <c r="F91" i="1"/>
  <c r="R22" i="1"/>
  <c r="F102" i="1"/>
  <c r="J16" i="2" s="1"/>
  <c r="J18" i="2" s="1"/>
  <c r="R167" i="1"/>
  <c r="CH22" i="1"/>
  <c r="AY88" i="1"/>
  <c r="U18" i="1"/>
  <c r="F189" i="1"/>
  <c r="CE22" i="1"/>
  <c r="AV88" i="1"/>
  <c r="S18" i="1"/>
  <c r="F182" i="1"/>
  <c r="CF22" i="1"/>
  <c r="AW88" i="1"/>
  <c r="AZ18" i="1"/>
  <c r="F178" i="1"/>
  <c r="F120" i="1"/>
  <c r="F126" i="1" s="1"/>
  <c r="V18" i="1"/>
  <c r="F190" i="1"/>
  <c r="AK22" i="1"/>
  <c r="X88" i="1"/>
  <c r="Q22" i="1"/>
  <c r="Q167" i="1"/>
  <c r="F100" i="1"/>
  <c r="F123" i="1" s="1"/>
  <c r="F139" i="1" s="1"/>
  <c r="F141" i="1" s="1"/>
  <c r="F143" i="1" s="1"/>
  <c r="F145" i="1" s="1"/>
  <c r="F147" i="1" s="1"/>
  <c r="BA18" i="1"/>
  <c r="F187" i="1"/>
  <c r="AB22" i="1"/>
  <c r="O88" i="1"/>
  <c r="AX18" i="1"/>
  <c r="F174" i="1"/>
  <c r="Y22" i="1"/>
  <c r="F115" i="1"/>
  <c r="F122" i="1" s="1"/>
  <c r="F128" i="1" s="1"/>
  <c r="Y167" i="1"/>
  <c r="Q18" i="1" l="1"/>
  <c r="F179" i="1"/>
  <c r="R18" i="1"/>
  <c r="F181" i="1"/>
  <c r="P18" i="1"/>
  <c r="F170" i="1"/>
  <c r="AR22" i="1"/>
  <c r="AR167" i="1"/>
  <c r="F116" i="1"/>
  <c r="Y18" i="1"/>
  <c r="F194" i="1"/>
  <c r="X22" i="1"/>
  <c r="F114" i="1"/>
  <c r="F121" i="1" s="1"/>
  <c r="F127" i="1" s="1"/>
  <c r="X167" i="1"/>
  <c r="AW22" i="1"/>
  <c r="F94" i="1"/>
  <c r="AW167" i="1"/>
  <c r="AV22" i="1"/>
  <c r="AV167" i="1"/>
  <c r="F93" i="1"/>
  <c r="AY22" i="1"/>
  <c r="AY167" i="1"/>
  <c r="F96" i="1"/>
  <c r="F119" i="1" s="1"/>
  <c r="F148" i="1" s="1"/>
  <c r="F150" i="1" s="1"/>
  <c r="F152" i="1" s="1"/>
  <c r="AS22" i="1"/>
  <c r="F105" i="1"/>
  <c r="E16" i="2" s="1"/>
  <c r="AS167" i="1"/>
  <c r="O22" i="1"/>
  <c r="F90" i="1"/>
  <c r="O167" i="1"/>
  <c r="F129" i="1"/>
  <c r="F131" i="1" s="1"/>
  <c r="F133" i="1" s="1"/>
  <c r="F135" i="1" s="1"/>
  <c r="F137" i="1" s="1"/>
  <c r="F153" i="1" s="1"/>
  <c r="F165" i="1" s="1"/>
  <c r="AS18" i="1" l="1"/>
  <c r="F184" i="1"/>
  <c r="AY18" i="1"/>
  <c r="F175" i="1"/>
  <c r="O18" i="1"/>
  <c r="F169" i="1"/>
  <c r="AR18" i="1"/>
  <c r="F195" i="1"/>
  <c r="AV18" i="1"/>
  <c r="F172" i="1"/>
  <c r="X18" i="1"/>
  <c r="F193" i="1"/>
  <c r="E18" i="2"/>
  <c r="I16" i="2"/>
  <c r="I18" i="2" s="1"/>
  <c r="AW18" i="1"/>
  <c r="F173" i="1"/>
</calcChain>
</file>

<file path=xl/sharedStrings.xml><?xml version="1.0" encoding="utf-8"?>
<sst xmlns="http://schemas.openxmlformats.org/spreadsheetml/2006/main" count="5362" uniqueCount="623">
  <si>
    <t>Smeta.RU  (495) 974-1589</t>
  </si>
  <si>
    <t>_PS_</t>
  </si>
  <si>
    <t>Smeta.RU</t>
  </si>
  <si>
    <t>ПАО "Россети Центр и Приволжье"  Доп. раб. место  FStS-0033064</t>
  </si>
  <si>
    <t>3</t>
  </si>
  <si>
    <t>АВР по ремонту распределительных сетей 0,4 - 10 кВ  на 2025 г.</t>
  </si>
  <si>
    <t/>
  </si>
  <si>
    <t>Сметные нормы списания</t>
  </si>
  <si>
    <t>Коды ценников</t>
  </si>
  <si>
    <t>ВУЕР. Ведомственные укрупненные единичные расценки</t>
  </si>
  <si>
    <t>ВУЕР-2021. Ведомственные укрупненные единичные расценки</t>
  </si>
  <si>
    <t>Замена  железобетонной промежуточной опоры  ВЛ напряжением 1-20кВ</t>
  </si>
  <si>
    <t>1</t>
  </si>
  <si>
    <t>РЛ2ДР4КЖО</t>
  </si>
  <si>
    <t>Комплекс работ по замене деревянной опоры на железобетонную промежуточную ВЛ напряжением 1-20 кВ</t>
  </si>
  <si>
    <t>1 ОПОРА</t>
  </si>
  <si>
    <t>ВУЕР-РС-2020, РЛ2ДР4КЖО, приказ ПАО «Россети» от 26.03.2021 №131 (с изменениями)</t>
  </si>
  <si>
    <t>*0</t>
  </si>
  <si>
    <t>Прочие работы</t>
  </si>
  <si>
    <t>ВУЕР-2021. Воздушные линии, трансформаторные подстанции и распределительные пункты напряжением 0,38-20 кВ</t>
  </si>
  <si>
    <t>ВУЕР-2021_02</t>
  </si>
  <si>
    <t>2</t>
  </si>
  <si>
    <t>115006424</t>
  </si>
  <si>
    <t>Стойка СВ110-5</t>
  </si>
  <si>
    <t>ШТ</t>
  </si>
  <si>
    <t>Материалы по прайсу строительные</t>
  </si>
  <si>
    <t>Материалы по прайсу  (строительные )</t>
  </si>
  <si>
    <t>ПрайсСТ</t>
  </si>
  <si>
    <t>115003143</t>
  </si>
  <si>
    <t>Траверса ТМ-1</t>
  </si>
  <si>
    <t>4</t>
  </si>
  <si>
    <t>115002943</t>
  </si>
  <si>
    <t>Хомут Х-42</t>
  </si>
  <si>
    <t>5</t>
  </si>
  <si>
    <t>115020921</t>
  </si>
  <si>
    <t>Изолятор ШФ-20В</t>
  </si>
  <si>
    <t>занесена вручную</t>
  </si>
  <si>
    <t>6</t>
  </si>
  <si>
    <t>115021218</t>
  </si>
  <si>
    <t>Колпачок КП-22</t>
  </si>
  <si>
    <t>7</t>
  </si>
  <si>
    <t>115002760</t>
  </si>
  <si>
    <t>Заземляющий проводник ЗП-1</t>
  </si>
  <si>
    <t>8</t>
  </si>
  <si>
    <t>115005724</t>
  </si>
  <si>
    <t>Зажим ПС2-1</t>
  </si>
  <si>
    <t>9</t>
  </si>
  <si>
    <t>115004875</t>
  </si>
  <si>
    <t>Провод для вязки (А-50)</t>
  </si>
  <si>
    <t>кг</t>
  </si>
  <si>
    <t>Замена сложной ж/б опоры на сложную ж/б опору с заменой  изолирующих натяжных гирлянд</t>
  </si>
  <si>
    <t>10</t>
  </si>
  <si>
    <t>РЛ2ДР4КШЖ</t>
  </si>
  <si>
    <t>Комплекс работ по замене деревянной трехстоечной опоры на железобетонную трехстоечную опору ВЛ напряжением 1-20 кВ</t>
  </si>
  <si>
    <t>ВУЕР-РС-2020, РЛ2ДР4КШЖ, приказ ПАО «Россети» от 26.03.2021 №131 (с изменениями)</t>
  </si>
  <si>
    <t>)*0</t>
  </si>
  <si>
    <t>11</t>
  </si>
  <si>
    <t>Стойка СВ-110-5</t>
  </si>
  <si>
    <t>12</t>
  </si>
  <si>
    <t>115002926</t>
  </si>
  <si>
    <t>Траверса ТМ-6</t>
  </si>
  <si>
    <t>13</t>
  </si>
  <si>
    <t>115004902</t>
  </si>
  <si>
    <t>Накладка (оголовок) ОГ-2</t>
  </si>
  <si>
    <t>14</t>
  </si>
  <si>
    <t>115000488</t>
  </si>
  <si>
    <t>Накладка (оголовок) ОГ-5</t>
  </si>
  <si>
    <t>15</t>
  </si>
  <si>
    <t>115000241</t>
  </si>
  <si>
    <t>Болт Б5</t>
  </si>
  <si>
    <t>16</t>
  </si>
  <si>
    <t>115005669</t>
  </si>
  <si>
    <t>Кронштейн У4</t>
  </si>
  <si>
    <t>17</t>
  </si>
  <si>
    <t>18</t>
  </si>
  <si>
    <t>19</t>
  </si>
  <si>
    <t>20</t>
  </si>
  <si>
    <t>21</t>
  </si>
  <si>
    <t>22</t>
  </si>
  <si>
    <t>РЛ0ИР4ИОН</t>
  </si>
  <si>
    <t>Замена натяжной гирлянды изоляторов на ВЛ</t>
  </si>
  <si>
    <t>1 ГИРЛЯНДА</t>
  </si>
  <si>
    <t>ВУЕР-РС-2020, РЛ0ИР4ИОН, приказ ПАО «Россети» от 26.03.2021 №131 (с изменениями)</t>
  </si>
  <si>
    <t>*0,5</t>
  </si>
  <si>
    <t>23</t>
  </si>
  <si>
    <t>115021183</t>
  </si>
  <si>
    <t>Изолятор ПС-70Е</t>
  </si>
  <si>
    <t>24</t>
  </si>
  <si>
    <t>115005779</t>
  </si>
  <si>
    <t>Ушко У1-7-16</t>
  </si>
  <si>
    <t>25</t>
  </si>
  <si>
    <t>115000326</t>
  </si>
  <si>
    <t>Звено промежуточное ПРТ-7-1</t>
  </si>
  <si>
    <t>26</t>
  </si>
  <si>
    <t>115006268</t>
  </si>
  <si>
    <t>Зажим НБ2-6</t>
  </si>
  <si>
    <t>27</t>
  </si>
  <si>
    <t>115000706</t>
  </si>
  <si>
    <t>Зажим ПА2-2</t>
  </si>
  <si>
    <t>28</t>
  </si>
  <si>
    <t>29</t>
  </si>
  <si>
    <t>30</t>
  </si>
  <si>
    <t>115002921</t>
  </si>
  <si>
    <t>Траверса ТМ-3</t>
  </si>
  <si>
    <t>31</t>
  </si>
  <si>
    <t>32</t>
  </si>
  <si>
    <t>33</t>
  </si>
  <si>
    <t>34</t>
  </si>
  <si>
    <t>35</t>
  </si>
  <si>
    <t>36</t>
  </si>
  <si>
    <t>Замена деревянной А-образной опоры на железобетонную А-образную опору ВЛ напряжением 1-20кВ с заменой  натяжной гирлянды изоляторов в кол-ве 6 гирлянд на 1 опору</t>
  </si>
  <si>
    <t>37</t>
  </si>
  <si>
    <t>РЛ2ДР4КБО</t>
  </si>
  <si>
    <t>Комплекс работ по замене деревянной А-образной опоры на железобетонную А-образную опору ВЛ напряжением 1-20 кВ</t>
  </si>
  <si>
    <t>ВУЕР-РС-2020, РЛ2ДР4КБО, приказ ПАО «Россети» от 26.03.2021 №131 (с изменениями)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</si>
  <si>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</si>
  <si>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</si>
  <si>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</si>
  <si>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</si>
  <si>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</si>
  <si>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</si>
  <si>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</si>
  <si>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</si>
  <si>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</si>
  <si>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</si>
  <si>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</si>
  <si>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</si>
  <si>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</si>
  <si>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</si>
  <si>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</si>
  <si>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</si>
  <si>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</si>
  <si>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</si>
  <si>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Замена провода на провод марки АС-50</t>
  </si>
  <si>
    <t>56</t>
  </si>
  <si>
    <t>РЛ2ПР4ЛОО</t>
  </si>
  <si>
    <t>Замена провода ВЛ напряжением 1-20 кВ при отсутствии переходов при количестве опор на 1 км не более 10</t>
  </si>
  <si>
    <t>1 км провода</t>
  </si>
  <si>
    <t>ВУЕР-РС-2020, РЛ2ПР4ЛОО, приказ ПАО «Россети» от 26.03.2021 №131 (с изменениями)</t>
  </si>
  <si>
    <t>56,1</t>
  </si>
  <si>
    <t>56,2</t>
  </si>
  <si>
    <t>115004911</t>
  </si>
  <si>
    <t>Провод АС-50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</si>
  <si>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</si>
  <si>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</si>
  <si>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</si>
  <si>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</si>
  <si>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</si>
  <si>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</si>
  <si>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</si>
  <si>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</si>
  <si>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</si>
  <si>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</si>
  <si>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</si>
  <si>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</si>
  <si>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</si>
  <si>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</si>
  <si>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</si>
  <si>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</si>
  <si>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</si>
  <si>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</si>
  <si>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</si>
  <si>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</si>
  <si>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</si>
  <si>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</si>
  <si>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</si>
  <si>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</si>
  <si>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</si>
  <si>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</si>
  <si>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</si>
  <si>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</si>
  <si>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</si>
  <si>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</si>
  <si>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</si>
  <si>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</si>
  <si>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</si>
  <si>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</si>
  <si>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</si>
  <si>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</si>
  <si>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</si>
  <si>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</si>
  <si>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</si>
  <si>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</si>
  <si>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</si>
  <si>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</si>
  <si>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</si>
  <si>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</si>
  <si>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</si>
  <si>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</si>
  <si>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</si>
  <si>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</si>
  <si>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</si>
  <si>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</si>
  <si>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</si>
  <si>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</si>
  <si>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</si>
  <si>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</si>
  <si>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Материалы по справочнику МТР на базе SAP ERP на 2023 год</t>
  </si>
  <si>
    <t>Оборудование по справочнику МТР на базе SAP ERP на 2023 год</t>
  </si>
  <si>
    <t>Материалы учтённые расценками в ценах 2000 г.</t>
  </si>
  <si>
    <t>ОЗП в ценах 2000 г.</t>
  </si>
  <si>
    <t>НР в ценах 2000 г.</t>
  </si>
  <si>
    <t>СП в ценах 2000 г.</t>
  </si>
  <si>
    <t>ЭММ без учёта ЗПМ в ценах 2000 г.</t>
  </si>
  <si>
    <t>Трудозатраты</t>
  </si>
  <si>
    <t>Индекс Jзп на 2021 г.</t>
  </si>
  <si>
    <t>ОЗП с учётом индекса Jзп на 2021 г.</t>
  </si>
  <si>
    <t>НР с учётом индекса Jзп на 2021 г.</t>
  </si>
  <si>
    <t>СП с учётом индекса Jзп на 2021 г.</t>
  </si>
  <si>
    <t>Итого (ОЗП+НР+СП) с учётом индекса Jзп на 2021 г.</t>
  </si>
  <si>
    <t>Индекс-дефлятор по ИПЦ (на 2022 год)</t>
  </si>
  <si>
    <t>Итого (ОЗП+НР+СП) с учётом индекса-дефлятора по ИПЦ (на 2022 год)</t>
  </si>
  <si>
    <t>Индекс-дефлятор по ИПЦ (на 2023 год)</t>
  </si>
  <si>
    <t>Итого (ОЗП+НР+СП) с учётом индекса-дефлятора по ИПЦ (на 2023 год)</t>
  </si>
  <si>
    <t>17.1</t>
  </si>
  <si>
    <t>Индекс-дефлятор по ИПЦ (на 2024 год)</t>
  </si>
  <si>
    <t>17.2</t>
  </si>
  <si>
    <t>Итого (ОЗП+НР+СП) с учётом индекса-дефлятора по ИПЦ (на 2024 год)</t>
  </si>
  <si>
    <t>17.3</t>
  </si>
  <si>
    <t>Индекс-дефлятор по ИПЦ (на 2025 год)</t>
  </si>
  <si>
    <t>17.4</t>
  </si>
  <si>
    <t>Итого (ОЗП+НР+СП) с учётом индекса-дефлятора по ИПЦ (на 2025 год)</t>
  </si>
  <si>
    <t>Индекс Jпп на 2020-2021 г.</t>
  </si>
  <si>
    <t>ЭММ с учётом индекса Jпп 2020-2021 г.</t>
  </si>
  <si>
    <t>Индекс-дефлятор по ИЦП (на 2022 год)</t>
  </si>
  <si>
    <t>ЭММ с учётом индекса-дефлятора по ИЦП (на 2022 год)</t>
  </si>
  <si>
    <t>Индекс-дефлятор по ИЦП (на 2023 год)</t>
  </si>
  <si>
    <t>ЭММ с учётом индекса-дефлятора по ИЦП (на 2023 год)</t>
  </si>
  <si>
    <t>23.1</t>
  </si>
  <si>
    <t>Индекс-дефлятор по ИЦП (на 2024 год)</t>
  </si>
  <si>
    <t>23.2</t>
  </si>
  <si>
    <t>ЭММ с учётом индекса-дефлятора по ИЦП (на 2024 год)</t>
  </si>
  <si>
    <t>23.3</t>
  </si>
  <si>
    <t>23.4</t>
  </si>
  <si>
    <t>ЭММ с учётом индекса-дефлятора по ИЦП (на 2025 год)</t>
  </si>
  <si>
    <t>Материалы учтённые расценками с учётом индекса Jпп 2021 г.</t>
  </si>
  <si>
    <t>Материалы учтённые расценками с учётом индекса-дефлятора по ИЦП (на 2022 год)</t>
  </si>
  <si>
    <t>Материалы учтённые расценками с учётом индекса-дефлятора по ИЦП (на 2023 год)</t>
  </si>
  <si>
    <t>ИТОГО с учетом индексов-дефляторов в ценах 2023 г. (без учета стоимости материалов и оборудования по данным ДЛ и МТО)</t>
  </si>
  <si>
    <t>Материалы по данным ДЛ и МТО (по справочнику МТР на базе SAP ERP на 2023 год)</t>
  </si>
  <si>
    <t>ТЗР, %</t>
  </si>
  <si>
    <t>Материалы по данным ДЛ и МТО (по справочнику МТР на базе SAP ERP на 2023 год) с ТЗР</t>
  </si>
  <si>
    <t>Оборудование по данным ДЛ и МТО (по справочнику МТР на базе SAP ERP на 2023 год)</t>
  </si>
  <si>
    <t>Оборудование по данным ДЛ и МТО (по справочнику МТР на базе SAP ERP на 2023 год) с ТЗР</t>
  </si>
  <si>
    <t>ИТОГО Материалов и Оборудования по данным ДЛ и МТО (по справочнику МТР на базе SAP ERP на 2023 год) с ТЗР</t>
  </si>
  <si>
    <t>44.1</t>
  </si>
  <si>
    <t>44.2</t>
  </si>
  <si>
    <t>ИТОГО Материалов и Оборудования по данным ДЛ и МТО (по справочнику МТР на базе SAP ERP на 2023 год) с ТЗР по ИПЦ (на 2024 г)</t>
  </si>
  <si>
    <t>44.3</t>
  </si>
  <si>
    <t>44.4</t>
  </si>
  <si>
    <t>ИТОГО Материалов и Оборудования по данным ДЛ и МТО (по справочнику МТР на базе SAP ERP на 2023 год) с ТЗР по ИПЦ (на 2025 г)</t>
  </si>
  <si>
    <t>ВСЕГО в ценах 2025 года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</si>
  <si>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</si>
  <si>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</si>
  <si>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</si>
  <si>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</si>
  <si>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</si>
  <si>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</si>
  <si>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</si>
  <si>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ЗД, и СООРУЖЕНИЙ,  НАРУЖНЫХ ИНЖЕНЕРНЫХ СЕТЕЙ, УЛИЦ И ДОРОГ МЕСТНОГО ЗНАЧЕНИЯ, МОСТОВ И ПУТЕПРОВОДОВ</t>
  </si>
  <si>
    <t>Капитальный ремонт прозводственных зданий</t>
  </si>
  <si>
    <t>УПР</t>
  </si>
  <si>
    <t>{вкл} - УПРОЩЕННОЕ НАЛОГООБЛОЖЕНИЕ</t>
  </si>
  <si>
    <t>Для всех  расценок. (  при применении упрощенной системы налогообложения)  · {УПР} - ( вкл.)    -  при упрощенной системе   ;  к = 0,9 к СП ( к= 0,7 к НР отменен с 1.01.11)  · {УПР} - ( выкл.) -  при  обычной системе налогообложения</t>
  </si>
  <si>
    <t>Упрощенное налогообложение</t>
  </si>
  <si>
    <t>ХОЗ</t>
  </si>
  <si>
    <t>{вкл} - ХОЗЯЙСТВЕННЫЙ СПОСОБ</t>
  </si>
  <si>
    <t>Для всех  расценок. (  при хозяйственном способе производства работ):  · {ХОЗ} - ( вкл.)    -  при  хоз. способе (к=0,6 к НР )  · {ХОЗ} - ( выкл.) -  при обычном способе производства работ</t>
  </si>
  <si>
    <t>Хозяйственный способ</t>
  </si>
  <si>
    <t>СЛЖ</t>
  </si>
  <si>
    <t>{вкл} -  При  РЕКОНСТРУКЦИИ сложных объектов, РЕКОНСТРУКЦИИ и КАП. РЕМОНТЕ объектов с дейст. яд. реакторами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</si>
  <si>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</si>
  <si>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"Сложные объекты "</t>
  </si>
  <si>
    <t>ТЕК_М/Т/Я</t>
  </si>
  <si>
    <t>При работе в тек. уровне цен с 27.04.2018 г. (письмо № 01/57049-ЮЛ от 27.04.2018 Минюст РФ), коэффициенты к НР =0,85 и к СП-0,8 не назначаются. До 27.04.2018 г. только для мостов, тоннелей, метро, АЭС, объектов с ядерным топливом (см. прим.)</t>
  </si>
  <si>
    <t>При работе в текущем уровне цен с 27.04.2018 г.</t>
  </si>
  <si>
    <t>ОПТ/В</t>
  </si>
  <si>
    <t>{вкл}    - Прокладка  МЕЖДУГОРОДНИХ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</si>
  <si>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</si>
  <si>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городских в/опт. линий связи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</si>
  <si>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</si>
  <si>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                       (ФЕР-29, разд.04 )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</si>
  <si>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</si>
  <si>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 обслуживающие процессы )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</si>
  <si>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</si>
  <si>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</si>
  <si>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</si>
  <si>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авитранспорта</t>
  </si>
  <si>
    <t>АЭС</t>
  </si>
  <si>
    <t>(вкл)  -  Производство эл./монт. работ на АЭС ( ФЕРм -08 , отдел 01-03 ),  и контроль свар. швов  на АЭС {вкл}  (ФЕРм-39, отд. 02 и 03 )  (вык) -  Произовдство эл./монт. работ  и и контроль свар. швов на ОБЫЧНЫХ СООРУЖ,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</si>
  <si>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</si>
  <si>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Э/монтаж и контроль сварки на АЭС</t>
  </si>
  <si>
    <t>Инд_исп.Сводный</t>
  </si>
  <si>
    <t>Используется Индекс "по сводному"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</si>
  <si>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</si>
  <si>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</si>
  <si>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</si>
  <si>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</si>
  <si>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</si>
  <si>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</si>
  <si>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К_НР_05</t>
  </si>
  <si>
    <t>К нормам НР  с 1.01.2005 по 1.01.2011</t>
  </si>
  <si>
    <t>Для норм НР с 1.01.2011 года:  · {_ТЕК_НР} = 0.85  -  Коэффициент   учитывающий изменение нормы страховых взносов с  1.01.1 - (при расчете в текущем уровне цен  индексами по статьям затрат )  · {_ТЕК_НР} = 1,00  -  при расчет в текущем уровне цен и при уп</t>
  </si>
  <si>
    <t>К_НР_11</t>
  </si>
  <si>
    <t>Коэфф.  к НР для текущего уровня цен с 01.01.2011  при обычном и упрощенном налогообложении  при постатейной индексации</t>
  </si>
  <si>
    <t>К_СП_11</t>
  </si>
  <si>
    <t>Коэф. к  СП в текущем уровне цен  с 01.01.2011</t>
  </si>
  <si>
    <t>Для норм СП с 1.01.2011 года:  · {_ТЕК_СП} = 0.80  -  Коэффициент   учитывающий изменение нормы страховых взносов с  1.01.11 - (при расчете в текущем уровне цен  индексами по статьям затрат )  · {_ТЕК_СП} = 1,00  -  без учета</t>
  </si>
  <si>
    <t>К_НР_12</t>
  </si>
  <si>
    <t>Корректировка НР с 03.12.12 до 27.04.18 если (ТЕК_М/Т/Я) = {выкл.}</t>
  </si>
  <si>
    <t>К_СП_12</t>
  </si>
  <si>
    <t>Корректировка СП с 03.12.12 до 27.04.18 в текущем уровне цен по письму  2536-ИП/12/ГС от 27.11.12  ( если (ТЕК_М/Т/Я) = {выкл.} )</t>
  </si>
  <si>
    <t>К_НР_УПР</t>
  </si>
  <si>
    <t>Коэф. к  НР при упрощенном налогообложении    ( если {УПР} = [вкл] )</t>
  </si>
  <si>
    <t>К_СП_УПР</t>
  </si>
  <si>
    <t>Коэф. к СП при упрощенном налогообложении    ( если {УПР} = [вкл] )</t>
  </si>
  <si>
    <t>К_НР_ХОЗ</t>
  </si>
  <si>
    <t>Коэф. к НР при хозяйственном способе производства работ   ( если {ХОЗ}= {вкл} )</t>
  </si>
  <si>
    <t>К_НР_СЛЖ</t>
  </si>
  <si>
    <t>Коэф.  при реконструкции сложных объектов (мосты, метро, путепроводы)  и  кап. ремонте АЭС, объектов с яд. реакторами   ( если {СЛЖ} = [вкл] )</t>
  </si>
  <si>
    <t>Р_ОКР</t>
  </si>
  <si>
    <t>Разрядность округления результата расчета НР и СП  ( с 01.01.2011 - до целых )</t>
  </si>
  <si>
    <t>К_НР_УПР_ПУ</t>
  </si>
  <si>
    <t>Коэф. к НР при упрощенном налогообложении ( если {УПР} = [вкл] ) для расценок на изготовление материалов, полуфабрикатов, а также металлических и трубопроводных заготовок, изготовляемых в построечных условиях</t>
  </si>
  <si>
    <t>Уровень цен</t>
  </si>
  <si>
    <t>_OBSM_</t>
  </si>
  <si>
    <t>ВУЕР-2021_2_АГП-15/РС</t>
  </si>
  <si>
    <t>Машинист автоподъемника высотой подъёма 15 м на базе ГАЗ-3308 для работ в сетях 0,4-20 кВ (АГП-15/РС)</t>
  </si>
  <si>
    <t>чел.-ч</t>
  </si>
  <si>
    <t>ВУЕР-2021_2_БКМ/РС</t>
  </si>
  <si>
    <t>Машинист бурильно-крановой машины (глубиной бурения 5 м, диаметром 0,8 м) на базе УРАЛ-4320, КамАЗ-4326, ГАЗ-3308 для работ в сетях 0,4-20 кВ (БКМ/РС)</t>
  </si>
  <si>
    <t>ВУЕР-2021_2_БМс/РС</t>
  </si>
  <si>
    <t>Водитель автомобиля бригадного среднего (фургон) на базе УАЗ-390945, УАЗ-390995, ГАЗ-330232 для работ в сетях 0,4-20 кВ (БМс/РС)</t>
  </si>
  <si>
    <t>ВУЕР-2021_2_КМУ-8,5/РС</t>
  </si>
  <si>
    <t>Машинист автомобиля бортового с КМУ грузоподъемностью 8,5 т на базе КамАЗ-43118, УРАЛ-4320, HINO-500 и др. для работ в сетях 0,4-20 кВ (КМУ-8,5/РС)</t>
  </si>
  <si>
    <t>ВУЕР-2021_эм_2.0</t>
  </si>
  <si>
    <t>Затраты труда электромонтеров, разряд работ 2</t>
  </si>
  <si>
    <t>ВУЕР-2021_эм_3.0</t>
  </si>
  <si>
    <t>Затраты труда электромонтеров, разряд работ 3</t>
  </si>
  <si>
    <t>ВУЕР-2021_эм_4.0</t>
  </si>
  <si>
    <t>Затраты труда электромонтеров, разряд работ 4</t>
  </si>
  <si>
    <t>ЭМАГП15РС</t>
  </si>
  <si>
    <t>ВУЕР-ЭМ-2020, ЭМАГП15РС, приказ ПАО «Россети» от 26.03.2021 №131</t>
  </si>
  <si>
    <t>Автоподъемник высотой подъёма 15 м на базе ГАЗ-3308 для работ в сетях 0,4-20 кВ</t>
  </si>
  <si>
    <t>маш.-ч</t>
  </si>
  <si>
    <t>ЭМБКМ00РС</t>
  </si>
  <si>
    <t>ВУЕР-ЭМ-2020, ЭМБКМ00РС, приказ ПАО «Россети» от 26.03.2021 №131</t>
  </si>
  <si>
    <t>Бурильно-крановая машина (глубиной бурения 5 м, диаметром 0,8 м) на базе УРАЛ-4320, КамАЗ-4326, ГАЗ-3308 для работ в сетях 0,4-20 кВ</t>
  </si>
  <si>
    <t>ЭМБМC00РС</t>
  </si>
  <si>
    <t>ВУЕР-ЭМ-2020, ЭМБМC00РС, приказ ПАО «Россети» от 26.03.2021 №131</t>
  </si>
  <si>
    <t>Автомобиль бригадный средний (фургон) на базе УАЗ-390945, УАЗ-390995, ГАЗ-330232  для работ в сетях 0,4-20 кВ</t>
  </si>
  <si>
    <t>ЭМКМУ08РС</t>
  </si>
  <si>
    <t>ВУЕР-ЭМ-2020, ЭМКМУ08РС, приказ ПАО «Россети» от 26.03.2021 №131</t>
  </si>
  <si>
    <t>Автомобиль бортовой с КМУ грузоподъемностью 8,5 т на базе КамАЗ-43118, УРАЛ-4320, HINO-500 и др. для работ в сетях 0,4-20 кВ</t>
  </si>
  <si>
    <t>ЦМ-05.1.05.16-0300</t>
  </si>
  <si>
    <t>ВУЕР-ЦМ-2020, ЦМ-05.1.05.16-0300, приказ ПАО «Россети» от 26.03.2021 №131</t>
  </si>
  <si>
    <t>Железобетон</t>
  </si>
  <si>
    <t>м3</t>
  </si>
  <si>
    <t>ЦМ-10.1.02.03-0012</t>
  </si>
  <si>
    <t>ВУЕР-ЦМ-2020, ЦМ-10.1.02.03-0012, приказ ПАО «Россети» от 26.03.2021 №131</t>
  </si>
  <si>
    <t>Проволока алюминиевая диаметром 3 мм</t>
  </si>
  <si>
    <t>ЦМ-14.4.02.09-0601</t>
  </si>
  <si>
    <t>ВУЕР-ЦМ-2020, ЦМ-14.4.02.09-0601, приказ ПАО «Россети» от 26.03.2021 №131</t>
  </si>
  <si>
    <t>Краска масляная</t>
  </si>
  <si>
    <t>ЦМ-14.4.03.03-0310</t>
  </si>
  <si>
    <t>ВУЕР-ЦМ-2020, ЦМ-14.4.03.03-0310, приказ ПАО «Россети» от 26.03.2021 №131</t>
  </si>
  <si>
    <t>Лак битумный антикоррозионный</t>
  </si>
  <si>
    <t>ЦМ-14.5.07.01-0001</t>
  </si>
  <si>
    <t>ВУЕР-ЦМ-2020, ЦМ-14.5.07.01-0001, приказ ПАО «Россети» от 26.03.2021 №131</t>
  </si>
  <si>
    <t>Пудра алюминиевая</t>
  </si>
  <si>
    <t>ЦМ-20.2.02.04-0102</t>
  </si>
  <si>
    <t>ВУЕР-ЦМ-2020, ЦМ-20.2.02.04-0102, приказ ПАО «Россети» от 26.03.2021 №131</t>
  </si>
  <si>
    <t>шт.</t>
  </si>
  <si>
    <t>ЦМ-22.2.01.08-0391</t>
  </si>
  <si>
    <t>ВУЕР-ЦМ-2020, ЦМ-22.2.01.08-0391, приказ ПАО «Россети» от 26.03.2021 №131</t>
  </si>
  <si>
    <t>Изолятор штыревой ВЛ 1-20 кВ</t>
  </si>
  <si>
    <t>ЦМ-22.2.02.18-0030</t>
  </si>
  <si>
    <t>ВУЕР-ЦМ-2020, ЦМ-22.2.02.18-0030, приказ ПАО «Россети» от 26.03.2021 №131</t>
  </si>
  <si>
    <t>Траверса металлическая промежуточной опоры ВЛ до 20 кВ</t>
  </si>
  <si>
    <t>ЦМ-25.2.01.01-0030</t>
  </si>
  <si>
    <t>ВУЕР-ЦМ-2020, ЦМ-25.2.01.01-0030, приказ ПАО «Россети» от 26.03.2021 №131</t>
  </si>
  <si>
    <t>Таблички-указатели</t>
  </si>
  <si>
    <t>ЦМ-07.2.02.05-1016</t>
  </si>
  <si>
    <t>ВУЕР-ЦМ-2020, ЦМ-07.2.02.05-1016, приказ ПАО «Россети» от 26.03.2021 №131</t>
  </si>
  <si>
    <t>Детали узлов крепления опоры ВЛ 1-20кВ</t>
  </si>
  <si>
    <t>ЦМ-22.2.02.18-0040</t>
  </si>
  <si>
    <t>ВУЕР-ЦМ-2020, ЦМ-22.2.02.18-0040, приказ ПАО «Россети» от 26.03.2021 №131</t>
  </si>
  <si>
    <t>Траверса металлическая сложной опоры ВЛ до 20 кВ</t>
  </si>
  <si>
    <t>ВУЕР-2021_2_Тк-80</t>
  </si>
  <si>
    <t>Тракторист трактора колёсного (МТЗ-320, МТЗ-82.1, Беларус-920) мощностью 80 л.с. (Тк-80)</t>
  </si>
  <si>
    <t>ЭМТК080ОО</t>
  </si>
  <si>
    <t>ВУЕР-ЭМ-2020, ЭМТК080ОО, приказ ПАО «Россети» от 26.03.2021 №131</t>
  </si>
  <si>
    <t>Трактор колёсный (МТЗ-320, МТЗ-82.1, Беларус-920) мощностью 80 л.с.</t>
  </si>
  <si>
    <t>ЦМ-01.7.20.08-0051</t>
  </si>
  <si>
    <t>ВУЕР-ЦМ-2020, ЦМ-01.7.20.08-0051, приказ ПАО «Россети» от 26.03.2021 №131</t>
  </si>
  <si>
    <t>Ветошь</t>
  </si>
  <si>
    <t>ЦМ-22.2.01.08-0190</t>
  </si>
  <si>
    <t>ВУЕР-ЦМ-2020, ЦМ-22.2.01.08-0190, приказ ПАО «Россети» от 26.03.2021 №131</t>
  </si>
  <si>
    <t>Изолятор поддерживающей гирлянды ВЛ до 20 кВ</t>
  </si>
  <si>
    <t>ЦМ-20.1.01.11-0001</t>
  </si>
  <si>
    <t>ВУЕР-ЦМ-2020, ЦМ-20.1.01.11-0001, приказ ПАО «Россети» от 26.03.2021 №131</t>
  </si>
  <si>
    <t>Зажим плашечный</t>
  </si>
  <si>
    <t>ЦМ-21.2.01.02-0210</t>
  </si>
  <si>
    <t>ВУЕР-ЦМ-2020, ЦМ-21.2.01.02-0210, приказ ПАО «Россети» от 26.03.2021 №131</t>
  </si>
  <si>
    <t>Провод для ВЛ 1-20 кВ</t>
  </si>
  <si>
    <t>м</t>
  </si>
  <si>
    <t>Согласовано:</t>
  </si>
  <si>
    <t>Утверждаю:</t>
  </si>
  <si>
    <t xml:space="preserve"> “____”     ________________ 201_ г.</t>
  </si>
  <si>
    <t>ЛОКАЛЬНЫЙ СМЕТНЫЙ РАСЧЕТ №</t>
  </si>
  <si>
    <t>(наименование работ и затрат,наименование объекта)</t>
  </si>
  <si>
    <t>Смета составлена по сборникам ВУЕР ред.2011</t>
  </si>
  <si>
    <t>Номер</t>
  </si>
  <si>
    <t>Шифр</t>
  </si>
  <si>
    <t>Наименование</t>
  </si>
  <si>
    <t>Ед.</t>
  </si>
  <si>
    <t>Ко-</t>
  </si>
  <si>
    <t>Коэф-</t>
  </si>
  <si>
    <t>Сметная стоимость, руб.</t>
  </si>
  <si>
    <t>Трудозатраты,</t>
  </si>
  <si>
    <t>п/п</t>
  </si>
  <si>
    <t>обоснования</t>
  </si>
  <si>
    <t>работы</t>
  </si>
  <si>
    <t>работы,</t>
  </si>
  <si>
    <t>изме-</t>
  </si>
  <si>
    <t>ли-</t>
  </si>
  <si>
    <t>фиенты</t>
  </si>
  <si>
    <t>единицы</t>
  </si>
  <si>
    <t>общая</t>
  </si>
  <si>
    <t>ед. измерения</t>
  </si>
  <si>
    <t>рения</t>
  </si>
  <si>
    <t>че-</t>
  </si>
  <si>
    <r>
      <t>К</t>
    </r>
    <r>
      <rPr>
        <b/>
        <i/>
        <vertAlign val="subscript"/>
        <sz val="10"/>
        <rFont val="Times New Roman"/>
        <family val="1"/>
        <charset val="204"/>
      </rPr>
      <t>у</t>
    </r>
  </si>
  <si>
    <t>зар-</t>
  </si>
  <si>
    <t>машины</t>
  </si>
  <si>
    <t>мате-</t>
  </si>
  <si>
    <t>зарплата</t>
  </si>
  <si>
    <t>материалы</t>
  </si>
  <si>
    <t>базовые</t>
  </si>
  <si>
    <t>общие</t>
  </si>
  <si>
    <t>%</t>
  </si>
  <si>
    <t>ство</t>
  </si>
  <si>
    <r>
      <t>К</t>
    </r>
    <r>
      <rPr>
        <b/>
        <i/>
        <vertAlign val="subscript"/>
        <sz val="10"/>
        <rFont val="Times New Roman"/>
        <family val="1"/>
        <charset val="204"/>
      </rPr>
      <t>з</t>
    </r>
  </si>
  <si>
    <t>плата</t>
  </si>
  <si>
    <t>риалы</t>
  </si>
  <si>
    <r>
      <t xml:space="preserve">с </t>
    </r>
    <r>
      <rPr>
        <b/>
        <i/>
        <sz val="10"/>
        <rFont val="Times New Roman"/>
        <family val="1"/>
        <charset val="204"/>
      </rPr>
      <t>К</t>
    </r>
    <r>
      <rPr>
        <b/>
        <i/>
        <vertAlign val="subscript"/>
        <sz val="10"/>
        <rFont val="Times New Roman"/>
        <family val="1"/>
        <charset val="204"/>
      </rPr>
      <t>у</t>
    </r>
    <r>
      <rPr>
        <b/>
        <i/>
        <sz val="10"/>
        <rFont val="Times New Roman"/>
        <family val="1"/>
        <charset val="204"/>
      </rPr>
      <t>,</t>
    </r>
  </si>
  <si>
    <r>
      <t>К</t>
    </r>
    <r>
      <rPr>
        <b/>
        <i/>
        <vertAlign val="subscript"/>
        <sz val="10"/>
        <rFont val="Times New Roman"/>
        <family val="1"/>
        <charset val="204"/>
      </rPr>
      <t>д</t>
    </r>
  </si>
  <si>
    <r>
      <t>К</t>
    </r>
    <r>
      <rPr>
        <b/>
        <i/>
        <vertAlign val="subscript"/>
        <sz val="10"/>
        <rFont val="Times New Roman"/>
        <family val="1"/>
        <charset val="204"/>
      </rPr>
      <t>з</t>
    </r>
    <r>
      <rPr>
        <b/>
        <i/>
        <sz val="10"/>
        <rFont val="Times New Roman"/>
        <family val="1"/>
        <charset val="204"/>
      </rPr>
      <t>,К</t>
    </r>
    <r>
      <rPr>
        <b/>
        <i/>
        <vertAlign val="subscript"/>
        <sz val="10"/>
        <rFont val="Times New Roman"/>
        <family val="1"/>
        <charset val="204"/>
      </rPr>
      <t>д</t>
    </r>
  </si>
  <si>
    <t>СУММА</t>
  </si>
  <si>
    <r>
      <t>К</t>
    </r>
    <r>
      <rPr>
        <i/>
        <sz val="10"/>
        <rFont val="Times New Roman"/>
        <family val="1"/>
        <charset val="204"/>
      </rPr>
      <t>т</t>
    </r>
  </si>
  <si>
    <t>Составил______</t>
  </si>
  <si>
    <t>Проверил____</t>
  </si>
  <si>
    <t xml:space="preserve">      (должность, подпись)</t>
  </si>
  <si>
    <t>Source!$24:$24</t>
  </si>
  <si>
    <t>$20:$20</t>
  </si>
  <si>
    <t>Source!$25:$25</t>
  </si>
  <si>
    <t>$21:$22</t>
  </si>
  <si>
    <t>Source!$26:$26</t>
  </si>
  <si>
    <t>$23:$24</t>
  </si>
  <si>
    <t>Source!$27:$27</t>
  </si>
  <si>
    <t>$25:$26</t>
  </si>
  <si>
    <t>Source!$28:$28</t>
  </si>
  <si>
    <t>$27:$28</t>
  </si>
  <si>
    <t>Source!$29:$29</t>
  </si>
  <si>
    <t>$29:$30</t>
  </si>
  <si>
    <t>Source!$30:$30</t>
  </si>
  <si>
    <t>$31:$32</t>
  </si>
  <si>
    <t>Source!$31:$31</t>
  </si>
  <si>
    <t>$33:$34</t>
  </si>
  <si>
    <t>Source!$32:$32</t>
  </si>
  <si>
    <t>$35:$36</t>
  </si>
  <si>
    <t>Source!$33:$33</t>
  </si>
  <si>
    <t>$37:$38</t>
  </si>
  <si>
    <t>Source!$34:$34</t>
  </si>
  <si>
    <t>$39:$39</t>
  </si>
  <si>
    <t>Source!$35:$35</t>
  </si>
  <si>
    <t>$40:$41</t>
  </si>
  <si>
    <t>Source!$36:$36</t>
  </si>
  <si>
    <t>$42:$43</t>
  </si>
  <si>
    <t>Source!$37:$37</t>
  </si>
  <si>
    <t>$44:$45</t>
  </si>
  <si>
    <t>Source!$38:$38</t>
  </si>
  <si>
    <t>$46:$47</t>
  </si>
  <si>
    <t>Source!$39:$39</t>
  </si>
  <si>
    <t>$48:$49</t>
  </si>
  <si>
    <t>Source!$40:$40</t>
  </si>
  <si>
    <t>$50:$51</t>
  </si>
  <si>
    <t>Source!$41:$41</t>
  </si>
  <si>
    <t>$52:$53</t>
  </si>
  <si>
    <t>Source!$42:$42</t>
  </si>
  <si>
    <t>$54:$55</t>
  </si>
  <si>
    <t>Source!$43:$43</t>
  </si>
  <si>
    <t>$56:$57</t>
  </si>
  <si>
    <t>Source!$44:$44</t>
  </si>
  <si>
    <t>$58:$59</t>
  </si>
  <si>
    <t>Source!$45:$45</t>
  </si>
  <si>
    <t>$60:$61</t>
  </si>
  <si>
    <t>Source!$46:$46</t>
  </si>
  <si>
    <t>$62:$63</t>
  </si>
  <si>
    <t>Source!$47:$47</t>
  </si>
  <si>
    <t>$64:$65</t>
  </si>
  <si>
    <t>Source!$48:$48</t>
  </si>
  <si>
    <t>$66:$67</t>
  </si>
  <si>
    <t>Source!$49:$49</t>
  </si>
  <si>
    <t>$68:$69</t>
  </si>
  <si>
    <t>Source!$50:$50</t>
  </si>
  <si>
    <t>$70:$71</t>
  </si>
  <si>
    <t>Source!$51:$51</t>
  </si>
  <si>
    <t>$72:$73</t>
  </si>
  <si>
    <t>Source!$52:$52</t>
  </si>
  <si>
    <t>$74:$75</t>
  </si>
  <si>
    <t>Source!$53:$53</t>
  </si>
  <si>
    <t>$76:$76</t>
  </si>
  <si>
    <t>Source!$54:$54</t>
  </si>
  <si>
    <t>$77:$78</t>
  </si>
  <si>
    <t>Source!$55:$55</t>
  </si>
  <si>
    <t>$79:$80</t>
  </si>
  <si>
    <t>Source!$56:$56</t>
  </si>
  <si>
    <t>$81:$82</t>
  </si>
  <si>
    <t>Source!$57:$57</t>
  </si>
  <si>
    <t>$83:$84</t>
  </si>
  <si>
    <t>Source!$58:$58</t>
  </si>
  <si>
    <t>$85:$86</t>
  </si>
  <si>
    <t>Source!$59:$59</t>
  </si>
  <si>
    <t>$87:$88</t>
  </si>
  <si>
    <t>Source!$60:$60</t>
  </si>
  <si>
    <t>$89:$90</t>
  </si>
  <si>
    <t>Source!$61:$61</t>
  </si>
  <si>
    <t>$91:$92</t>
  </si>
  <si>
    <t>Source!$62:$62</t>
  </si>
  <si>
    <t>$93:$94</t>
  </si>
  <si>
    <t>Source!$63:$63</t>
  </si>
  <si>
    <t>$95:$95</t>
  </si>
  <si>
    <t>Source!$64:$64</t>
  </si>
  <si>
    <t>$96:$97</t>
  </si>
  <si>
    <t>Source!$65:$65</t>
  </si>
  <si>
    <t>$98:$99</t>
  </si>
  <si>
    <t>Source!$66:$66</t>
  </si>
  <si>
    <t>$100:$101</t>
  </si>
  <si>
    <t>Source!$67:$67</t>
  </si>
  <si>
    <t>$102:$103</t>
  </si>
  <si>
    <t>Source!$68:$68</t>
  </si>
  <si>
    <t>$104:$105</t>
  </si>
  <si>
    <t>Source!$69:$69</t>
  </si>
  <si>
    <t>$106:$107</t>
  </si>
  <si>
    <t>Source!$70:$70</t>
  </si>
  <si>
    <t>$108:$109</t>
  </si>
  <si>
    <t>Source!$71:$71</t>
  </si>
  <si>
    <t>$110:$111</t>
  </si>
  <si>
    <t>Source!$72:$72</t>
  </si>
  <si>
    <t>$112:$113</t>
  </si>
  <si>
    <t>Source!$73:$73</t>
  </si>
  <si>
    <t>$114:$115</t>
  </si>
  <si>
    <t>Source!$74:$74</t>
  </si>
  <si>
    <t>$116:$117</t>
  </si>
  <si>
    <t>Source!$75:$75</t>
  </si>
  <si>
    <t>$118:$119</t>
  </si>
  <si>
    <t>Source!$76:$76</t>
  </si>
  <si>
    <t>$120:$121</t>
  </si>
  <si>
    <t>Source!$77:$77</t>
  </si>
  <si>
    <t>$122:$123</t>
  </si>
  <si>
    <t>Source!$78:$78</t>
  </si>
  <si>
    <t>$124:$125</t>
  </si>
  <si>
    <t>Source!$79:$79</t>
  </si>
  <si>
    <t>$126:$127</t>
  </si>
  <si>
    <t>Source!$80:$80</t>
  </si>
  <si>
    <t>$128:$129</t>
  </si>
  <si>
    <t>Source!$81:$81</t>
  </si>
  <si>
    <t>$130:$131</t>
  </si>
  <si>
    <t>Source!$82:$82</t>
  </si>
  <si>
    <t>$132:$133</t>
  </si>
  <si>
    <t>Source!$83:$83</t>
  </si>
  <si>
    <t>$134:$134</t>
  </si>
  <si>
    <t>Source!$84:$84</t>
  </si>
  <si>
    <t>$135:$136</t>
  </si>
  <si>
    <t>Source!$85:$85</t>
  </si>
  <si>
    <t>$137:$137</t>
  </si>
  <si>
    <t>Source!$86:$86</t>
  </si>
  <si>
    <t>$138:$138</t>
  </si>
  <si>
    <t>Source!119:119</t>
  </si>
  <si>
    <t>Source!120:120</t>
  </si>
  <si>
    <t>Source!121:121</t>
  </si>
  <si>
    <t>Source!122:122</t>
  </si>
  <si>
    <t>Source!123:123</t>
  </si>
  <si>
    <t>Source!124:124</t>
  </si>
  <si>
    <t>Source!125:125</t>
  </si>
  <si>
    <t>Source!126:126</t>
  </si>
  <si>
    <t>Source!127:127</t>
  </si>
  <si>
    <t>Source!128:128</t>
  </si>
  <si>
    <t>Source!129:129</t>
  </si>
  <si>
    <t>Source!130:130</t>
  </si>
  <si>
    <t>Source!131:131</t>
  </si>
  <si>
    <t>Source!132:132</t>
  </si>
  <si>
    <t>Source!133:133</t>
  </si>
  <si>
    <t>Source!134:134</t>
  </si>
  <si>
    <t>Source!135:135</t>
  </si>
  <si>
    <t>Source!136:136</t>
  </si>
  <si>
    <t>Source!137:137</t>
  </si>
  <si>
    <t>Source!138:138</t>
  </si>
  <si>
    <t>Source!139:139</t>
  </si>
  <si>
    <t>Source!140:140</t>
  </si>
  <si>
    <t>Source!141:141</t>
  </si>
  <si>
    <t>Source!142:142</t>
  </si>
  <si>
    <t>Source!143:143</t>
  </si>
  <si>
    <t>Source!144:144</t>
  </si>
  <si>
    <t>Source!145:145</t>
  </si>
  <si>
    <t>Source!146:146</t>
  </si>
  <si>
    <t>Source!147:147</t>
  </si>
  <si>
    <t>Source!153:153</t>
  </si>
  <si>
    <t>Source!154:154</t>
  </si>
  <si>
    <t>Source!155:155</t>
  </si>
  <si>
    <t>Source!156:156</t>
  </si>
  <si>
    <t>Source!157:157</t>
  </si>
  <si>
    <t>Source!158:158</t>
  </si>
  <si>
    <t>Source!159:159</t>
  </si>
  <si>
    <t>Source!160:160</t>
  </si>
  <si>
    <t>Source!161:161</t>
  </si>
  <si>
    <t>Source!162:162</t>
  </si>
  <si>
    <t>Source!163:163</t>
  </si>
  <si>
    <t>Source!164:164</t>
  </si>
  <si>
    <t>Source!165:165</t>
  </si>
  <si>
    <t>Source!$20:$88</t>
  </si>
  <si>
    <t>$1:$185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</si>
</sst>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####"/>
    <numFmt numFmtId="166" formatCode="#,##0.00#"/>
  </numFmts>
  <fonts count="20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sz val="12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vertAlign val="sub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10" fillId="0" borderId="0" xfId="0" applyFont="1"/>
    <xf numFmtId="0" fontId="9" fillId="0" borderId="0" xfId="0" applyFont="1"/>
    <xf numFmtId="0" fontId="10" fillId="0" borderId="1" xfId="0" applyFont="1" applyBorder="1"/>
    <xf numFmtId="0" fontId="10" fillId="0" borderId="0" xfId="0" quotePrefix="1" applyFont="1" applyAlignment="1">
      <alignment horizontal="left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horizontal="right" vertical="top"/>
    </xf>
    <xf numFmtId="0" fontId="12" fillId="0" borderId="1" xfId="0" applyFont="1" applyBorder="1" applyAlignment="1">
      <alignment horizontal="center" vertical="top"/>
    </xf>
    <xf numFmtId="0" fontId="13" fillId="0" borderId="0" xfId="0" applyFont="1" applyAlignment="1">
      <alignment horizontal="right" vertical="top"/>
    </xf>
    <xf numFmtId="0" fontId="11" fillId="0" borderId="0" xfId="0" applyFont="1" applyBorder="1" applyAlignment="1">
      <alignment vertical="top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/>
    </xf>
    <xf numFmtId="0" fontId="11" fillId="0" borderId="0" xfId="0" applyNumberFormat="1" applyFont="1" applyFill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right" vertical="top"/>
    </xf>
    <xf numFmtId="164" fontId="13" fillId="0" borderId="0" xfId="0" applyNumberFormat="1" applyFont="1" applyAlignment="1">
      <alignment vertical="top"/>
    </xf>
    <xf numFmtId="2" fontId="11" fillId="0" borderId="0" xfId="0" applyNumberFormat="1" applyFont="1" applyAlignment="1">
      <alignment vertical="top"/>
    </xf>
    <xf numFmtId="0" fontId="11" fillId="0" borderId="0" xfId="0" applyFont="1" applyBorder="1" applyAlignment="1">
      <alignment horizontal="center" vertical="top"/>
    </xf>
    <xf numFmtId="0" fontId="11" fillId="0" borderId="0" xfId="0" quotePrefix="1" applyFont="1" applyBorder="1" applyAlignment="1">
      <alignment horizontal="left" vertical="top"/>
    </xf>
    <xf numFmtId="0" fontId="10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shrinkToFit="1"/>
    </xf>
    <xf numFmtId="0" fontId="10" fillId="0" borderId="11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0" fillId="0" borderId="4" xfId="0" applyFont="1" applyBorder="1"/>
    <xf numFmtId="0" fontId="10" fillId="0" borderId="5" xfId="0" applyFont="1" applyBorder="1"/>
    <xf numFmtId="0" fontId="18" fillId="0" borderId="5" xfId="0" quotePrefix="1" applyNumberFormat="1" applyFont="1" applyFill="1" applyBorder="1" applyAlignment="1" applyProtection="1">
      <alignment horizontal="left" vertical="center" wrapText="1"/>
    </xf>
    <xf numFmtId="0" fontId="10" fillId="0" borderId="6" xfId="0" applyFont="1" applyBorder="1"/>
    <xf numFmtId="0" fontId="18" fillId="0" borderId="2" xfId="0" applyFont="1" applyBorder="1" applyAlignment="1">
      <alignment horizontal="left" vertical="center"/>
    </xf>
    <xf numFmtId="0" fontId="18" fillId="0" borderId="2" xfId="0" quotePrefix="1" applyNumberFormat="1" applyFont="1" applyFill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2" xfId="0" quotePrefix="1" applyNumberFormat="1" applyFont="1" applyFill="1" applyBorder="1" applyAlignment="1" applyProtection="1">
      <alignment horizontal="left" vertical="center" wrapText="1"/>
    </xf>
    <xf numFmtId="0" fontId="18" fillId="0" borderId="8" xfId="0" quotePrefix="1" applyNumberFormat="1" applyFont="1" applyFill="1" applyBorder="1" applyAlignment="1">
      <alignment horizontal="left" vertical="center" wrapText="1"/>
    </xf>
    <xf numFmtId="165" fontId="18" fillId="0" borderId="2" xfId="0" quotePrefix="1" applyNumberFormat="1" applyFont="1" applyFill="1" applyBorder="1" applyAlignment="1">
      <alignment horizontal="left" vertical="center" wrapText="1"/>
    </xf>
    <xf numFmtId="2" fontId="18" fillId="0" borderId="2" xfId="0" applyNumberFormat="1" applyFont="1" applyBorder="1" applyAlignment="1">
      <alignment horizontal="left" vertical="center" wrapText="1"/>
    </xf>
    <xf numFmtId="2" fontId="18" fillId="0" borderId="2" xfId="0" applyNumberFormat="1" applyFont="1" applyFill="1" applyBorder="1" applyAlignment="1">
      <alignment horizontal="left" vertical="center" wrapText="1"/>
    </xf>
    <xf numFmtId="2" fontId="18" fillId="0" borderId="0" xfId="0" applyNumberFormat="1" applyFont="1" applyFill="1" applyBorder="1" applyAlignment="1" applyProtection="1">
      <alignment horizontal="left" vertical="center" wrapText="1" shrinkToFit="1"/>
      <protection locked="0"/>
    </xf>
    <xf numFmtId="2" fontId="18" fillId="0" borderId="2" xfId="0" quotePrefix="1" applyNumberFormat="1" applyFont="1" applyFill="1" applyBorder="1" applyAlignment="1">
      <alignment horizontal="left" vertical="center" wrapText="1"/>
    </xf>
    <xf numFmtId="10" fontId="18" fillId="0" borderId="16" xfId="0" applyNumberFormat="1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4" fontId="18" fillId="0" borderId="1" xfId="0" applyNumberFormat="1" applyFont="1" applyBorder="1" applyAlignment="1">
      <alignment horizontal="left" vertical="center"/>
    </xf>
    <xf numFmtId="4" fontId="18" fillId="0" borderId="11" xfId="0" applyNumberFormat="1" applyFont="1" applyBorder="1" applyAlignment="1">
      <alignment horizontal="left" vertical="center"/>
    </xf>
    <xf numFmtId="1" fontId="18" fillId="0" borderId="16" xfId="0" quotePrefix="1" applyNumberFormat="1" applyFont="1" applyFill="1" applyBorder="1" applyAlignment="1" applyProtection="1">
      <alignment horizontal="left" vertical="center" wrapText="1"/>
    </xf>
    <xf numFmtId="0" fontId="18" fillId="0" borderId="16" xfId="0" applyFont="1" applyBorder="1" applyAlignment="1">
      <alignment horizontal="left" vertical="top" wrapText="1"/>
    </xf>
    <xf numFmtId="0" fontId="18" fillId="0" borderId="16" xfId="0" applyFont="1" applyBorder="1" applyAlignment="1">
      <alignment horizontal="left" vertical="center" wrapText="1"/>
    </xf>
    <xf numFmtId="0" fontId="18" fillId="0" borderId="16" xfId="0" quotePrefix="1" applyNumberFormat="1" applyFont="1" applyFill="1" applyBorder="1" applyAlignment="1" applyProtection="1">
      <alignment horizontal="left" vertical="center" wrapText="1"/>
    </xf>
    <xf numFmtId="0" fontId="18" fillId="0" borderId="16" xfId="0" quotePrefix="1" applyNumberFormat="1" applyFont="1" applyFill="1" applyBorder="1" applyAlignment="1">
      <alignment horizontal="left" vertical="center" wrapText="1"/>
    </xf>
    <xf numFmtId="2" fontId="18" fillId="0" borderId="16" xfId="0" applyNumberFormat="1" applyFont="1" applyBorder="1" applyAlignment="1">
      <alignment horizontal="left" vertical="center" wrapText="1"/>
    </xf>
    <xf numFmtId="0" fontId="18" fillId="0" borderId="16" xfId="0" applyNumberFormat="1" applyFont="1" applyFill="1" applyBorder="1" applyAlignment="1">
      <alignment horizontal="left" vertical="center" wrapText="1"/>
    </xf>
    <xf numFmtId="0" fontId="18" fillId="0" borderId="16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0" borderId="5" xfId="0" applyFont="1" applyBorder="1" applyAlignment="1">
      <alignment horizontal="left" vertical="center"/>
    </xf>
    <xf numFmtId="0" fontId="18" fillId="0" borderId="16" xfId="0" applyFont="1" applyBorder="1" applyAlignment="1">
      <alignment horizontal="left" vertical="center"/>
    </xf>
    <xf numFmtId="0" fontId="18" fillId="0" borderId="5" xfId="0" applyNumberFormat="1" applyFont="1" applyFill="1" applyBorder="1" applyAlignment="1">
      <alignment horizontal="left" vertical="center" wrapText="1"/>
    </xf>
    <xf numFmtId="166" fontId="18" fillId="0" borderId="6" xfId="0" applyNumberFormat="1" applyFont="1" applyBorder="1" applyAlignment="1">
      <alignment wrapText="1"/>
    </xf>
    <xf numFmtId="0" fontId="10" fillId="0" borderId="0" xfId="0" applyFont="1" applyAlignment="1">
      <alignment horizontal="right"/>
    </xf>
    <xf numFmtId="2" fontId="10" fillId="0" borderId="0" xfId="0" applyNumberFormat="1" applyFont="1"/>
    <xf numFmtId="0" fontId="19" fillId="0" borderId="0" xfId="0" applyFont="1"/>
    <xf numFmtId="0" fontId="18" fillId="0" borderId="0" xfId="0" applyFont="1"/>
    <xf numFmtId="0" fontId="10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5"/>
  <sheetViews>
    <sheetView tabSelected="1" topLeftCell="F58" zoomScaleNormal="100" zoomScaleSheetLayoutView="100" workbookViewId="0">
      <selection activeCell="G71" sqref="G71:T71"/>
    </sheetView>
  </sheetViews>
  <sheetFormatPr defaultRowHeight="12.75" x14ac:dyDescent="0.2"/>
  <cols>
    <col min="1" max="1" width="7" hidden="1" customWidth="1"/>
    <col min="2" max="2" width="8.140625" hidden="1" customWidth="1"/>
    <col min="3" max="3" width="5.42578125" hidden="1" customWidth="1"/>
    <col min="4" max="4" width="6.28515625" hidden="1" customWidth="1"/>
    <col min="5" max="5" width="7.28515625" hidden="1" customWidth="1"/>
    <col min="6" max="6" width="7.140625" customWidth="1"/>
    <col min="7" max="7" width="9.28515625" customWidth="1"/>
    <col min="8" max="8" width="14.42578125" customWidth="1"/>
    <col min="9" max="9" width="28.140625" customWidth="1"/>
    <col min="10" max="10" width="6.28515625" customWidth="1"/>
    <col min="11" max="11" width="8.5703125" customWidth="1"/>
    <col min="12" max="12" width="8.140625" customWidth="1"/>
    <col min="13" max="13" width="7.7109375" customWidth="1"/>
    <col min="14" max="14" width="8.7109375" customWidth="1"/>
    <col min="15" max="15" width="8.5703125" customWidth="1"/>
    <col min="16" max="16" width="8.7109375" customWidth="1"/>
    <col min="17" max="17" width="9.28515625" customWidth="1"/>
    <col min="18" max="18" width="10.7109375" customWidth="1"/>
    <col min="19" max="19" width="9" customWidth="1"/>
    <col min="20" max="20" width="10.28515625" bestFit="1" customWidth="1"/>
    <col min="21" max="21" width="10.28515625" customWidth="1"/>
    <col min="22" max="22" width="9.85546875" customWidth="1"/>
    <col min="257" max="261" width="0" hidden="1" customWidth="1"/>
    <col min="262" max="262" width="7.140625" customWidth="1"/>
    <col min="263" max="263" width="9.28515625" customWidth="1"/>
    <col min="264" max="264" width="14.42578125" customWidth="1"/>
    <col min="265" max="265" width="28.140625" customWidth="1"/>
    <col min="266" max="266" width="6.28515625" customWidth="1"/>
    <col min="267" max="267" width="8.5703125" customWidth="1"/>
    <col min="268" max="268" width="8.140625" customWidth="1"/>
    <col min="269" max="269" width="7.7109375" customWidth="1"/>
    <col min="270" max="270" width="8.7109375" customWidth="1"/>
    <col min="271" max="271" width="8.5703125" customWidth="1"/>
    <col min="272" max="272" width="8.7109375" customWidth="1"/>
    <col min="273" max="273" width="9.28515625" customWidth="1"/>
    <col min="274" max="274" width="10.7109375" customWidth="1"/>
    <col min="275" max="275" width="9" customWidth="1"/>
    <col min="276" max="276" width="10.28515625" bestFit="1" customWidth="1"/>
    <col min="277" max="277" width="10.28515625" customWidth="1"/>
    <col min="278" max="278" width="9.85546875" customWidth="1"/>
    <col min="513" max="517" width="0" hidden="1" customWidth="1"/>
    <col min="518" max="518" width="7.140625" customWidth="1"/>
    <col min="519" max="519" width="9.28515625" customWidth="1"/>
    <col min="520" max="520" width="14.42578125" customWidth="1"/>
    <col min="521" max="521" width="28.140625" customWidth="1"/>
    <col min="522" max="522" width="6.28515625" customWidth="1"/>
    <col min="523" max="523" width="8.5703125" customWidth="1"/>
    <col min="524" max="524" width="8.140625" customWidth="1"/>
    <col min="525" max="525" width="7.7109375" customWidth="1"/>
    <col min="526" max="526" width="8.7109375" customWidth="1"/>
    <col min="527" max="527" width="8.5703125" customWidth="1"/>
    <col min="528" max="528" width="8.7109375" customWidth="1"/>
    <col min="529" max="529" width="9.28515625" customWidth="1"/>
    <col min="530" max="530" width="10.7109375" customWidth="1"/>
    <col min="531" max="531" width="9" customWidth="1"/>
    <col min="532" max="532" width="10.28515625" bestFit="1" customWidth="1"/>
    <col min="533" max="533" width="10.28515625" customWidth="1"/>
    <col min="534" max="534" width="9.85546875" customWidth="1"/>
    <col min="769" max="773" width="0" hidden="1" customWidth="1"/>
    <col min="774" max="774" width="7.140625" customWidth="1"/>
    <col min="775" max="775" width="9.28515625" customWidth="1"/>
    <col min="776" max="776" width="14.42578125" customWidth="1"/>
    <col min="777" max="777" width="28.140625" customWidth="1"/>
    <col min="778" max="778" width="6.28515625" customWidth="1"/>
    <col min="779" max="779" width="8.5703125" customWidth="1"/>
    <col min="780" max="780" width="8.140625" customWidth="1"/>
    <col min="781" max="781" width="7.7109375" customWidth="1"/>
    <col min="782" max="782" width="8.7109375" customWidth="1"/>
    <col min="783" max="783" width="8.5703125" customWidth="1"/>
    <col min="784" max="784" width="8.7109375" customWidth="1"/>
    <col min="785" max="785" width="9.28515625" customWidth="1"/>
    <col min="786" max="786" width="10.7109375" customWidth="1"/>
    <col min="787" max="787" width="9" customWidth="1"/>
    <col min="788" max="788" width="10.28515625" bestFit="1" customWidth="1"/>
    <col min="789" max="789" width="10.28515625" customWidth="1"/>
    <col min="790" max="790" width="9.85546875" customWidth="1"/>
    <col min="1025" max="1029" width="0" hidden="1" customWidth="1"/>
    <col min="1030" max="1030" width="7.140625" customWidth="1"/>
    <col min="1031" max="1031" width="9.28515625" customWidth="1"/>
    <col min="1032" max="1032" width="14.42578125" customWidth="1"/>
    <col min="1033" max="1033" width="28.140625" customWidth="1"/>
    <col min="1034" max="1034" width="6.28515625" customWidth="1"/>
    <col min="1035" max="1035" width="8.5703125" customWidth="1"/>
    <col min="1036" max="1036" width="8.140625" customWidth="1"/>
    <col min="1037" max="1037" width="7.7109375" customWidth="1"/>
    <col min="1038" max="1038" width="8.7109375" customWidth="1"/>
    <col min="1039" max="1039" width="8.5703125" customWidth="1"/>
    <col min="1040" max="1040" width="8.7109375" customWidth="1"/>
    <col min="1041" max="1041" width="9.28515625" customWidth="1"/>
    <col min="1042" max="1042" width="10.7109375" customWidth="1"/>
    <col min="1043" max="1043" width="9" customWidth="1"/>
    <col min="1044" max="1044" width="10.28515625" bestFit="1" customWidth="1"/>
    <col min="1045" max="1045" width="10.28515625" customWidth="1"/>
    <col min="1046" max="1046" width="9.85546875" customWidth="1"/>
    <col min="1281" max="1285" width="0" hidden="1" customWidth="1"/>
    <col min="1286" max="1286" width="7.140625" customWidth="1"/>
    <col min="1287" max="1287" width="9.28515625" customWidth="1"/>
    <col min="1288" max="1288" width="14.42578125" customWidth="1"/>
    <col min="1289" max="1289" width="28.140625" customWidth="1"/>
    <col min="1290" max="1290" width="6.28515625" customWidth="1"/>
    <col min="1291" max="1291" width="8.5703125" customWidth="1"/>
    <col min="1292" max="1292" width="8.140625" customWidth="1"/>
    <col min="1293" max="1293" width="7.7109375" customWidth="1"/>
    <col min="1294" max="1294" width="8.7109375" customWidth="1"/>
    <col min="1295" max="1295" width="8.5703125" customWidth="1"/>
    <col min="1296" max="1296" width="8.7109375" customWidth="1"/>
    <col min="1297" max="1297" width="9.28515625" customWidth="1"/>
    <col min="1298" max="1298" width="10.7109375" customWidth="1"/>
    <col min="1299" max="1299" width="9" customWidth="1"/>
    <col min="1300" max="1300" width="10.28515625" bestFit="1" customWidth="1"/>
    <col min="1301" max="1301" width="10.28515625" customWidth="1"/>
    <col min="1302" max="1302" width="9.85546875" customWidth="1"/>
    <col min="1537" max="1541" width="0" hidden="1" customWidth="1"/>
    <col min="1542" max="1542" width="7.140625" customWidth="1"/>
    <col min="1543" max="1543" width="9.28515625" customWidth="1"/>
    <col min="1544" max="1544" width="14.42578125" customWidth="1"/>
    <col min="1545" max="1545" width="28.140625" customWidth="1"/>
    <col min="1546" max="1546" width="6.28515625" customWidth="1"/>
    <col min="1547" max="1547" width="8.5703125" customWidth="1"/>
    <col min="1548" max="1548" width="8.140625" customWidth="1"/>
    <col min="1549" max="1549" width="7.7109375" customWidth="1"/>
    <col min="1550" max="1550" width="8.7109375" customWidth="1"/>
    <col min="1551" max="1551" width="8.5703125" customWidth="1"/>
    <col min="1552" max="1552" width="8.7109375" customWidth="1"/>
    <col min="1553" max="1553" width="9.28515625" customWidth="1"/>
    <col min="1554" max="1554" width="10.7109375" customWidth="1"/>
    <col min="1555" max="1555" width="9" customWidth="1"/>
    <col min="1556" max="1556" width="10.28515625" bestFit="1" customWidth="1"/>
    <col min="1557" max="1557" width="10.28515625" customWidth="1"/>
    <col min="1558" max="1558" width="9.85546875" customWidth="1"/>
    <col min="1793" max="1797" width="0" hidden="1" customWidth="1"/>
    <col min="1798" max="1798" width="7.140625" customWidth="1"/>
    <col min="1799" max="1799" width="9.28515625" customWidth="1"/>
    <col min="1800" max="1800" width="14.42578125" customWidth="1"/>
    <col min="1801" max="1801" width="28.140625" customWidth="1"/>
    <col min="1802" max="1802" width="6.28515625" customWidth="1"/>
    <col min="1803" max="1803" width="8.5703125" customWidth="1"/>
    <col min="1804" max="1804" width="8.140625" customWidth="1"/>
    <col min="1805" max="1805" width="7.7109375" customWidth="1"/>
    <col min="1806" max="1806" width="8.7109375" customWidth="1"/>
    <col min="1807" max="1807" width="8.5703125" customWidth="1"/>
    <col min="1808" max="1808" width="8.7109375" customWidth="1"/>
    <col min="1809" max="1809" width="9.28515625" customWidth="1"/>
    <col min="1810" max="1810" width="10.7109375" customWidth="1"/>
    <col min="1811" max="1811" width="9" customWidth="1"/>
    <col min="1812" max="1812" width="10.28515625" bestFit="1" customWidth="1"/>
    <col min="1813" max="1813" width="10.28515625" customWidth="1"/>
    <col min="1814" max="1814" width="9.85546875" customWidth="1"/>
    <col min="2049" max="2053" width="0" hidden="1" customWidth="1"/>
    <col min="2054" max="2054" width="7.140625" customWidth="1"/>
    <col min="2055" max="2055" width="9.28515625" customWidth="1"/>
    <col min="2056" max="2056" width="14.42578125" customWidth="1"/>
    <col min="2057" max="2057" width="28.140625" customWidth="1"/>
    <col min="2058" max="2058" width="6.28515625" customWidth="1"/>
    <col min="2059" max="2059" width="8.5703125" customWidth="1"/>
    <col min="2060" max="2060" width="8.140625" customWidth="1"/>
    <col min="2061" max="2061" width="7.7109375" customWidth="1"/>
    <col min="2062" max="2062" width="8.7109375" customWidth="1"/>
    <col min="2063" max="2063" width="8.5703125" customWidth="1"/>
    <col min="2064" max="2064" width="8.7109375" customWidth="1"/>
    <col min="2065" max="2065" width="9.28515625" customWidth="1"/>
    <col min="2066" max="2066" width="10.7109375" customWidth="1"/>
    <col min="2067" max="2067" width="9" customWidth="1"/>
    <col min="2068" max="2068" width="10.28515625" bestFit="1" customWidth="1"/>
    <col min="2069" max="2069" width="10.28515625" customWidth="1"/>
    <col min="2070" max="2070" width="9.85546875" customWidth="1"/>
    <col min="2305" max="2309" width="0" hidden="1" customWidth="1"/>
    <col min="2310" max="2310" width="7.140625" customWidth="1"/>
    <col min="2311" max="2311" width="9.28515625" customWidth="1"/>
    <col min="2312" max="2312" width="14.42578125" customWidth="1"/>
    <col min="2313" max="2313" width="28.140625" customWidth="1"/>
    <col min="2314" max="2314" width="6.28515625" customWidth="1"/>
    <col min="2315" max="2315" width="8.5703125" customWidth="1"/>
    <col min="2316" max="2316" width="8.140625" customWidth="1"/>
    <col min="2317" max="2317" width="7.7109375" customWidth="1"/>
    <col min="2318" max="2318" width="8.7109375" customWidth="1"/>
    <col min="2319" max="2319" width="8.5703125" customWidth="1"/>
    <col min="2320" max="2320" width="8.7109375" customWidth="1"/>
    <col min="2321" max="2321" width="9.28515625" customWidth="1"/>
    <col min="2322" max="2322" width="10.7109375" customWidth="1"/>
    <col min="2323" max="2323" width="9" customWidth="1"/>
    <col min="2324" max="2324" width="10.28515625" bestFit="1" customWidth="1"/>
    <col min="2325" max="2325" width="10.28515625" customWidth="1"/>
    <col min="2326" max="2326" width="9.85546875" customWidth="1"/>
    <col min="2561" max="2565" width="0" hidden="1" customWidth="1"/>
    <col min="2566" max="2566" width="7.140625" customWidth="1"/>
    <col min="2567" max="2567" width="9.28515625" customWidth="1"/>
    <col min="2568" max="2568" width="14.42578125" customWidth="1"/>
    <col min="2569" max="2569" width="28.140625" customWidth="1"/>
    <col min="2570" max="2570" width="6.28515625" customWidth="1"/>
    <col min="2571" max="2571" width="8.5703125" customWidth="1"/>
    <col min="2572" max="2572" width="8.140625" customWidth="1"/>
    <col min="2573" max="2573" width="7.7109375" customWidth="1"/>
    <col min="2574" max="2574" width="8.7109375" customWidth="1"/>
    <col min="2575" max="2575" width="8.5703125" customWidth="1"/>
    <col min="2576" max="2576" width="8.7109375" customWidth="1"/>
    <col min="2577" max="2577" width="9.28515625" customWidth="1"/>
    <col min="2578" max="2578" width="10.7109375" customWidth="1"/>
    <col min="2579" max="2579" width="9" customWidth="1"/>
    <col min="2580" max="2580" width="10.28515625" bestFit="1" customWidth="1"/>
    <col min="2581" max="2581" width="10.28515625" customWidth="1"/>
    <col min="2582" max="2582" width="9.85546875" customWidth="1"/>
    <col min="2817" max="2821" width="0" hidden="1" customWidth="1"/>
    <col min="2822" max="2822" width="7.140625" customWidth="1"/>
    <col min="2823" max="2823" width="9.28515625" customWidth="1"/>
    <col min="2824" max="2824" width="14.42578125" customWidth="1"/>
    <col min="2825" max="2825" width="28.140625" customWidth="1"/>
    <col min="2826" max="2826" width="6.28515625" customWidth="1"/>
    <col min="2827" max="2827" width="8.5703125" customWidth="1"/>
    <col min="2828" max="2828" width="8.140625" customWidth="1"/>
    <col min="2829" max="2829" width="7.7109375" customWidth="1"/>
    <col min="2830" max="2830" width="8.7109375" customWidth="1"/>
    <col min="2831" max="2831" width="8.5703125" customWidth="1"/>
    <col min="2832" max="2832" width="8.7109375" customWidth="1"/>
    <col min="2833" max="2833" width="9.28515625" customWidth="1"/>
    <col min="2834" max="2834" width="10.7109375" customWidth="1"/>
    <col min="2835" max="2835" width="9" customWidth="1"/>
    <col min="2836" max="2836" width="10.28515625" bestFit="1" customWidth="1"/>
    <col min="2837" max="2837" width="10.28515625" customWidth="1"/>
    <col min="2838" max="2838" width="9.85546875" customWidth="1"/>
    <col min="3073" max="3077" width="0" hidden="1" customWidth="1"/>
    <col min="3078" max="3078" width="7.140625" customWidth="1"/>
    <col min="3079" max="3079" width="9.28515625" customWidth="1"/>
    <col min="3080" max="3080" width="14.42578125" customWidth="1"/>
    <col min="3081" max="3081" width="28.140625" customWidth="1"/>
    <col min="3082" max="3082" width="6.28515625" customWidth="1"/>
    <col min="3083" max="3083" width="8.5703125" customWidth="1"/>
    <col min="3084" max="3084" width="8.140625" customWidth="1"/>
    <col min="3085" max="3085" width="7.7109375" customWidth="1"/>
    <col min="3086" max="3086" width="8.7109375" customWidth="1"/>
    <col min="3087" max="3087" width="8.5703125" customWidth="1"/>
    <col min="3088" max="3088" width="8.7109375" customWidth="1"/>
    <col min="3089" max="3089" width="9.28515625" customWidth="1"/>
    <col min="3090" max="3090" width="10.7109375" customWidth="1"/>
    <col min="3091" max="3091" width="9" customWidth="1"/>
    <col min="3092" max="3092" width="10.28515625" bestFit="1" customWidth="1"/>
    <col min="3093" max="3093" width="10.28515625" customWidth="1"/>
    <col min="3094" max="3094" width="9.85546875" customWidth="1"/>
    <col min="3329" max="3333" width="0" hidden="1" customWidth="1"/>
    <col min="3334" max="3334" width="7.140625" customWidth="1"/>
    <col min="3335" max="3335" width="9.28515625" customWidth="1"/>
    <col min="3336" max="3336" width="14.42578125" customWidth="1"/>
    <col min="3337" max="3337" width="28.140625" customWidth="1"/>
    <col min="3338" max="3338" width="6.28515625" customWidth="1"/>
    <col min="3339" max="3339" width="8.5703125" customWidth="1"/>
    <col min="3340" max="3340" width="8.140625" customWidth="1"/>
    <col min="3341" max="3341" width="7.7109375" customWidth="1"/>
    <col min="3342" max="3342" width="8.7109375" customWidth="1"/>
    <col min="3343" max="3343" width="8.5703125" customWidth="1"/>
    <col min="3344" max="3344" width="8.7109375" customWidth="1"/>
    <col min="3345" max="3345" width="9.28515625" customWidth="1"/>
    <col min="3346" max="3346" width="10.7109375" customWidth="1"/>
    <col min="3347" max="3347" width="9" customWidth="1"/>
    <col min="3348" max="3348" width="10.28515625" bestFit="1" customWidth="1"/>
    <col min="3349" max="3349" width="10.28515625" customWidth="1"/>
    <col min="3350" max="3350" width="9.85546875" customWidth="1"/>
    <col min="3585" max="3589" width="0" hidden="1" customWidth="1"/>
    <col min="3590" max="3590" width="7.140625" customWidth="1"/>
    <col min="3591" max="3591" width="9.28515625" customWidth="1"/>
    <col min="3592" max="3592" width="14.42578125" customWidth="1"/>
    <col min="3593" max="3593" width="28.140625" customWidth="1"/>
    <col min="3594" max="3594" width="6.28515625" customWidth="1"/>
    <col min="3595" max="3595" width="8.5703125" customWidth="1"/>
    <col min="3596" max="3596" width="8.140625" customWidth="1"/>
    <col min="3597" max="3597" width="7.7109375" customWidth="1"/>
    <col min="3598" max="3598" width="8.7109375" customWidth="1"/>
    <col min="3599" max="3599" width="8.5703125" customWidth="1"/>
    <col min="3600" max="3600" width="8.7109375" customWidth="1"/>
    <col min="3601" max="3601" width="9.28515625" customWidth="1"/>
    <col min="3602" max="3602" width="10.7109375" customWidth="1"/>
    <col min="3603" max="3603" width="9" customWidth="1"/>
    <col min="3604" max="3604" width="10.28515625" bestFit="1" customWidth="1"/>
    <col min="3605" max="3605" width="10.28515625" customWidth="1"/>
    <col min="3606" max="3606" width="9.85546875" customWidth="1"/>
    <col min="3841" max="3845" width="0" hidden="1" customWidth="1"/>
    <col min="3846" max="3846" width="7.140625" customWidth="1"/>
    <col min="3847" max="3847" width="9.28515625" customWidth="1"/>
    <col min="3848" max="3848" width="14.42578125" customWidth="1"/>
    <col min="3849" max="3849" width="28.140625" customWidth="1"/>
    <col min="3850" max="3850" width="6.28515625" customWidth="1"/>
    <col min="3851" max="3851" width="8.5703125" customWidth="1"/>
    <col min="3852" max="3852" width="8.140625" customWidth="1"/>
    <col min="3853" max="3853" width="7.7109375" customWidth="1"/>
    <col min="3854" max="3854" width="8.7109375" customWidth="1"/>
    <col min="3855" max="3855" width="8.5703125" customWidth="1"/>
    <col min="3856" max="3856" width="8.7109375" customWidth="1"/>
    <col min="3857" max="3857" width="9.28515625" customWidth="1"/>
    <col min="3858" max="3858" width="10.7109375" customWidth="1"/>
    <col min="3859" max="3859" width="9" customWidth="1"/>
    <col min="3860" max="3860" width="10.28515625" bestFit="1" customWidth="1"/>
    <col min="3861" max="3861" width="10.28515625" customWidth="1"/>
    <col min="3862" max="3862" width="9.85546875" customWidth="1"/>
    <col min="4097" max="4101" width="0" hidden="1" customWidth="1"/>
    <col min="4102" max="4102" width="7.140625" customWidth="1"/>
    <col min="4103" max="4103" width="9.28515625" customWidth="1"/>
    <col min="4104" max="4104" width="14.42578125" customWidth="1"/>
    <col min="4105" max="4105" width="28.140625" customWidth="1"/>
    <col min="4106" max="4106" width="6.28515625" customWidth="1"/>
    <col min="4107" max="4107" width="8.5703125" customWidth="1"/>
    <col min="4108" max="4108" width="8.140625" customWidth="1"/>
    <col min="4109" max="4109" width="7.7109375" customWidth="1"/>
    <col min="4110" max="4110" width="8.7109375" customWidth="1"/>
    <col min="4111" max="4111" width="8.5703125" customWidth="1"/>
    <col min="4112" max="4112" width="8.7109375" customWidth="1"/>
    <col min="4113" max="4113" width="9.28515625" customWidth="1"/>
    <col min="4114" max="4114" width="10.7109375" customWidth="1"/>
    <col min="4115" max="4115" width="9" customWidth="1"/>
    <col min="4116" max="4116" width="10.28515625" bestFit="1" customWidth="1"/>
    <col min="4117" max="4117" width="10.28515625" customWidth="1"/>
    <col min="4118" max="4118" width="9.85546875" customWidth="1"/>
    <col min="4353" max="4357" width="0" hidden="1" customWidth="1"/>
    <col min="4358" max="4358" width="7.140625" customWidth="1"/>
    <col min="4359" max="4359" width="9.28515625" customWidth="1"/>
    <col min="4360" max="4360" width="14.42578125" customWidth="1"/>
    <col min="4361" max="4361" width="28.140625" customWidth="1"/>
    <col min="4362" max="4362" width="6.28515625" customWidth="1"/>
    <col min="4363" max="4363" width="8.5703125" customWidth="1"/>
    <col min="4364" max="4364" width="8.140625" customWidth="1"/>
    <col min="4365" max="4365" width="7.7109375" customWidth="1"/>
    <col min="4366" max="4366" width="8.7109375" customWidth="1"/>
    <col min="4367" max="4367" width="8.5703125" customWidth="1"/>
    <col min="4368" max="4368" width="8.7109375" customWidth="1"/>
    <col min="4369" max="4369" width="9.28515625" customWidth="1"/>
    <col min="4370" max="4370" width="10.7109375" customWidth="1"/>
    <col min="4371" max="4371" width="9" customWidth="1"/>
    <col min="4372" max="4372" width="10.28515625" bestFit="1" customWidth="1"/>
    <col min="4373" max="4373" width="10.28515625" customWidth="1"/>
    <col min="4374" max="4374" width="9.85546875" customWidth="1"/>
    <col min="4609" max="4613" width="0" hidden="1" customWidth="1"/>
    <col min="4614" max="4614" width="7.140625" customWidth="1"/>
    <col min="4615" max="4615" width="9.28515625" customWidth="1"/>
    <col min="4616" max="4616" width="14.42578125" customWidth="1"/>
    <col min="4617" max="4617" width="28.140625" customWidth="1"/>
    <col min="4618" max="4618" width="6.28515625" customWidth="1"/>
    <col min="4619" max="4619" width="8.5703125" customWidth="1"/>
    <col min="4620" max="4620" width="8.140625" customWidth="1"/>
    <col min="4621" max="4621" width="7.7109375" customWidth="1"/>
    <col min="4622" max="4622" width="8.7109375" customWidth="1"/>
    <col min="4623" max="4623" width="8.5703125" customWidth="1"/>
    <col min="4624" max="4624" width="8.7109375" customWidth="1"/>
    <col min="4625" max="4625" width="9.28515625" customWidth="1"/>
    <col min="4626" max="4626" width="10.7109375" customWidth="1"/>
    <col min="4627" max="4627" width="9" customWidth="1"/>
    <col min="4628" max="4628" width="10.28515625" bestFit="1" customWidth="1"/>
    <col min="4629" max="4629" width="10.28515625" customWidth="1"/>
    <col min="4630" max="4630" width="9.85546875" customWidth="1"/>
    <col min="4865" max="4869" width="0" hidden="1" customWidth="1"/>
    <col min="4870" max="4870" width="7.140625" customWidth="1"/>
    <col min="4871" max="4871" width="9.28515625" customWidth="1"/>
    <col min="4872" max="4872" width="14.42578125" customWidth="1"/>
    <col min="4873" max="4873" width="28.140625" customWidth="1"/>
    <col min="4874" max="4874" width="6.28515625" customWidth="1"/>
    <col min="4875" max="4875" width="8.5703125" customWidth="1"/>
    <col min="4876" max="4876" width="8.140625" customWidth="1"/>
    <col min="4877" max="4877" width="7.7109375" customWidth="1"/>
    <col min="4878" max="4878" width="8.7109375" customWidth="1"/>
    <col min="4879" max="4879" width="8.5703125" customWidth="1"/>
    <col min="4880" max="4880" width="8.7109375" customWidth="1"/>
    <col min="4881" max="4881" width="9.28515625" customWidth="1"/>
    <col min="4882" max="4882" width="10.7109375" customWidth="1"/>
    <col min="4883" max="4883" width="9" customWidth="1"/>
    <col min="4884" max="4884" width="10.28515625" bestFit="1" customWidth="1"/>
    <col min="4885" max="4885" width="10.28515625" customWidth="1"/>
    <col min="4886" max="4886" width="9.85546875" customWidth="1"/>
    <col min="5121" max="5125" width="0" hidden="1" customWidth="1"/>
    <col min="5126" max="5126" width="7.140625" customWidth="1"/>
    <col min="5127" max="5127" width="9.28515625" customWidth="1"/>
    <col min="5128" max="5128" width="14.42578125" customWidth="1"/>
    <col min="5129" max="5129" width="28.140625" customWidth="1"/>
    <col min="5130" max="5130" width="6.28515625" customWidth="1"/>
    <col min="5131" max="5131" width="8.5703125" customWidth="1"/>
    <col min="5132" max="5132" width="8.140625" customWidth="1"/>
    <col min="5133" max="5133" width="7.7109375" customWidth="1"/>
    <col min="5134" max="5134" width="8.7109375" customWidth="1"/>
    <col min="5135" max="5135" width="8.5703125" customWidth="1"/>
    <col min="5136" max="5136" width="8.7109375" customWidth="1"/>
    <col min="5137" max="5137" width="9.28515625" customWidth="1"/>
    <col min="5138" max="5138" width="10.7109375" customWidth="1"/>
    <col min="5139" max="5139" width="9" customWidth="1"/>
    <col min="5140" max="5140" width="10.28515625" bestFit="1" customWidth="1"/>
    <col min="5141" max="5141" width="10.28515625" customWidth="1"/>
    <col min="5142" max="5142" width="9.85546875" customWidth="1"/>
    <col min="5377" max="5381" width="0" hidden="1" customWidth="1"/>
    <col min="5382" max="5382" width="7.140625" customWidth="1"/>
    <col min="5383" max="5383" width="9.28515625" customWidth="1"/>
    <col min="5384" max="5384" width="14.42578125" customWidth="1"/>
    <col min="5385" max="5385" width="28.140625" customWidth="1"/>
    <col min="5386" max="5386" width="6.28515625" customWidth="1"/>
    <col min="5387" max="5387" width="8.5703125" customWidth="1"/>
    <col min="5388" max="5388" width="8.140625" customWidth="1"/>
    <col min="5389" max="5389" width="7.7109375" customWidth="1"/>
    <col min="5390" max="5390" width="8.7109375" customWidth="1"/>
    <col min="5391" max="5391" width="8.5703125" customWidth="1"/>
    <col min="5392" max="5392" width="8.7109375" customWidth="1"/>
    <col min="5393" max="5393" width="9.28515625" customWidth="1"/>
    <col min="5394" max="5394" width="10.7109375" customWidth="1"/>
    <col min="5395" max="5395" width="9" customWidth="1"/>
    <col min="5396" max="5396" width="10.28515625" bestFit="1" customWidth="1"/>
    <col min="5397" max="5397" width="10.28515625" customWidth="1"/>
    <col min="5398" max="5398" width="9.85546875" customWidth="1"/>
    <col min="5633" max="5637" width="0" hidden="1" customWidth="1"/>
    <col min="5638" max="5638" width="7.140625" customWidth="1"/>
    <col min="5639" max="5639" width="9.28515625" customWidth="1"/>
    <col min="5640" max="5640" width="14.42578125" customWidth="1"/>
    <col min="5641" max="5641" width="28.140625" customWidth="1"/>
    <col min="5642" max="5642" width="6.28515625" customWidth="1"/>
    <col min="5643" max="5643" width="8.5703125" customWidth="1"/>
    <col min="5644" max="5644" width="8.140625" customWidth="1"/>
    <col min="5645" max="5645" width="7.7109375" customWidth="1"/>
    <col min="5646" max="5646" width="8.7109375" customWidth="1"/>
    <col min="5647" max="5647" width="8.5703125" customWidth="1"/>
    <col min="5648" max="5648" width="8.7109375" customWidth="1"/>
    <col min="5649" max="5649" width="9.28515625" customWidth="1"/>
    <col min="5650" max="5650" width="10.7109375" customWidth="1"/>
    <col min="5651" max="5651" width="9" customWidth="1"/>
    <col min="5652" max="5652" width="10.28515625" bestFit="1" customWidth="1"/>
    <col min="5653" max="5653" width="10.28515625" customWidth="1"/>
    <col min="5654" max="5654" width="9.85546875" customWidth="1"/>
    <col min="5889" max="5893" width="0" hidden="1" customWidth="1"/>
    <col min="5894" max="5894" width="7.140625" customWidth="1"/>
    <col min="5895" max="5895" width="9.28515625" customWidth="1"/>
    <col min="5896" max="5896" width="14.42578125" customWidth="1"/>
    <col min="5897" max="5897" width="28.140625" customWidth="1"/>
    <col min="5898" max="5898" width="6.28515625" customWidth="1"/>
    <col min="5899" max="5899" width="8.5703125" customWidth="1"/>
    <col min="5900" max="5900" width="8.140625" customWidth="1"/>
    <col min="5901" max="5901" width="7.7109375" customWidth="1"/>
    <col min="5902" max="5902" width="8.7109375" customWidth="1"/>
    <col min="5903" max="5903" width="8.5703125" customWidth="1"/>
    <col min="5904" max="5904" width="8.7109375" customWidth="1"/>
    <col min="5905" max="5905" width="9.28515625" customWidth="1"/>
    <col min="5906" max="5906" width="10.7109375" customWidth="1"/>
    <col min="5907" max="5907" width="9" customWidth="1"/>
    <col min="5908" max="5908" width="10.28515625" bestFit="1" customWidth="1"/>
    <col min="5909" max="5909" width="10.28515625" customWidth="1"/>
    <col min="5910" max="5910" width="9.85546875" customWidth="1"/>
    <col min="6145" max="6149" width="0" hidden="1" customWidth="1"/>
    <col min="6150" max="6150" width="7.140625" customWidth="1"/>
    <col min="6151" max="6151" width="9.28515625" customWidth="1"/>
    <col min="6152" max="6152" width="14.42578125" customWidth="1"/>
    <col min="6153" max="6153" width="28.140625" customWidth="1"/>
    <col min="6154" max="6154" width="6.28515625" customWidth="1"/>
    <col min="6155" max="6155" width="8.5703125" customWidth="1"/>
    <col min="6156" max="6156" width="8.140625" customWidth="1"/>
    <col min="6157" max="6157" width="7.7109375" customWidth="1"/>
    <col min="6158" max="6158" width="8.7109375" customWidth="1"/>
    <col min="6159" max="6159" width="8.5703125" customWidth="1"/>
    <col min="6160" max="6160" width="8.7109375" customWidth="1"/>
    <col min="6161" max="6161" width="9.28515625" customWidth="1"/>
    <col min="6162" max="6162" width="10.7109375" customWidth="1"/>
    <col min="6163" max="6163" width="9" customWidth="1"/>
    <col min="6164" max="6164" width="10.28515625" bestFit="1" customWidth="1"/>
    <col min="6165" max="6165" width="10.28515625" customWidth="1"/>
    <col min="6166" max="6166" width="9.85546875" customWidth="1"/>
    <col min="6401" max="6405" width="0" hidden="1" customWidth="1"/>
    <col min="6406" max="6406" width="7.140625" customWidth="1"/>
    <col min="6407" max="6407" width="9.28515625" customWidth="1"/>
    <col min="6408" max="6408" width="14.42578125" customWidth="1"/>
    <col min="6409" max="6409" width="28.140625" customWidth="1"/>
    <col min="6410" max="6410" width="6.28515625" customWidth="1"/>
    <col min="6411" max="6411" width="8.5703125" customWidth="1"/>
    <col min="6412" max="6412" width="8.140625" customWidth="1"/>
    <col min="6413" max="6413" width="7.7109375" customWidth="1"/>
    <col min="6414" max="6414" width="8.7109375" customWidth="1"/>
    <col min="6415" max="6415" width="8.5703125" customWidth="1"/>
    <col min="6416" max="6416" width="8.7109375" customWidth="1"/>
    <col min="6417" max="6417" width="9.28515625" customWidth="1"/>
    <col min="6418" max="6418" width="10.7109375" customWidth="1"/>
    <col min="6419" max="6419" width="9" customWidth="1"/>
    <col min="6420" max="6420" width="10.28515625" bestFit="1" customWidth="1"/>
    <col min="6421" max="6421" width="10.28515625" customWidth="1"/>
    <col min="6422" max="6422" width="9.85546875" customWidth="1"/>
    <col min="6657" max="6661" width="0" hidden="1" customWidth="1"/>
    <col min="6662" max="6662" width="7.140625" customWidth="1"/>
    <col min="6663" max="6663" width="9.28515625" customWidth="1"/>
    <col min="6664" max="6664" width="14.42578125" customWidth="1"/>
    <col min="6665" max="6665" width="28.140625" customWidth="1"/>
    <col min="6666" max="6666" width="6.28515625" customWidth="1"/>
    <col min="6667" max="6667" width="8.5703125" customWidth="1"/>
    <col min="6668" max="6668" width="8.140625" customWidth="1"/>
    <col min="6669" max="6669" width="7.7109375" customWidth="1"/>
    <col min="6670" max="6670" width="8.7109375" customWidth="1"/>
    <col min="6671" max="6671" width="8.5703125" customWidth="1"/>
    <col min="6672" max="6672" width="8.7109375" customWidth="1"/>
    <col min="6673" max="6673" width="9.28515625" customWidth="1"/>
    <col min="6674" max="6674" width="10.7109375" customWidth="1"/>
    <col min="6675" max="6675" width="9" customWidth="1"/>
    <col min="6676" max="6676" width="10.28515625" bestFit="1" customWidth="1"/>
    <col min="6677" max="6677" width="10.28515625" customWidth="1"/>
    <col min="6678" max="6678" width="9.85546875" customWidth="1"/>
    <col min="6913" max="6917" width="0" hidden="1" customWidth="1"/>
    <col min="6918" max="6918" width="7.140625" customWidth="1"/>
    <col min="6919" max="6919" width="9.28515625" customWidth="1"/>
    <col min="6920" max="6920" width="14.42578125" customWidth="1"/>
    <col min="6921" max="6921" width="28.140625" customWidth="1"/>
    <col min="6922" max="6922" width="6.28515625" customWidth="1"/>
    <col min="6923" max="6923" width="8.5703125" customWidth="1"/>
    <col min="6924" max="6924" width="8.140625" customWidth="1"/>
    <col min="6925" max="6925" width="7.7109375" customWidth="1"/>
    <col min="6926" max="6926" width="8.7109375" customWidth="1"/>
    <col min="6927" max="6927" width="8.5703125" customWidth="1"/>
    <col min="6928" max="6928" width="8.7109375" customWidth="1"/>
    <col min="6929" max="6929" width="9.28515625" customWidth="1"/>
    <col min="6930" max="6930" width="10.7109375" customWidth="1"/>
    <col min="6931" max="6931" width="9" customWidth="1"/>
    <col min="6932" max="6932" width="10.28515625" bestFit="1" customWidth="1"/>
    <col min="6933" max="6933" width="10.28515625" customWidth="1"/>
    <col min="6934" max="6934" width="9.85546875" customWidth="1"/>
    <col min="7169" max="7173" width="0" hidden="1" customWidth="1"/>
    <col min="7174" max="7174" width="7.140625" customWidth="1"/>
    <col min="7175" max="7175" width="9.28515625" customWidth="1"/>
    <col min="7176" max="7176" width="14.42578125" customWidth="1"/>
    <col min="7177" max="7177" width="28.140625" customWidth="1"/>
    <col min="7178" max="7178" width="6.28515625" customWidth="1"/>
    <col min="7179" max="7179" width="8.5703125" customWidth="1"/>
    <col min="7180" max="7180" width="8.140625" customWidth="1"/>
    <col min="7181" max="7181" width="7.7109375" customWidth="1"/>
    <col min="7182" max="7182" width="8.7109375" customWidth="1"/>
    <col min="7183" max="7183" width="8.5703125" customWidth="1"/>
    <col min="7184" max="7184" width="8.7109375" customWidth="1"/>
    <col min="7185" max="7185" width="9.28515625" customWidth="1"/>
    <col min="7186" max="7186" width="10.7109375" customWidth="1"/>
    <col min="7187" max="7187" width="9" customWidth="1"/>
    <col min="7188" max="7188" width="10.28515625" bestFit="1" customWidth="1"/>
    <col min="7189" max="7189" width="10.28515625" customWidth="1"/>
    <col min="7190" max="7190" width="9.85546875" customWidth="1"/>
    <col min="7425" max="7429" width="0" hidden="1" customWidth="1"/>
    <col min="7430" max="7430" width="7.140625" customWidth="1"/>
    <col min="7431" max="7431" width="9.28515625" customWidth="1"/>
    <col min="7432" max="7432" width="14.42578125" customWidth="1"/>
    <col min="7433" max="7433" width="28.140625" customWidth="1"/>
    <col min="7434" max="7434" width="6.28515625" customWidth="1"/>
    <col min="7435" max="7435" width="8.5703125" customWidth="1"/>
    <col min="7436" max="7436" width="8.140625" customWidth="1"/>
    <col min="7437" max="7437" width="7.7109375" customWidth="1"/>
    <col min="7438" max="7438" width="8.7109375" customWidth="1"/>
    <col min="7439" max="7439" width="8.5703125" customWidth="1"/>
    <col min="7440" max="7440" width="8.7109375" customWidth="1"/>
    <col min="7441" max="7441" width="9.28515625" customWidth="1"/>
    <col min="7442" max="7442" width="10.7109375" customWidth="1"/>
    <col min="7443" max="7443" width="9" customWidth="1"/>
    <col min="7444" max="7444" width="10.28515625" bestFit="1" customWidth="1"/>
    <col min="7445" max="7445" width="10.28515625" customWidth="1"/>
    <col min="7446" max="7446" width="9.85546875" customWidth="1"/>
    <col min="7681" max="7685" width="0" hidden="1" customWidth="1"/>
    <col min="7686" max="7686" width="7.140625" customWidth="1"/>
    <col min="7687" max="7687" width="9.28515625" customWidth="1"/>
    <col min="7688" max="7688" width="14.42578125" customWidth="1"/>
    <col min="7689" max="7689" width="28.140625" customWidth="1"/>
    <col min="7690" max="7690" width="6.28515625" customWidth="1"/>
    <col min="7691" max="7691" width="8.5703125" customWidth="1"/>
    <col min="7692" max="7692" width="8.140625" customWidth="1"/>
    <col min="7693" max="7693" width="7.7109375" customWidth="1"/>
    <col min="7694" max="7694" width="8.7109375" customWidth="1"/>
    <col min="7695" max="7695" width="8.5703125" customWidth="1"/>
    <col min="7696" max="7696" width="8.7109375" customWidth="1"/>
    <col min="7697" max="7697" width="9.28515625" customWidth="1"/>
    <col min="7698" max="7698" width="10.7109375" customWidth="1"/>
    <col min="7699" max="7699" width="9" customWidth="1"/>
    <col min="7700" max="7700" width="10.28515625" bestFit="1" customWidth="1"/>
    <col min="7701" max="7701" width="10.28515625" customWidth="1"/>
    <col min="7702" max="7702" width="9.85546875" customWidth="1"/>
    <col min="7937" max="7941" width="0" hidden="1" customWidth="1"/>
    <col min="7942" max="7942" width="7.140625" customWidth="1"/>
    <col min="7943" max="7943" width="9.28515625" customWidth="1"/>
    <col min="7944" max="7944" width="14.42578125" customWidth="1"/>
    <col min="7945" max="7945" width="28.140625" customWidth="1"/>
    <col min="7946" max="7946" width="6.28515625" customWidth="1"/>
    <col min="7947" max="7947" width="8.5703125" customWidth="1"/>
    <col min="7948" max="7948" width="8.140625" customWidth="1"/>
    <col min="7949" max="7949" width="7.7109375" customWidth="1"/>
    <col min="7950" max="7950" width="8.7109375" customWidth="1"/>
    <col min="7951" max="7951" width="8.5703125" customWidth="1"/>
    <col min="7952" max="7952" width="8.7109375" customWidth="1"/>
    <col min="7953" max="7953" width="9.28515625" customWidth="1"/>
    <col min="7954" max="7954" width="10.7109375" customWidth="1"/>
    <col min="7955" max="7955" width="9" customWidth="1"/>
    <col min="7956" max="7956" width="10.28515625" bestFit="1" customWidth="1"/>
    <col min="7957" max="7957" width="10.28515625" customWidth="1"/>
    <col min="7958" max="7958" width="9.85546875" customWidth="1"/>
    <col min="8193" max="8197" width="0" hidden="1" customWidth="1"/>
    <col min="8198" max="8198" width="7.140625" customWidth="1"/>
    <col min="8199" max="8199" width="9.28515625" customWidth="1"/>
    <col min="8200" max="8200" width="14.42578125" customWidth="1"/>
    <col min="8201" max="8201" width="28.140625" customWidth="1"/>
    <col min="8202" max="8202" width="6.28515625" customWidth="1"/>
    <col min="8203" max="8203" width="8.5703125" customWidth="1"/>
    <col min="8204" max="8204" width="8.140625" customWidth="1"/>
    <col min="8205" max="8205" width="7.7109375" customWidth="1"/>
    <col min="8206" max="8206" width="8.7109375" customWidth="1"/>
    <col min="8207" max="8207" width="8.5703125" customWidth="1"/>
    <col min="8208" max="8208" width="8.7109375" customWidth="1"/>
    <col min="8209" max="8209" width="9.28515625" customWidth="1"/>
    <col min="8210" max="8210" width="10.7109375" customWidth="1"/>
    <col min="8211" max="8211" width="9" customWidth="1"/>
    <col min="8212" max="8212" width="10.28515625" bestFit="1" customWidth="1"/>
    <col min="8213" max="8213" width="10.28515625" customWidth="1"/>
    <col min="8214" max="8214" width="9.85546875" customWidth="1"/>
    <col min="8449" max="8453" width="0" hidden="1" customWidth="1"/>
    <col min="8454" max="8454" width="7.140625" customWidth="1"/>
    <col min="8455" max="8455" width="9.28515625" customWidth="1"/>
    <col min="8456" max="8456" width="14.42578125" customWidth="1"/>
    <col min="8457" max="8457" width="28.140625" customWidth="1"/>
    <col min="8458" max="8458" width="6.28515625" customWidth="1"/>
    <col min="8459" max="8459" width="8.5703125" customWidth="1"/>
    <col min="8460" max="8460" width="8.140625" customWidth="1"/>
    <col min="8461" max="8461" width="7.7109375" customWidth="1"/>
    <col min="8462" max="8462" width="8.7109375" customWidth="1"/>
    <col min="8463" max="8463" width="8.5703125" customWidth="1"/>
    <col min="8464" max="8464" width="8.7109375" customWidth="1"/>
    <col min="8465" max="8465" width="9.28515625" customWidth="1"/>
    <col min="8466" max="8466" width="10.7109375" customWidth="1"/>
    <col min="8467" max="8467" width="9" customWidth="1"/>
    <col min="8468" max="8468" width="10.28515625" bestFit="1" customWidth="1"/>
    <col min="8469" max="8469" width="10.28515625" customWidth="1"/>
    <col min="8470" max="8470" width="9.85546875" customWidth="1"/>
    <col min="8705" max="8709" width="0" hidden="1" customWidth="1"/>
    <col min="8710" max="8710" width="7.140625" customWidth="1"/>
    <col min="8711" max="8711" width="9.28515625" customWidth="1"/>
    <col min="8712" max="8712" width="14.42578125" customWidth="1"/>
    <col min="8713" max="8713" width="28.140625" customWidth="1"/>
    <col min="8714" max="8714" width="6.28515625" customWidth="1"/>
    <col min="8715" max="8715" width="8.5703125" customWidth="1"/>
    <col min="8716" max="8716" width="8.140625" customWidth="1"/>
    <col min="8717" max="8717" width="7.7109375" customWidth="1"/>
    <col min="8718" max="8718" width="8.7109375" customWidth="1"/>
    <col min="8719" max="8719" width="8.5703125" customWidth="1"/>
    <col min="8720" max="8720" width="8.7109375" customWidth="1"/>
    <col min="8721" max="8721" width="9.28515625" customWidth="1"/>
    <col min="8722" max="8722" width="10.7109375" customWidth="1"/>
    <col min="8723" max="8723" width="9" customWidth="1"/>
    <col min="8724" max="8724" width="10.28515625" bestFit="1" customWidth="1"/>
    <col min="8725" max="8725" width="10.28515625" customWidth="1"/>
    <col min="8726" max="8726" width="9.85546875" customWidth="1"/>
    <col min="8961" max="8965" width="0" hidden="1" customWidth="1"/>
    <col min="8966" max="8966" width="7.140625" customWidth="1"/>
    <col min="8967" max="8967" width="9.28515625" customWidth="1"/>
    <col min="8968" max="8968" width="14.42578125" customWidth="1"/>
    <col min="8969" max="8969" width="28.140625" customWidth="1"/>
    <col min="8970" max="8970" width="6.28515625" customWidth="1"/>
    <col min="8971" max="8971" width="8.5703125" customWidth="1"/>
    <col min="8972" max="8972" width="8.140625" customWidth="1"/>
    <col min="8973" max="8973" width="7.7109375" customWidth="1"/>
    <col min="8974" max="8974" width="8.7109375" customWidth="1"/>
    <col min="8975" max="8975" width="8.5703125" customWidth="1"/>
    <col min="8976" max="8976" width="8.7109375" customWidth="1"/>
    <col min="8977" max="8977" width="9.28515625" customWidth="1"/>
    <col min="8978" max="8978" width="10.7109375" customWidth="1"/>
    <col min="8979" max="8979" width="9" customWidth="1"/>
    <col min="8980" max="8980" width="10.28515625" bestFit="1" customWidth="1"/>
    <col min="8981" max="8981" width="10.28515625" customWidth="1"/>
    <col min="8982" max="8982" width="9.85546875" customWidth="1"/>
    <col min="9217" max="9221" width="0" hidden="1" customWidth="1"/>
    <col min="9222" max="9222" width="7.140625" customWidth="1"/>
    <col min="9223" max="9223" width="9.28515625" customWidth="1"/>
    <col min="9224" max="9224" width="14.42578125" customWidth="1"/>
    <col min="9225" max="9225" width="28.140625" customWidth="1"/>
    <col min="9226" max="9226" width="6.28515625" customWidth="1"/>
    <col min="9227" max="9227" width="8.5703125" customWidth="1"/>
    <col min="9228" max="9228" width="8.140625" customWidth="1"/>
    <col min="9229" max="9229" width="7.7109375" customWidth="1"/>
    <col min="9230" max="9230" width="8.7109375" customWidth="1"/>
    <col min="9231" max="9231" width="8.5703125" customWidth="1"/>
    <col min="9232" max="9232" width="8.7109375" customWidth="1"/>
    <col min="9233" max="9233" width="9.28515625" customWidth="1"/>
    <col min="9234" max="9234" width="10.7109375" customWidth="1"/>
    <col min="9235" max="9235" width="9" customWidth="1"/>
    <col min="9236" max="9236" width="10.28515625" bestFit="1" customWidth="1"/>
    <col min="9237" max="9237" width="10.28515625" customWidth="1"/>
    <col min="9238" max="9238" width="9.85546875" customWidth="1"/>
    <col min="9473" max="9477" width="0" hidden="1" customWidth="1"/>
    <col min="9478" max="9478" width="7.140625" customWidth="1"/>
    <col min="9479" max="9479" width="9.28515625" customWidth="1"/>
    <col min="9480" max="9480" width="14.42578125" customWidth="1"/>
    <col min="9481" max="9481" width="28.140625" customWidth="1"/>
    <col min="9482" max="9482" width="6.28515625" customWidth="1"/>
    <col min="9483" max="9483" width="8.5703125" customWidth="1"/>
    <col min="9484" max="9484" width="8.140625" customWidth="1"/>
    <col min="9485" max="9485" width="7.7109375" customWidth="1"/>
    <col min="9486" max="9486" width="8.7109375" customWidth="1"/>
    <col min="9487" max="9487" width="8.5703125" customWidth="1"/>
    <col min="9488" max="9488" width="8.7109375" customWidth="1"/>
    <col min="9489" max="9489" width="9.28515625" customWidth="1"/>
    <col min="9490" max="9490" width="10.7109375" customWidth="1"/>
    <col min="9491" max="9491" width="9" customWidth="1"/>
    <col min="9492" max="9492" width="10.28515625" bestFit="1" customWidth="1"/>
    <col min="9493" max="9493" width="10.28515625" customWidth="1"/>
    <col min="9494" max="9494" width="9.85546875" customWidth="1"/>
    <col min="9729" max="9733" width="0" hidden="1" customWidth="1"/>
    <col min="9734" max="9734" width="7.140625" customWidth="1"/>
    <col min="9735" max="9735" width="9.28515625" customWidth="1"/>
    <col min="9736" max="9736" width="14.42578125" customWidth="1"/>
    <col min="9737" max="9737" width="28.140625" customWidth="1"/>
    <col min="9738" max="9738" width="6.28515625" customWidth="1"/>
    <col min="9739" max="9739" width="8.5703125" customWidth="1"/>
    <col min="9740" max="9740" width="8.140625" customWidth="1"/>
    <col min="9741" max="9741" width="7.7109375" customWidth="1"/>
    <col min="9742" max="9742" width="8.7109375" customWidth="1"/>
    <col min="9743" max="9743" width="8.5703125" customWidth="1"/>
    <col min="9744" max="9744" width="8.7109375" customWidth="1"/>
    <col min="9745" max="9745" width="9.28515625" customWidth="1"/>
    <col min="9746" max="9746" width="10.7109375" customWidth="1"/>
    <col min="9747" max="9747" width="9" customWidth="1"/>
    <col min="9748" max="9748" width="10.28515625" bestFit="1" customWidth="1"/>
    <col min="9749" max="9749" width="10.28515625" customWidth="1"/>
    <col min="9750" max="9750" width="9.85546875" customWidth="1"/>
    <col min="9985" max="9989" width="0" hidden="1" customWidth="1"/>
    <col min="9990" max="9990" width="7.140625" customWidth="1"/>
    <col min="9991" max="9991" width="9.28515625" customWidth="1"/>
    <col min="9992" max="9992" width="14.42578125" customWidth="1"/>
    <col min="9993" max="9993" width="28.140625" customWidth="1"/>
    <col min="9994" max="9994" width="6.28515625" customWidth="1"/>
    <col min="9995" max="9995" width="8.5703125" customWidth="1"/>
    <col min="9996" max="9996" width="8.140625" customWidth="1"/>
    <col min="9997" max="9997" width="7.7109375" customWidth="1"/>
    <col min="9998" max="9998" width="8.7109375" customWidth="1"/>
    <col min="9999" max="9999" width="8.5703125" customWidth="1"/>
    <col min="10000" max="10000" width="8.7109375" customWidth="1"/>
    <col min="10001" max="10001" width="9.28515625" customWidth="1"/>
    <col min="10002" max="10002" width="10.7109375" customWidth="1"/>
    <col min="10003" max="10003" width="9" customWidth="1"/>
    <col min="10004" max="10004" width="10.28515625" bestFit="1" customWidth="1"/>
    <col min="10005" max="10005" width="10.28515625" customWidth="1"/>
    <col min="10006" max="10006" width="9.85546875" customWidth="1"/>
    <col min="10241" max="10245" width="0" hidden="1" customWidth="1"/>
    <col min="10246" max="10246" width="7.140625" customWidth="1"/>
    <col min="10247" max="10247" width="9.28515625" customWidth="1"/>
    <col min="10248" max="10248" width="14.42578125" customWidth="1"/>
    <col min="10249" max="10249" width="28.140625" customWidth="1"/>
    <col min="10250" max="10250" width="6.28515625" customWidth="1"/>
    <col min="10251" max="10251" width="8.5703125" customWidth="1"/>
    <col min="10252" max="10252" width="8.140625" customWidth="1"/>
    <col min="10253" max="10253" width="7.7109375" customWidth="1"/>
    <col min="10254" max="10254" width="8.7109375" customWidth="1"/>
    <col min="10255" max="10255" width="8.5703125" customWidth="1"/>
    <col min="10256" max="10256" width="8.7109375" customWidth="1"/>
    <col min="10257" max="10257" width="9.28515625" customWidth="1"/>
    <col min="10258" max="10258" width="10.7109375" customWidth="1"/>
    <col min="10259" max="10259" width="9" customWidth="1"/>
    <col min="10260" max="10260" width="10.28515625" bestFit="1" customWidth="1"/>
    <col min="10261" max="10261" width="10.28515625" customWidth="1"/>
    <col min="10262" max="10262" width="9.85546875" customWidth="1"/>
    <col min="10497" max="10501" width="0" hidden="1" customWidth="1"/>
    <col min="10502" max="10502" width="7.140625" customWidth="1"/>
    <col min="10503" max="10503" width="9.28515625" customWidth="1"/>
    <col min="10504" max="10504" width="14.42578125" customWidth="1"/>
    <col min="10505" max="10505" width="28.140625" customWidth="1"/>
    <col min="10506" max="10506" width="6.28515625" customWidth="1"/>
    <col min="10507" max="10507" width="8.5703125" customWidth="1"/>
    <col min="10508" max="10508" width="8.140625" customWidth="1"/>
    <col min="10509" max="10509" width="7.7109375" customWidth="1"/>
    <col min="10510" max="10510" width="8.7109375" customWidth="1"/>
    <col min="10511" max="10511" width="8.5703125" customWidth="1"/>
    <col min="10512" max="10512" width="8.7109375" customWidth="1"/>
    <col min="10513" max="10513" width="9.28515625" customWidth="1"/>
    <col min="10514" max="10514" width="10.7109375" customWidth="1"/>
    <col min="10515" max="10515" width="9" customWidth="1"/>
    <col min="10516" max="10516" width="10.28515625" bestFit="1" customWidth="1"/>
    <col min="10517" max="10517" width="10.28515625" customWidth="1"/>
    <col min="10518" max="10518" width="9.85546875" customWidth="1"/>
    <col min="10753" max="10757" width="0" hidden="1" customWidth="1"/>
    <col min="10758" max="10758" width="7.140625" customWidth="1"/>
    <col min="10759" max="10759" width="9.28515625" customWidth="1"/>
    <col min="10760" max="10760" width="14.42578125" customWidth="1"/>
    <col min="10761" max="10761" width="28.140625" customWidth="1"/>
    <col min="10762" max="10762" width="6.28515625" customWidth="1"/>
    <col min="10763" max="10763" width="8.5703125" customWidth="1"/>
    <col min="10764" max="10764" width="8.140625" customWidth="1"/>
    <col min="10765" max="10765" width="7.7109375" customWidth="1"/>
    <col min="10766" max="10766" width="8.7109375" customWidth="1"/>
    <col min="10767" max="10767" width="8.5703125" customWidth="1"/>
    <col min="10768" max="10768" width="8.7109375" customWidth="1"/>
    <col min="10769" max="10769" width="9.28515625" customWidth="1"/>
    <col min="10770" max="10770" width="10.7109375" customWidth="1"/>
    <col min="10771" max="10771" width="9" customWidth="1"/>
    <col min="10772" max="10772" width="10.28515625" bestFit="1" customWidth="1"/>
    <col min="10773" max="10773" width="10.28515625" customWidth="1"/>
    <col min="10774" max="10774" width="9.85546875" customWidth="1"/>
    <col min="11009" max="11013" width="0" hidden="1" customWidth="1"/>
    <col min="11014" max="11014" width="7.140625" customWidth="1"/>
    <col min="11015" max="11015" width="9.28515625" customWidth="1"/>
    <col min="11016" max="11016" width="14.42578125" customWidth="1"/>
    <col min="11017" max="11017" width="28.140625" customWidth="1"/>
    <col min="11018" max="11018" width="6.28515625" customWidth="1"/>
    <col min="11019" max="11019" width="8.5703125" customWidth="1"/>
    <col min="11020" max="11020" width="8.140625" customWidth="1"/>
    <col min="11021" max="11021" width="7.7109375" customWidth="1"/>
    <col min="11022" max="11022" width="8.7109375" customWidth="1"/>
    <col min="11023" max="11023" width="8.5703125" customWidth="1"/>
    <col min="11024" max="11024" width="8.7109375" customWidth="1"/>
    <col min="11025" max="11025" width="9.28515625" customWidth="1"/>
    <col min="11026" max="11026" width="10.7109375" customWidth="1"/>
    <col min="11027" max="11027" width="9" customWidth="1"/>
    <col min="11028" max="11028" width="10.28515625" bestFit="1" customWidth="1"/>
    <col min="11029" max="11029" width="10.28515625" customWidth="1"/>
    <col min="11030" max="11030" width="9.85546875" customWidth="1"/>
    <col min="11265" max="11269" width="0" hidden="1" customWidth="1"/>
    <col min="11270" max="11270" width="7.140625" customWidth="1"/>
    <col min="11271" max="11271" width="9.28515625" customWidth="1"/>
    <col min="11272" max="11272" width="14.42578125" customWidth="1"/>
    <col min="11273" max="11273" width="28.140625" customWidth="1"/>
    <col min="11274" max="11274" width="6.28515625" customWidth="1"/>
    <col min="11275" max="11275" width="8.5703125" customWidth="1"/>
    <col min="11276" max="11276" width="8.140625" customWidth="1"/>
    <col min="11277" max="11277" width="7.7109375" customWidth="1"/>
    <col min="11278" max="11278" width="8.7109375" customWidth="1"/>
    <col min="11279" max="11279" width="8.5703125" customWidth="1"/>
    <col min="11280" max="11280" width="8.7109375" customWidth="1"/>
    <col min="11281" max="11281" width="9.28515625" customWidth="1"/>
    <col min="11282" max="11282" width="10.7109375" customWidth="1"/>
    <col min="11283" max="11283" width="9" customWidth="1"/>
    <col min="11284" max="11284" width="10.28515625" bestFit="1" customWidth="1"/>
    <col min="11285" max="11285" width="10.28515625" customWidth="1"/>
    <col min="11286" max="11286" width="9.85546875" customWidth="1"/>
    <col min="11521" max="11525" width="0" hidden="1" customWidth="1"/>
    <col min="11526" max="11526" width="7.140625" customWidth="1"/>
    <col min="11527" max="11527" width="9.28515625" customWidth="1"/>
    <col min="11528" max="11528" width="14.42578125" customWidth="1"/>
    <col min="11529" max="11529" width="28.140625" customWidth="1"/>
    <col min="11530" max="11530" width="6.28515625" customWidth="1"/>
    <col min="11531" max="11531" width="8.5703125" customWidth="1"/>
    <col min="11532" max="11532" width="8.140625" customWidth="1"/>
    <col min="11533" max="11533" width="7.7109375" customWidth="1"/>
    <col min="11534" max="11534" width="8.7109375" customWidth="1"/>
    <col min="11535" max="11535" width="8.5703125" customWidth="1"/>
    <col min="11536" max="11536" width="8.7109375" customWidth="1"/>
    <col min="11537" max="11537" width="9.28515625" customWidth="1"/>
    <col min="11538" max="11538" width="10.7109375" customWidth="1"/>
    <col min="11539" max="11539" width="9" customWidth="1"/>
    <col min="11540" max="11540" width="10.28515625" bestFit="1" customWidth="1"/>
    <col min="11541" max="11541" width="10.28515625" customWidth="1"/>
    <col min="11542" max="11542" width="9.85546875" customWidth="1"/>
    <col min="11777" max="11781" width="0" hidden="1" customWidth="1"/>
    <col min="11782" max="11782" width="7.140625" customWidth="1"/>
    <col min="11783" max="11783" width="9.28515625" customWidth="1"/>
    <col min="11784" max="11784" width="14.42578125" customWidth="1"/>
    <col min="11785" max="11785" width="28.140625" customWidth="1"/>
    <col min="11786" max="11786" width="6.28515625" customWidth="1"/>
    <col min="11787" max="11787" width="8.5703125" customWidth="1"/>
    <col min="11788" max="11788" width="8.140625" customWidth="1"/>
    <col min="11789" max="11789" width="7.7109375" customWidth="1"/>
    <col min="11790" max="11790" width="8.7109375" customWidth="1"/>
    <col min="11791" max="11791" width="8.5703125" customWidth="1"/>
    <col min="11792" max="11792" width="8.7109375" customWidth="1"/>
    <col min="11793" max="11793" width="9.28515625" customWidth="1"/>
    <col min="11794" max="11794" width="10.7109375" customWidth="1"/>
    <col min="11795" max="11795" width="9" customWidth="1"/>
    <col min="11796" max="11796" width="10.28515625" bestFit="1" customWidth="1"/>
    <col min="11797" max="11797" width="10.28515625" customWidth="1"/>
    <col min="11798" max="11798" width="9.85546875" customWidth="1"/>
    <col min="12033" max="12037" width="0" hidden="1" customWidth="1"/>
    <col min="12038" max="12038" width="7.140625" customWidth="1"/>
    <col min="12039" max="12039" width="9.28515625" customWidth="1"/>
    <col min="12040" max="12040" width="14.42578125" customWidth="1"/>
    <col min="12041" max="12041" width="28.140625" customWidth="1"/>
    <col min="12042" max="12042" width="6.28515625" customWidth="1"/>
    <col min="12043" max="12043" width="8.5703125" customWidth="1"/>
    <col min="12044" max="12044" width="8.140625" customWidth="1"/>
    <col min="12045" max="12045" width="7.7109375" customWidth="1"/>
    <col min="12046" max="12046" width="8.7109375" customWidth="1"/>
    <col min="12047" max="12047" width="8.5703125" customWidth="1"/>
    <col min="12048" max="12048" width="8.7109375" customWidth="1"/>
    <col min="12049" max="12049" width="9.28515625" customWidth="1"/>
    <col min="12050" max="12050" width="10.7109375" customWidth="1"/>
    <col min="12051" max="12051" width="9" customWidth="1"/>
    <col min="12052" max="12052" width="10.28515625" bestFit="1" customWidth="1"/>
    <col min="12053" max="12053" width="10.28515625" customWidth="1"/>
    <col min="12054" max="12054" width="9.85546875" customWidth="1"/>
    <col min="12289" max="12293" width="0" hidden="1" customWidth="1"/>
    <col min="12294" max="12294" width="7.140625" customWidth="1"/>
    <col min="12295" max="12295" width="9.28515625" customWidth="1"/>
    <col min="12296" max="12296" width="14.42578125" customWidth="1"/>
    <col min="12297" max="12297" width="28.140625" customWidth="1"/>
    <col min="12298" max="12298" width="6.28515625" customWidth="1"/>
    <col min="12299" max="12299" width="8.5703125" customWidth="1"/>
    <col min="12300" max="12300" width="8.140625" customWidth="1"/>
    <col min="12301" max="12301" width="7.7109375" customWidth="1"/>
    <col min="12302" max="12302" width="8.7109375" customWidth="1"/>
    <col min="12303" max="12303" width="8.5703125" customWidth="1"/>
    <col min="12304" max="12304" width="8.7109375" customWidth="1"/>
    <col min="12305" max="12305" width="9.28515625" customWidth="1"/>
    <col min="12306" max="12306" width="10.7109375" customWidth="1"/>
    <col min="12307" max="12307" width="9" customWidth="1"/>
    <col min="12308" max="12308" width="10.28515625" bestFit="1" customWidth="1"/>
    <col min="12309" max="12309" width="10.28515625" customWidth="1"/>
    <col min="12310" max="12310" width="9.85546875" customWidth="1"/>
    <col min="12545" max="12549" width="0" hidden="1" customWidth="1"/>
    <col min="12550" max="12550" width="7.140625" customWidth="1"/>
    <col min="12551" max="12551" width="9.28515625" customWidth="1"/>
    <col min="12552" max="12552" width="14.42578125" customWidth="1"/>
    <col min="12553" max="12553" width="28.140625" customWidth="1"/>
    <col min="12554" max="12554" width="6.28515625" customWidth="1"/>
    <col min="12555" max="12555" width="8.5703125" customWidth="1"/>
    <col min="12556" max="12556" width="8.140625" customWidth="1"/>
    <col min="12557" max="12557" width="7.7109375" customWidth="1"/>
    <col min="12558" max="12558" width="8.7109375" customWidth="1"/>
    <col min="12559" max="12559" width="8.5703125" customWidth="1"/>
    <col min="12560" max="12560" width="8.7109375" customWidth="1"/>
    <col min="12561" max="12561" width="9.28515625" customWidth="1"/>
    <col min="12562" max="12562" width="10.7109375" customWidth="1"/>
    <col min="12563" max="12563" width="9" customWidth="1"/>
    <col min="12564" max="12564" width="10.28515625" bestFit="1" customWidth="1"/>
    <col min="12565" max="12565" width="10.28515625" customWidth="1"/>
    <col min="12566" max="12566" width="9.85546875" customWidth="1"/>
    <col min="12801" max="12805" width="0" hidden="1" customWidth="1"/>
    <col min="12806" max="12806" width="7.140625" customWidth="1"/>
    <col min="12807" max="12807" width="9.28515625" customWidth="1"/>
    <col min="12808" max="12808" width="14.42578125" customWidth="1"/>
    <col min="12809" max="12809" width="28.140625" customWidth="1"/>
    <col min="12810" max="12810" width="6.28515625" customWidth="1"/>
    <col min="12811" max="12811" width="8.5703125" customWidth="1"/>
    <col min="12812" max="12812" width="8.140625" customWidth="1"/>
    <col min="12813" max="12813" width="7.7109375" customWidth="1"/>
    <col min="12814" max="12814" width="8.7109375" customWidth="1"/>
    <col min="12815" max="12815" width="8.5703125" customWidth="1"/>
    <col min="12816" max="12816" width="8.7109375" customWidth="1"/>
    <col min="12817" max="12817" width="9.28515625" customWidth="1"/>
    <col min="12818" max="12818" width="10.7109375" customWidth="1"/>
    <col min="12819" max="12819" width="9" customWidth="1"/>
    <col min="12820" max="12820" width="10.28515625" bestFit="1" customWidth="1"/>
    <col min="12821" max="12821" width="10.28515625" customWidth="1"/>
    <col min="12822" max="12822" width="9.85546875" customWidth="1"/>
    <col min="13057" max="13061" width="0" hidden="1" customWidth="1"/>
    <col min="13062" max="13062" width="7.140625" customWidth="1"/>
    <col min="13063" max="13063" width="9.28515625" customWidth="1"/>
    <col min="13064" max="13064" width="14.42578125" customWidth="1"/>
    <col min="13065" max="13065" width="28.140625" customWidth="1"/>
    <col min="13066" max="13066" width="6.28515625" customWidth="1"/>
    <col min="13067" max="13067" width="8.5703125" customWidth="1"/>
    <col min="13068" max="13068" width="8.140625" customWidth="1"/>
    <col min="13069" max="13069" width="7.7109375" customWidth="1"/>
    <col min="13070" max="13070" width="8.7109375" customWidth="1"/>
    <col min="13071" max="13071" width="8.5703125" customWidth="1"/>
    <col min="13072" max="13072" width="8.7109375" customWidth="1"/>
    <col min="13073" max="13073" width="9.28515625" customWidth="1"/>
    <col min="13074" max="13074" width="10.7109375" customWidth="1"/>
    <col min="13075" max="13075" width="9" customWidth="1"/>
    <col min="13076" max="13076" width="10.28515625" bestFit="1" customWidth="1"/>
    <col min="13077" max="13077" width="10.28515625" customWidth="1"/>
    <col min="13078" max="13078" width="9.85546875" customWidth="1"/>
    <col min="13313" max="13317" width="0" hidden="1" customWidth="1"/>
    <col min="13318" max="13318" width="7.140625" customWidth="1"/>
    <col min="13319" max="13319" width="9.28515625" customWidth="1"/>
    <col min="13320" max="13320" width="14.42578125" customWidth="1"/>
    <col min="13321" max="13321" width="28.140625" customWidth="1"/>
    <col min="13322" max="13322" width="6.28515625" customWidth="1"/>
    <col min="13323" max="13323" width="8.5703125" customWidth="1"/>
    <col min="13324" max="13324" width="8.140625" customWidth="1"/>
    <col min="13325" max="13325" width="7.7109375" customWidth="1"/>
    <col min="13326" max="13326" width="8.7109375" customWidth="1"/>
    <col min="13327" max="13327" width="8.5703125" customWidth="1"/>
    <col min="13328" max="13328" width="8.7109375" customWidth="1"/>
    <col min="13329" max="13329" width="9.28515625" customWidth="1"/>
    <col min="13330" max="13330" width="10.7109375" customWidth="1"/>
    <col min="13331" max="13331" width="9" customWidth="1"/>
    <col min="13332" max="13332" width="10.28515625" bestFit="1" customWidth="1"/>
    <col min="13333" max="13333" width="10.28515625" customWidth="1"/>
    <col min="13334" max="13334" width="9.85546875" customWidth="1"/>
    <col min="13569" max="13573" width="0" hidden="1" customWidth="1"/>
    <col min="13574" max="13574" width="7.140625" customWidth="1"/>
    <col min="13575" max="13575" width="9.28515625" customWidth="1"/>
    <col min="13576" max="13576" width="14.42578125" customWidth="1"/>
    <col min="13577" max="13577" width="28.140625" customWidth="1"/>
    <col min="13578" max="13578" width="6.28515625" customWidth="1"/>
    <col min="13579" max="13579" width="8.5703125" customWidth="1"/>
    <col min="13580" max="13580" width="8.140625" customWidth="1"/>
    <col min="13581" max="13581" width="7.7109375" customWidth="1"/>
    <col min="13582" max="13582" width="8.7109375" customWidth="1"/>
    <col min="13583" max="13583" width="8.5703125" customWidth="1"/>
    <col min="13584" max="13584" width="8.7109375" customWidth="1"/>
    <col min="13585" max="13585" width="9.28515625" customWidth="1"/>
    <col min="13586" max="13586" width="10.7109375" customWidth="1"/>
    <col min="13587" max="13587" width="9" customWidth="1"/>
    <col min="13588" max="13588" width="10.28515625" bestFit="1" customWidth="1"/>
    <col min="13589" max="13589" width="10.28515625" customWidth="1"/>
    <col min="13590" max="13590" width="9.85546875" customWidth="1"/>
    <col min="13825" max="13829" width="0" hidden="1" customWidth="1"/>
    <col min="13830" max="13830" width="7.140625" customWidth="1"/>
    <col min="13831" max="13831" width="9.28515625" customWidth="1"/>
    <col min="13832" max="13832" width="14.42578125" customWidth="1"/>
    <col min="13833" max="13833" width="28.140625" customWidth="1"/>
    <col min="13834" max="13834" width="6.28515625" customWidth="1"/>
    <col min="13835" max="13835" width="8.5703125" customWidth="1"/>
    <col min="13836" max="13836" width="8.140625" customWidth="1"/>
    <col min="13837" max="13837" width="7.7109375" customWidth="1"/>
    <col min="13838" max="13838" width="8.7109375" customWidth="1"/>
    <col min="13839" max="13839" width="8.5703125" customWidth="1"/>
    <col min="13840" max="13840" width="8.7109375" customWidth="1"/>
    <col min="13841" max="13841" width="9.28515625" customWidth="1"/>
    <col min="13842" max="13842" width="10.7109375" customWidth="1"/>
    <col min="13843" max="13843" width="9" customWidth="1"/>
    <col min="13844" max="13844" width="10.28515625" bestFit="1" customWidth="1"/>
    <col min="13845" max="13845" width="10.28515625" customWidth="1"/>
    <col min="13846" max="13846" width="9.85546875" customWidth="1"/>
    <col min="14081" max="14085" width="0" hidden="1" customWidth="1"/>
    <col min="14086" max="14086" width="7.140625" customWidth="1"/>
    <col min="14087" max="14087" width="9.28515625" customWidth="1"/>
    <col min="14088" max="14088" width="14.42578125" customWidth="1"/>
    <col min="14089" max="14089" width="28.140625" customWidth="1"/>
    <col min="14090" max="14090" width="6.28515625" customWidth="1"/>
    <col min="14091" max="14091" width="8.5703125" customWidth="1"/>
    <col min="14092" max="14092" width="8.140625" customWidth="1"/>
    <col min="14093" max="14093" width="7.7109375" customWidth="1"/>
    <col min="14094" max="14094" width="8.7109375" customWidth="1"/>
    <col min="14095" max="14095" width="8.5703125" customWidth="1"/>
    <col min="14096" max="14096" width="8.7109375" customWidth="1"/>
    <col min="14097" max="14097" width="9.28515625" customWidth="1"/>
    <col min="14098" max="14098" width="10.7109375" customWidth="1"/>
    <col min="14099" max="14099" width="9" customWidth="1"/>
    <col min="14100" max="14100" width="10.28515625" bestFit="1" customWidth="1"/>
    <col min="14101" max="14101" width="10.28515625" customWidth="1"/>
    <col min="14102" max="14102" width="9.85546875" customWidth="1"/>
    <col min="14337" max="14341" width="0" hidden="1" customWidth="1"/>
    <col min="14342" max="14342" width="7.140625" customWidth="1"/>
    <col min="14343" max="14343" width="9.28515625" customWidth="1"/>
    <col min="14344" max="14344" width="14.42578125" customWidth="1"/>
    <col min="14345" max="14345" width="28.140625" customWidth="1"/>
    <col min="14346" max="14346" width="6.28515625" customWidth="1"/>
    <col min="14347" max="14347" width="8.5703125" customWidth="1"/>
    <col min="14348" max="14348" width="8.140625" customWidth="1"/>
    <col min="14349" max="14349" width="7.7109375" customWidth="1"/>
    <col min="14350" max="14350" width="8.7109375" customWidth="1"/>
    <col min="14351" max="14351" width="8.5703125" customWidth="1"/>
    <col min="14352" max="14352" width="8.7109375" customWidth="1"/>
    <col min="14353" max="14353" width="9.28515625" customWidth="1"/>
    <col min="14354" max="14354" width="10.7109375" customWidth="1"/>
    <col min="14355" max="14355" width="9" customWidth="1"/>
    <col min="14356" max="14356" width="10.28515625" bestFit="1" customWidth="1"/>
    <col min="14357" max="14357" width="10.28515625" customWidth="1"/>
    <col min="14358" max="14358" width="9.85546875" customWidth="1"/>
    <col min="14593" max="14597" width="0" hidden="1" customWidth="1"/>
    <col min="14598" max="14598" width="7.140625" customWidth="1"/>
    <col min="14599" max="14599" width="9.28515625" customWidth="1"/>
    <col min="14600" max="14600" width="14.42578125" customWidth="1"/>
    <col min="14601" max="14601" width="28.140625" customWidth="1"/>
    <col min="14602" max="14602" width="6.28515625" customWidth="1"/>
    <col min="14603" max="14603" width="8.5703125" customWidth="1"/>
    <col min="14604" max="14604" width="8.140625" customWidth="1"/>
    <col min="14605" max="14605" width="7.7109375" customWidth="1"/>
    <col min="14606" max="14606" width="8.7109375" customWidth="1"/>
    <col min="14607" max="14607" width="8.5703125" customWidth="1"/>
    <col min="14608" max="14608" width="8.7109375" customWidth="1"/>
    <col min="14609" max="14609" width="9.28515625" customWidth="1"/>
    <col min="14610" max="14610" width="10.7109375" customWidth="1"/>
    <col min="14611" max="14611" width="9" customWidth="1"/>
    <col min="14612" max="14612" width="10.28515625" bestFit="1" customWidth="1"/>
    <col min="14613" max="14613" width="10.28515625" customWidth="1"/>
    <col min="14614" max="14614" width="9.85546875" customWidth="1"/>
    <col min="14849" max="14853" width="0" hidden="1" customWidth="1"/>
    <col min="14854" max="14854" width="7.140625" customWidth="1"/>
    <col min="14855" max="14855" width="9.28515625" customWidth="1"/>
    <col min="14856" max="14856" width="14.42578125" customWidth="1"/>
    <col min="14857" max="14857" width="28.140625" customWidth="1"/>
    <col min="14858" max="14858" width="6.28515625" customWidth="1"/>
    <col min="14859" max="14859" width="8.5703125" customWidth="1"/>
    <col min="14860" max="14860" width="8.140625" customWidth="1"/>
    <col min="14861" max="14861" width="7.7109375" customWidth="1"/>
    <col min="14862" max="14862" width="8.7109375" customWidth="1"/>
    <col min="14863" max="14863" width="8.5703125" customWidth="1"/>
    <col min="14864" max="14864" width="8.7109375" customWidth="1"/>
    <col min="14865" max="14865" width="9.28515625" customWidth="1"/>
    <col min="14866" max="14866" width="10.7109375" customWidth="1"/>
    <col min="14867" max="14867" width="9" customWidth="1"/>
    <col min="14868" max="14868" width="10.28515625" bestFit="1" customWidth="1"/>
    <col min="14869" max="14869" width="10.28515625" customWidth="1"/>
    <col min="14870" max="14870" width="9.85546875" customWidth="1"/>
    <col min="15105" max="15109" width="0" hidden="1" customWidth="1"/>
    <col min="15110" max="15110" width="7.140625" customWidth="1"/>
    <col min="15111" max="15111" width="9.28515625" customWidth="1"/>
    <col min="15112" max="15112" width="14.42578125" customWidth="1"/>
    <col min="15113" max="15113" width="28.140625" customWidth="1"/>
    <col min="15114" max="15114" width="6.28515625" customWidth="1"/>
    <col min="15115" max="15115" width="8.5703125" customWidth="1"/>
    <col min="15116" max="15116" width="8.140625" customWidth="1"/>
    <col min="15117" max="15117" width="7.7109375" customWidth="1"/>
    <col min="15118" max="15118" width="8.7109375" customWidth="1"/>
    <col min="15119" max="15119" width="8.5703125" customWidth="1"/>
    <col min="15120" max="15120" width="8.7109375" customWidth="1"/>
    <col min="15121" max="15121" width="9.28515625" customWidth="1"/>
    <col min="15122" max="15122" width="10.7109375" customWidth="1"/>
    <col min="15123" max="15123" width="9" customWidth="1"/>
    <col min="15124" max="15124" width="10.28515625" bestFit="1" customWidth="1"/>
    <col min="15125" max="15125" width="10.28515625" customWidth="1"/>
    <col min="15126" max="15126" width="9.85546875" customWidth="1"/>
    <col min="15361" max="15365" width="0" hidden="1" customWidth="1"/>
    <col min="15366" max="15366" width="7.140625" customWidth="1"/>
    <col min="15367" max="15367" width="9.28515625" customWidth="1"/>
    <col min="15368" max="15368" width="14.42578125" customWidth="1"/>
    <col min="15369" max="15369" width="28.140625" customWidth="1"/>
    <col min="15370" max="15370" width="6.28515625" customWidth="1"/>
    <col min="15371" max="15371" width="8.5703125" customWidth="1"/>
    <col min="15372" max="15372" width="8.140625" customWidth="1"/>
    <col min="15373" max="15373" width="7.7109375" customWidth="1"/>
    <col min="15374" max="15374" width="8.7109375" customWidth="1"/>
    <col min="15375" max="15375" width="8.5703125" customWidth="1"/>
    <col min="15376" max="15376" width="8.7109375" customWidth="1"/>
    <col min="15377" max="15377" width="9.28515625" customWidth="1"/>
    <col min="15378" max="15378" width="10.7109375" customWidth="1"/>
    <col min="15379" max="15379" width="9" customWidth="1"/>
    <col min="15380" max="15380" width="10.28515625" bestFit="1" customWidth="1"/>
    <col min="15381" max="15381" width="10.28515625" customWidth="1"/>
    <col min="15382" max="15382" width="9.85546875" customWidth="1"/>
    <col min="15617" max="15621" width="0" hidden="1" customWidth="1"/>
    <col min="15622" max="15622" width="7.140625" customWidth="1"/>
    <col min="15623" max="15623" width="9.28515625" customWidth="1"/>
    <col min="15624" max="15624" width="14.42578125" customWidth="1"/>
    <col min="15625" max="15625" width="28.140625" customWidth="1"/>
    <col min="15626" max="15626" width="6.28515625" customWidth="1"/>
    <col min="15627" max="15627" width="8.5703125" customWidth="1"/>
    <col min="15628" max="15628" width="8.140625" customWidth="1"/>
    <col min="15629" max="15629" width="7.7109375" customWidth="1"/>
    <col min="15630" max="15630" width="8.7109375" customWidth="1"/>
    <col min="15631" max="15631" width="8.5703125" customWidth="1"/>
    <col min="15632" max="15632" width="8.7109375" customWidth="1"/>
    <col min="15633" max="15633" width="9.28515625" customWidth="1"/>
    <col min="15634" max="15634" width="10.7109375" customWidth="1"/>
    <col min="15635" max="15635" width="9" customWidth="1"/>
    <col min="15636" max="15636" width="10.28515625" bestFit="1" customWidth="1"/>
    <col min="15637" max="15637" width="10.28515625" customWidth="1"/>
    <col min="15638" max="15638" width="9.85546875" customWidth="1"/>
    <col min="15873" max="15877" width="0" hidden="1" customWidth="1"/>
    <col min="15878" max="15878" width="7.140625" customWidth="1"/>
    <col min="15879" max="15879" width="9.28515625" customWidth="1"/>
    <col min="15880" max="15880" width="14.42578125" customWidth="1"/>
    <col min="15881" max="15881" width="28.140625" customWidth="1"/>
    <col min="15882" max="15882" width="6.28515625" customWidth="1"/>
    <col min="15883" max="15883" width="8.5703125" customWidth="1"/>
    <col min="15884" max="15884" width="8.140625" customWidth="1"/>
    <col min="15885" max="15885" width="7.7109375" customWidth="1"/>
    <col min="15886" max="15886" width="8.7109375" customWidth="1"/>
    <col min="15887" max="15887" width="8.5703125" customWidth="1"/>
    <col min="15888" max="15888" width="8.7109375" customWidth="1"/>
    <col min="15889" max="15889" width="9.28515625" customWidth="1"/>
    <col min="15890" max="15890" width="10.7109375" customWidth="1"/>
    <col min="15891" max="15891" width="9" customWidth="1"/>
    <col min="15892" max="15892" width="10.28515625" bestFit="1" customWidth="1"/>
    <col min="15893" max="15893" width="10.28515625" customWidth="1"/>
    <col min="15894" max="15894" width="9.85546875" customWidth="1"/>
    <col min="16129" max="16133" width="0" hidden="1" customWidth="1"/>
    <col min="16134" max="16134" width="7.140625" customWidth="1"/>
    <col min="16135" max="16135" width="9.28515625" customWidth="1"/>
    <col min="16136" max="16136" width="14.42578125" customWidth="1"/>
    <col min="16137" max="16137" width="28.140625" customWidth="1"/>
    <col min="16138" max="16138" width="6.28515625" customWidth="1"/>
    <col min="16139" max="16139" width="8.5703125" customWidth="1"/>
    <col min="16140" max="16140" width="8.140625" customWidth="1"/>
    <col min="16141" max="16141" width="7.7109375" customWidth="1"/>
    <col min="16142" max="16142" width="8.7109375" customWidth="1"/>
    <col min="16143" max="16143" width="8.5703125" customWidth="1"/>
    <col min="16144" max="16144" width="8.7109375" customWidth="1"/>
    <col min="16145" max="16145" width="9.28515625" customWidth="1"/>
    <col min="16146" max="16146" width="10.7109375" customWidth="1"/>
    <col min="16147" max="16147" width="9" customWidth="1"/>
    <col min="16148" max="16148" width="10.28515625" bestFit="1" customWidth="1"/>
    <col min="16149" max="16149" width="10.28515625" customWidth="1"/>
    <col min="16150" max="16150" width="9.85546875" customWidth="1"/>
  </cols>
  <sheetData>
    <row r="1" spans="1:22" ht="15.75" x14ac:dyDescent="0.25">
      <c r="A1" s="8" t="s">
        <v>621</v>
      </c>
      <c r="B1" s="8" t="s">
        <v>622</v>
      </c>
      <c r="C1" s="8"/>
      <c r="D1" s="8"/>
      <c r="E1" s="8"/>
      <c r="F1" s="9" t="s">
        <v>406</v>
      </c>
      <c r="G1" s="8"/>
      <c r="H1" s="8"/>
      <c r="I1" s="8"/>
      <c r="J1" s="8"/>
      <c r="K1" s="8"/>
      <c r="L1" s="8"/>
      <c r="M1" s="8"/>
      <c r="N1" s="8"/>
      <c r="O1" s="8"/>
      <c r="P1" s="8"/>
      <c r="Q1" s="9" t="s">
        <v>407</v>
      </c>
      <c r="R1" s="8"/>
      <c r="S1" s="8"/>
      <c r="T1" s="8"/>
      <c r="U1" s="8"/>
      <c r="V1" s="8"/>
    </row>
    <row r="2" spans="1:22" x14ac:dyDescent="0.2">
      <c r="A2" s="8" t="s">
        <v>621</v>
      </c>
      <c r="B2" s="8" t="s">
        <v>622</v>
      </c>
      <c r="C2" s="8"/>
      <c r="D2" s="8"/>
      <c r="E2" s="8"/>
      <c r="F2" s="10"/>
      <c r="G2" s="10"/>
      <c r="H2" s="10"/>
      <c r="I2" s="8"/>
      <c r="J2" s="8"/>
      <c r="K2" s="8"/>
      <c r="L2" s="8"/>
      <c r="M2" s="8"/>
      <c r="N2" s="8"/>
      <c r="O2" s="8"/>
      <c r="P2" s="8"/>
      <c r="Q2" s="10"/>
      <c r="R2" s="10"/>
      <c r="S2" s="10"/>
      <c r="T2" s="10"/>
      <c r="U2" s="8"/>
      <c r="V2" s="8"/>
    </row>
    <row r="3" spans="1:22" x14ac:dyDescent="0.2">
      <c r="A3" s="8" t="s">
        <v>621</v>
      </c>
      <c r="B3" s="8" t="s">
        <v>622</v>
      </c>
      <c r="C3" s="8"/>
      <c r="D3" s="8"/>
      <c r="E3" s="8"/>
      <c r="F3" s="11" t="s">
        <v>408</v>
      </c>
      <c r="G3" s="8"/>
      <c r="H3" s="8"/>
      <c r="I3" s="8"/>
      <c r="J3" s="8"/>
      <c r="K3" s="8"/>
      <c r="L3" s="8"/>
      <c r="M3" s="8"/>
      <c r="N3" s="8"/>
      <c r="O3" s="8"/>
      <c r="P3" s="8"/>
      <c r="Q3" s="11" t="s">
        <v>408</v>
      </c>
      <c r="R3" s="8"/>
      <c r="S3" s="8"/>
      <c r="T3" s="8"/>
      <c r="U3" s="8"/>
      <c r="V3" s="8"/>
    </row>
    <row r="4" spans="1:22" x14ac:dyDescent="0.2">
      <c r="A4" s="8" t="s">
        <v>621</v>
      </c>
      <c r="B4" s="8" t="s">
        <v>622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spans="1:22" ht="15.75" x14ac:dyDescent="0.2">
      <c r="A5" s="8" t="s">
        <v>621</v>
      </c>
      <c r="B5" s="8" t="s">
        <v>622</v>
      </c>
      <c r="C5" s="8"/>
      <c r="D5" s="8"/>
      <c r="E5" s="8"/>
      <c r="F5" s="12"/>
      <c r="G5" s="12"/>
      <c r="H5" s="12"/>
      <c r="I5" s="13"/>
      <c r="J5" s="12"/>
      <c r="K5" s="12"/>
      <c r="L5" s="14" t="s">
        <v>409</v>
      </c>
      <c r="M5" s="15"/>
      <c r="N5" s="13"/>
      <c r="O5" s="13"/>
      <c r="P5" s="13"/>
      <c r="Q5" s="13"/>
      <c r="R5" s="13"/>
      <c r="S5" s="13"/>
      <c r="T5" s="13"/>
      <c r="U5" s="8"/>
      <c r="V5" s="8"/>
    </row>
    <row r="6" spans="1:22" x14ac:dyDescent="0.2">
      <c r="A6" s="8" t="s">
        <v>621</v>
      </c>
      <c r="B6" s="8" t="s">
        <v>622</v>
      </c>
      <c r="C6" s="8"/>
      <c r="D6" s="8"/>
      <c r="E6" s="8"/>
      <c r="F6" s="12"/>
      <c r="G6" s="12"/>
      <c r="H6" s="12"/>
      <c r="I6" s="13"/>
      <c r="J6" s="12"/>
      <c r="K6" s="12"/>
      <c r="L6" s="16"/>
      <c r="M6" s="17"/>
      <c r="N6" s="13"/>
      <c r="O6" s="13"/>
      <c r="P6" s="13"/>
      <c r="Q6" s="13"/>
      <c r="R6" s="13"/>
      <c r="S6" s="13"/>
      <c r="T6" s="13"/>
      <c r="U6" s="8"/>
      <c r="V6" s="8"/>
    </row>
    <row r="7" spans="1:22" ht="15" x14ac:dyDescent="0.2">
      <c r="A7" s="8" t="s">
        <v>621</v>
      </c>
      <c r="B7" s="8" t="s">
        <v>622</v>
      </c>
      <c r="C7" s="8"/>
      <c r="D7" s="8"/>
      <c r="E7" s="8"/>
      <c r="F7" s="18"/>
      <c r="G7" s="18"/>
      <c r="H7" s="18"/>
      <c r="I7" s="19" t="str">
        <f ca="1">НАИМЕНОВАНИЕ</f>
        <v>АВР по ремонту распределительных сетей 0,4 - 10 кВ  на 2025 г.</v>
      </c>
      <c r="J7" s="19"/>
      <c r="K7" s="19"/>
      <c r="L7" s="19"/>
      <c r="M7" s="19"/>
      <c r="N7" s="19"/>
      <c r="O7" s="19"/>
      <c r="P7" s="19"/>
      <c r="Q7" s="18"/>
      <c r="R7" s="18"/>
      <c r="S7" s="18"/>
      <c r="T7" s="18"/>
      <c r="U7" s="18"/>
      <c r="V7" s="18"/>
    </row>
    <row r="8" spans="1:22" x14ac:dyDescent="0.2">
      <c r="A8" s="8" t="s">
        <v>621</v>
      </c>
      <c r="B8" s="8" t="s">
        <v>622</v>
      </c>
      <c r="C8" s="8"/>
      <c r="D8" s="8"/>
      <c r="E8" s="8"/>
      <c r="F8" s="12"/>
      <c r="G8" s="12"/>
      <c r="H8" s="12"/>
      <c r="I8" s="20" t="s">
        <v>410</v>
      </c>
      <c r="J8" s="20"/>
      <c r="K8" s="20"/>
      <c r="L8" s="20"/>
      <c r="M8" s="20"/>
      <c r="N8" s="20"/>
      <c r="O8" s="20"/>
      <c r="P8" s="20"/>
      <c r="Q8" s="20"/>
      <c r="R8" s="20"/>
      <c r="S8" s="13"/>
      <c r="T8" s="13"/>
      <c r="U8" s="8"/>
      <c r="V8" s="8"/>
    </row>
    <row r="9" spans="1:22" x14ac:dyDescent="0.2">
      <c r="A9" s="8" t="s">
        <v>621</v>
      </c>
      <c r="B9" s="8" t="s">
        <v>622</v>
      </c>
      <c r="C9" s="8"/>
      <c r="D9" s="8"/>
      <c r="E9" s="8"/>
      <c r="F9" s="12"/>
      <c r="G9" s="12"/>
      <c r="H9" s="12"/>
      <c r="I9" s="13"/>
      <c r="J9" s="12"/>
      <c r="K9" s="12"/>
      <c r="L9" s="13"/>
      <c r="M9" s="13"/>
      <c r="N9" s="13"/>
      <c r="O9" s="13"/>
      <c r="P9" s="13"/>
      <c r="Q9" s="13"/>
      <c r="R9" s="13"/>
      <c r="S9" s="13"/>
      <c r="T9" s="13"/>
      <c r="U9" s="8"/>
      <c r="V9" s="8"/>
    </row>
    <row r="10" spans="1:22" x14ac:dyDescent="0.2">
      <c r="A10" s="8" t="s">
        <v>621</v>
      </c>
      <c r="B10" s="8" t="s">
        <v>622</v>
      </c>
      <c r="C10" s="8"/>
      <c r="D10" s="8"/>
      <c r="E10" s="8"/>
      <c r="F10" s="12"/>
      <c r="G10" s="21"/>
      <c r="H10" s="22"/>
      <c r="I10" s="13"/>
      <c r="J10" s="12"/>
      <c r="K10" s="12"/>
      <c r="L10" s="13"/>
      <c r="M10" s="13"/>
      <c r="N10" s="23"/>
      <c r="O10" s="24"/>
      <c r="P10" s="13"/>
      <c r="Q10" s="13"/>
      <c r="R10" s="13"/>
      <c r="S10" s="13"/>
      <c r="T10" s="13"/>
      <c r="U10" s="8"/>
      <c r="V10" s="8"/>
    </row>
    <row r="11" spans="1:22" x14ac:dyDescent="0.2">
      <c r="A11" s="8" t="s">
        <v>621</v>
      </c>
      <c r="B11" s="8" t="s">
        <v>622</v>
      </c>
      <c r="C11" s="8"/>
      <c r="D11" s="8"/>
      <c r="E11" s="8"/>
      <c r="F11" s="12"/>
      <c r="G11" s="21" t="str">
        <f ca="1">"Нормативная трудоемкость: " &amp; ROUND(Итого_Труд_Строит,2)&amp;"  чел.-ч."</f>
        <v>Нормативная трудоемкость: 3059,7  чел.-ч.</v>
      </c>
      <c r="H11" s="22"/>
      <c r="I11" s="25"/>
      <c r="J11" s="12"/>
      <c r="K11" s="12"/>
      <c r="L11" s="13"/>
      <c r="M11" s="13"/>
      <c r="N11" s="23"/>
      <c r="O11" s="24"/>
      <c r="P11" s="13"/>
      <c r="Q11" s="13"/>
      <c r="R11" s="13"/>
      <c r="S11" s="13"/>
      <c r="T11" s="13"/>
      <c r="U11" s="8"/>
      <c r="V11" s="8"/>
    </row>
    <row r="12" spans="1:22" x14ac:dyDescent="0.2">
      <c r="A12" s="8" t="s">
        <v>621</v>
      </c>
      <c r="B12" s="8" t="s">
        <v>622</v>
      </c>
      <c r="C12" s="8"/>
      <c r="D12" s="8"/>
      <c r="E12" s="8"/>
      <c r="F12" s="26"/>
      <c r="G12" s="27" t="s">
        <v>411</v>
      </c>
      <c r="H12" s="26"/>
      <c r="I12" s="17"/>
      <c r="J12" s="26"/>
      <c r="K12" s="26"/>
      <c r="L12" s="17"/>
      <c r="M12" s="17"/>
      <c r="N12" s="17"/>
      <c r="O12" s="17"/>
      <c r="P12" s="17"/>
      <c r="Q12" s="17"/>
      <c r="R12" s="17"/>
      <c r="S12" s="17"/>
      <c r="T12" s="17"/>
      <c r="U12" s="8"/>
      <c r="V12" s="8"/>
    </row>
    <row r="13" spans="1:22" x14ac:dyDescent="0.2">
      <c r="A13" s="28" t="s">
        <v>621</v>
      </c>
      <c r="B13" s="28" t="s">
        <v>622</v>
      </c>
      <c r="C13" s="28"/>
      <c r="D13" s="28"/>
      <c r="E13" s="28"/>
      <c r="F13" s="29" t="s">
        <v>412</v>
      </c>
      <c r="G13" s="29" t="s">
        <v>412</v>
      </c>
      <c r="H13" s="30" t="s">
        <v>413</v>
      </c>
      <c r="I13" s="29" t="s">
        <v>414</v>
      </c>
      <c r="J13" s="30" t="s">
        <v>415</v>
      </c>
      <c r="K13" s="31" t="s">
        <v>416</v>
      </c>
      <c r="L13" s="30" t="s">
        <v>417</v>
      </c>
      <c r="M13" s="32" t="s">
        <v>418</v>
      </c>
      <c r="N13" s="33"/>
      <c r="O13" s="33"/>
      <c r="P13" s="33"/>
      <c r="Q13" s="33"/>
      <c r="R13" s="34"/>
      <c r="S13" s="35" t="s">
        <v>419</v>
      </c>
      <c r="T13" s="36"/>
      <c r="U13" s="37" t="s">
        <v>192</v>
      </c>
      <c r="V13" s="37" t="s">
        <v>194</v>
      </c>
    </row>
    <row r="14" spans="1:22" x14ac:dyDescent="0.2">
      <c r="A14" s="28" t="s">
        <v>621</v>
      </c>
      <c r="B14" s="28" t="s">
        <v>622</v>
      </c>
      <c r="C14" s="28"/>
      <c r="D14" s="28"/>
      <c r="E14" s="28"/>
      <c r="F14" s="38" t="s">
        <v>420</v>
      </c>
      <c r="G14" s="38" t="s">
        <v>421</v>
      </c>
      <c r="H14" s="28" t="s">
        <v>422</v>
      </c>
      <c r="I14" s="38" t="s">
        <v>423</v>
      </c>
      <c r="J14" s="39" t="s">
        <v>424</v>
      </c>
      <c r="K14" s="40" t="s">
        <v>425</v>
      </c>
      <c r="L14" s="39" t="s">
        <v>426</v>
      </c>
      <c r="M14" s="41" t="s">
        <v>427</v>
      </c>
      <c r="N14" s="42"/>
      <c r="O14" s="43"/>
      <c r="P14" s="32" t="s">
        <v>428</v>
      </c>
      <c r="Q14" s="33"/>
      <c r="R14" s="34"/>
      <c r="S14" s="41" t="s">
        <v>328</v>
      </c>
      <c r="T14" s="42"/>
      <c r="U14" s="44"/>
      <c r="V14" s="44"/>
    </row>
    <row r="15" spans="1:22" ht="13.5" x14ac:dyDescent="0.25">
      <c r="A15" s="28" t="s">
        <v>621</v>
      </c>
      <c r="B15" s="28" t="s">
        <v>622</v>
      </c>
      <c r="C15" s="28"/>
      <c r="D15" s="28"/>
      <c r="E15" s="28"/>
      <c r="F15" s="38"/>
      <c r="G15" s="38"/>
      <c r="H15" s="28"/>
      <c r="I15" s="38" t="s">
        <v>429</v>
      </c>
      <c r="J15" s="39" t="s">
        <v>430</v>
      </c>
      <c r="K15" s="38" t="s">
        <v>431</v>
      </c>
      <c r="L15" s="45" t="s">
        <v>432</v>
      </c>
      <c r="M15" s="29" t="s">
        <v>433</v>
      </c>
      <c r="N15" s="39" t="s">
        <v>434</v>
      </c>
      <c r="O15" s="29" t="s">
        <v>435</v>
      </c>
      <c r="P15" s="39" t="s">
        <v>436</v>
      </c>
      <c r="Q15" s="29" t="s">
        <v>434</v>
      </c>
      <c r="R15" s="37" t="s">
        <v>437</v>
      </c>
      <c r="S15" s="46" t="s">
        <v>438</v>
      </c>
      <c r="T15" s="30" t="s">
        <v>439</v>
      </c>
      <c r="U15" s="47" t="s">
        <v>440</v>
      </c>
      <c r="V15" s="47" t="s">
        <v>440</v>
      </c>
    </row>
    <row r="16" spans="1:22" ht="13.5" x14ac:dyDescent="0.25">
      <c r="A16" s="28" t="s">
        <v>621</v>
      </c>
      <c r="B16" s="28" t="s">
        <v>622</v>
      </c>
      <c r="C16" s="28"/>
      <c r="D16" s="28"/>
      <c r="E16" s="28"/>
      <c r="F16" s="38"/>
      <c r="G16" s="38"/>
      <c r="H16" s="39"/>
      <c r="I16" s="38"/>
      <c r="J16" s="39"/>
      <c r="K16" s="38" t="s">
        <v>441</v>
      </c>
      <c r="L16" s="45" t="s">
        <v>442</v>
      </c>
      <c r="M16" s="38" t="s">
        <v>443</v>
      </c>
      <c r="N16" s="39"/>
      <c r="O16" s="38" t="s">
        <v>444</v>
      </c>
      <c r="P16" s="39" t="s">
        <v>445</v>
      </c>
      <c r="Q16" s="38" t="s">
        <v>445</v>
      </c>
      <c r="R16" s="48"/>
      <c r="S16" s="49"/>
      <c r="T16" s="39" t="s">
        <v>445</v>
      </c>
      <c r="U16" s="50"/>
      <c r="V16" s="50"/>
    </row>
    <row r="17" spans="1:22" ht="13.5" x14ac:dyDescent="0.25">
      <c r="A17" s="28" t="s">
        <v>621</v>
      </c>
      <c r="B17" s="28" t="s">
        <v>622</v>
      </c>
      <c r="C17" s="28"/>
      <c r="D17" s="28"/>
      <c r="E17" s="28"/>
      <c r="F17" s="38"/>
      <c r="G17" s="38"/>
      <c r="H17" s="39"/>
      <c r="I17" s="38"/>
      <c r="J17" s="39"/>
      <c r="K17" s="38"/>
      <c r="L17" s="45" t="s">
        <v>446</v>
      </c>
      <c r="M17" s="38"/>
      <c r="N17" s="39"/>
      <c r="O17" s="38"/>
      <c r="P17" s="45" t="s">
        <v>447</v>
      </c>
      <c r="Q17" s="51" t="s">
        <v>447</v>
      </c>
      <c r="R17" s="39"/>
      <c r="S17" s="38"/>
      <c r="T17" s="45" t="s">
        <v>447</v>
      </c>
      <c r="U17" s="37" t="s">
        <v>448</v>
      </c>
      <c r="V17" s="37" t="s">
        <v>448</v>
      </c>
    </row>
    <row r="18" spans="1:22" ht="14.25" thickBot="1" x14ac:dyDescent="0.3">
      <c r="A18" s="28" t="s">
        <v>621</v>
      </c>
      <c r="B18" s="28" t="s">
        <v>622</v>
      </c>
      <c r="C18" s="28"/>
      <c r="D18" s="28"/>
      <c r="E18" s="28"/>
      <c r="F18" s="38"/>
      <c r="G18" s="38"/>
      <c r="H18" s="39"/>
      <c r="I18" s="38"/>
      <c r="J18" s="39"/>
      <c r="K18" s="38"/>
      <c r="L18" s="45" t="s">
        <v>449</v>
      </c>
      <c r="M18" s="38"/>
      <c r="N18" s="39"/>
      <c r="O18" s="38"/>
      <c r="P18" s="45"/>
      <c r="Q18" s="51" t="s">
        <v>449</v>
      </c>
      <c r="R18" s="39"/>
      <c r="S18" s="38"/>
      <c r="T18" s="45"/>
      <c r="U18" s="52"/>
      <c r="V18" s="52"/>
    </row>
    <row r="19" spans="1:22" ht="13.5" thickBot="1" x14ac:dyDescent="0.25">
      <c r="A19" s="53" t="s">
        <v>621</v>
      </c>
      <c r="B19" s="53" t="s">
        <v>622</v>
      </c>
      <c r="C19" s="53"/>
      <c r="D19" s="53"/>
      <c r="E19" s="53"/>
      <c r="F19" s="54">
        <v>1</v>
      </c>
      <c r="G19" s="55">
        <v>2</v>
      </c>
      <c r="H19" s="55">
        <v>3</v>
      </c>
      <c r="I19" s="55">
        <v>4</v>
      </c>
      <c r="J19" s="55">
        <v>5</v>
      </c>
      <c r="K19" s="55">
        <v>6</v>
      </c>
      <c r="L19" s="55">
        <v>7</v>
      </c>
      <c r="M19" s="55">
        <v>8</v>
      </c>
      <c r="N19" s="55">
        <v>9</v>
      </c>
      <c r="O19" s="55">
        <v>10</v>
      </c>
      <c r="P19" s="55">
        <v>11</v>
      </c>
      <c r="Q19" s="55">
        <v>12</v>
      </c>
      <c r="R19" s="55">
        <v>13</v>
      </c>
      <c r="S19" s="55">
        <v>14</v>
      </c>
      <c r="T19" s="55">
        <v>15</v>
      </c>
      <c r="U19" s="55">
        <v>16</v>
      </c>
      <c r="V19" s="56">
        <v>17</v>
      </c>
    </row>
    <row r="20" spans="1:22" ht="36" x14ac:dyDescent="0.2">
      <c r="A20" s="8" t="s">
        <v>453</v>
      </c>
      <c r="B20" s="8" t="s">
        <v>454</v>
      </c>
      <c r="C20" s="8"/>
      <c r="D20" s="8"/>
      <c r="E20" s="8"/>
      <c r="F20" s="57"/>
      <c r="G20" s="58"/>
      <c r="H20" s="58"/>
      <c r="I20" s="59" t="str">
        <f ca="1">НАИМЕНОВАНИЕ</f>
        <v>Замена  железобетонной промежуточной опоры  ВЛ напряжением 1-20кВ</v>
      </c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60"/>
    </row>
    <row r="21" spans="1:22" ht="72" x14ac:dyDescent="0.2">
      <c r="A21" s="8" t="s">
        <v>455</v>
      </c>
      <c r="B21" s="8" t="s">
        <v>456</v>
      </c>
      <c r="C21" s="8"/>
      <c r="D21" s="8"/>
      <c r="E21" s="8"/>
      <c r="F21" s="61" t="str">
        <f ca="1">НОМЕР</f>
        <v>1</v>
      </c>
      <c r="G21" s="62" t="str">
        <f ca="1">ОБОСНОВАНИЕ_ВУЕР</f>
        <v>РЛ2ДР4КЖО</v>
      </c>
      <c r="H21" s="63" t="str">
        <f ca="1">ОБОСНОВАНИЕ</f>
        <v>ВУЕР-РС-2020, РЛ2ДР4КЖО, приказ ПАО «Россети» от 26.03.2021 №131 (с изменениями)</v>
      </c>
      <c r="I21" s="64" t="str">
        <f ca="1">НАИМЕНОВАНИЕ&amp;CHAR(10)&amp;ИНДЕКСЫ</f>
        <v xml:space="preserve">Комплекс работ по замене деревянной опоры на железобетонную промежуточную ВЛ напряжением 1-20 кВ
</v>
      </c>
      <c r="J21" s="65" t="str">
        <f ca="1">ЕД_ИЗМ</f>
        <v>1 ОПОРА</v>
      </c>
      <c r="K21" s="66">
        <f ca="1">КОЛИЧЕСТВО</f>
        <v>15</v>
      </c>
      <c r="L21" s="67" t="str">
        <f ca="1">ПОПРАВКА_ОЗП_ВУЕР</f>
        <v/>
      </c>
      <c r="M21" s="68">
        <f ca="1">Б_ОЗП</f>
        <v>2421.63</v>
      </c>
      <c r="N21" s="68">
        <f ca="1">Б_ЭМиМ</f>
        <v>3827.34</v>
      </c>
      <c r="O21" s="69">
        <f ca="1">Б_СМ</f>
        <v>541.79</v>
      </c>
      <c r="P21" s="70">
        <f ca="1">И_ОЗП</f>
        <v>36324</v>
      </c>
      <c r="Q21" s="70">
        <f ca="1">И_ЭМиМ</f>
        <v>57410</v>
      </c>
      <c r="R21" s="69">
        <f ca="1">И_СМ</f>
        <v>0</v>
      </c>
      <c r="S21" s="70">
        <f ca="1">Б_ТзСтр</f>
        <v>14.53</v>
      </c>
      <c r="T21" s="70">
        <f ca="1">И_ТрСт</f>
        <v>217.95</v>
      </c>
      <c r="U21" s="71" t="str">
        <f ca="1">IF(ИТОГО_НР="","", ИТОГО_НР&amp;"%")</f>
        <v>182%</v>
      </c>
      <c r="V21" s="71" t="str">
        <f ca="1">IF(ИТОГО_СП="","", ИТОГО_СП&amp;"%")</f>
        <v>60%</v>
      </c>
    </row>
    <row r="22" spans="1:22" x14ac:dyDescent="0.2">
      <c r="A22" s="8" t="s">
        <v>455</v>
      </c>
      <c r="B22" s="8" t="s">
        <v>456</v>
      </c>
      <c r="C22" s="8"/>
      <c r="D22" s="8"/>
      <c r="E22" s="8"/>
      <c r="F22" s="72" t="str">
        <f ca="1">НОМЕР</f>
        <v>1</v>
      </c>
      <c r="G22" s="73" t="str">
        <f ca="1">ПОПРАВКИ&amp;Поправка_Наименование</f>
        <v xml:space="preserve"> Поправки  СтМат: *0</v>
      </c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5"/>
      <c r="U22" s="76">
        <f ca="1">НР_СУММА</f>
        <v>66110</v>
      </c>
      <c r="V22" s="77">
        <f ca="1">СП_СУММА</f>
        <v>21794</v>
      </c>
    </row>
    <row r="23" spans="1:22" ht="24" x14ac:dyDescent="0.2">
      <c r="A23" s="8" t="s">
        <v>457</v>
      </c>
      <c r="B23" s="8" t="s">
        <v>458</v>
      </c>
      <c r="C23" s="8"/>
      <c r="D23" s="8"/>
      <c r="E23" s="8"/>
      <c r="F23" s="61" t="str">
        <f ca="1">НОМЕР</f>
        <v>2</v>
      </c>
      <c r="G23" s="62" t="str">
        <f ca="1">ОБОСНОВАНИЕ_ВУЕР</f>
        <v>115006424</v>
      </c>
      <c r="H23" s="63" t="str">
        <f ca="1">ОБОСНОВАНИЕ</f>
        <v>115006424</v>
      </c>
      <c r="I23" s="64" t="str">
        <f ca="1">НАИМЕНОВАНИЕ&amp;CHAR(10)&amp;ИНДЕКСЫ</f>
        <v xml:space="preserve">Стойка СВ110-5
</v>
      </c>
      <c r="J23" s="65" t="str">
        <f ca="1">ЕД_ИЗМ</f>
        <v>ШТ</v>
      </c>
      <c r="K23" s="66">
        <f ca="1">КОЛИЧЕСТВО</f>
        <v>15</v>
      </c>
      <c r="L23" s="67" t="str">
        <f ca="1">ПОПРАВКА_ОЗП_ВУЕР</f>
        <v/>
      </c>
      <c r="M23" s="68">
        <f ca="1">Б_ОЗП</f>
        <v>0</v>
      </c>
      <c r="N23" s="68">
        <f ca="1">Б_ЭМиМ</f>
        <v>0</v>
      </c>
      <c r="O23" s="69">
        <f ca="1">Б_СМ</f>
        <v>17595.759999999998</v>
      </c>
      <c r="P23" s="70">
        <f ca="1">И_ОЗП</f>
        <v>0</v>
      </c>
      <c r="Q23" s="70">
        <f ca="1">И_ЭМиМ</f>
        <v>0</v>
      </c>
      <c r="R23" s="69">
        <f ca="1">И_СМ</f>
        <v>263936</v>
      </c>
      <c r="S23" s="70">
        <f ca="1">Б_ТзСтр</f>
        <v>0</v>
      </c>
      <c r="T23" s="70">
        <f ca="1">И_ТрСт</f>
        <v>0</v>
      </c>
      <c r="U23" s="71" t="str">
        <f ca="1">IF(ИТОГО_НР="","", ИТОГО_НР&amp;"%")</f>
        <v>0%</v>
      </c>
      <c r="V23" s="71" t="str">
        <f ca="1">IF(ИТОГО_СП="","", ИТОГО_СП&amp;"%")</f>
        <v>0%</v>
      </c>
    </row>
    <row r="24" spans="1:22" x14ac:dyDescent="0.2">
      <c r="A24" s="8" t="s">
        <v>457</v>
      </c>
      <c r="B24" s="8" t="s">
        <v>458</v>
      </c>
      <c r="C24" s="8"/>
      <c r="D24" s="8"/>
      <c r="E24" s="8"/>
      <c r="F24" s="72" t="str">
        <f ca="1">НОМЕР</f>
        <v>2</v>
      </c>
      <c r="G24" s="73" t="str">
        <f ca="1">ПОПРАВКИ&amp;Поправка_Наименование</f>
        <v/>
      </c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5"/>
      <c r="U24" s="76">
        <f ca="1">НР_СУММА</f>
        <v>0</v>
      </c>
      <c r="V24" s="77">
        <f ca="1">СП_СУММА</f>
        <v>0</v>
      </c>
    </row>
    <row r="25" spans="1:22" ht="24" x14ac:dyDescent="0.2">
      <c r="A25" s="8" t="s">
        <v>459</v>
      </c>
      <c r="B25" s="8" t="s">
        <v>460</v>
      </c>
      <c r="C25" s="8"/>
      <c r="D25" s="8"/>
      <c r="E25" s="8"/>
      <c r="F25" s="61" t="str">
        <f ca="1">НОМЕР</f>
        <v>3</v>
      </c>
      <c r="G25" s="62" t="str">
        <f ca="1">ОБОСНОВАНИЕ_ВУЕР</f>
        <v>115003143</v>
      </c>
      <c r="H25" s="63" t="str">
        <f ca="1">ОБОСНОВАНИЕ</f>
        <v>115003143</v>
      </c>
      <c r="I25" s="64" t="str">
        <f ca="1">НАИМЕНОВАНИЕ&amp;CHAR(10)&amp;ИНДЕКСЫ</f>
        <v xml:space="preserve">Траверса ТМ-1
</v>
      </c>
      <c r="J25" s="65" t="str">
        <f ca="1">ЕД_ИЗМ</f>
        <v>ШТ</v>
      </c>
      <c r="K25" s="66">
        <f ca="1">КОЛИЧЕСТВО</f>
        <v>15</v>
      </c>
      <c r="L25" s="67" t="str">
        <f ca="1">ПОПРАВКА_ОЗП_ВУЕР</f>
        <v/>
      </c>
      <c r="M25" s="68">
        <f ca="1">Б_ОЗП</f>
        <v>0</v>
      </c>
      <c r="N25" s="68">
        <f ca="1">Б_ЭМиМ</f>
        <v>0</v>
      </c>
      <c r="O25" s="69">
        <f ca="1">Б_СМ</f>
        <v>3233.93</v>
      </c>
      <c r="P25" s="70">
        <f ca="1">И_ОЗП</f>
        <v>0</v>
      </c>
      <c r="Q25" s="70">
        <f ca="1">И_ЭМиМ</f>
        <v>0</v>
      </c>
      <c r="R25" s="69">
        <f ca="1">И_СМ</f>
        <v>48509</v>
      </c>
      <c r="S25" s="70">
        <f ca="1">Б_ТзСтр</f>
        <v>0</v>
      </c>
      <c r="T25" s="70">
        <f ca="1">И_ТрСт</f>
        <v>0</v>
      </c>
      <c r="U25" s="71" t="str">
        <f ca="1">IF(ИТОГО_НР="","", ИТОГО_НР&amp;"%")</f>
        <v>0%</v>
      </c>
      <c r="V25" s="71" t="str">
        <f ca="1">IF(ИТОГО_СП="","", ИТОГО_СП&amp;"%")</f>
        <v>0%</v>
      </c>
    </row>
    <row r="26" spans="1:22" x14ac:dyDescent="0.2">
      <c r="A26" s="8" t="s">
        <v>459</v>
      </c>
      <c r="B26" s="8" t="s">
        <v>460</v>
      </c>
      <c r="C26" s="8"/>
      <c r="D26" s="8"/>
      <c r="E26" s="8"/>
      <c r="F26" s="72" t="str">
        <f ca="1">НОМЕР</f>
        <v>3</v>
      </c>
      <c r="G26" s="73" t="str">
        <f ca="1">ПОПРАВКИ&amp;Поправка_Наименование</f>
        <v/>
      </c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5"/>
      <c r="U26" s="76">
        <f ca="1">НР_СУММА</f>
        <v>0</v>
      </c>
      <c r="V26" s="77">
        <f ca="1">СП_СУММА</f>
        <v>0</v>
      </c>
    </row>
    <row r="27" spans="1:22" ht="24" x14ac:dyDescent="0.2">
      <c r="A27" s="8" t="s">
        <v>461</v>
      </c>
      <c r="B27" s="8" t="s">
        <v>462</v>
      </c>
      <c r="C27" s="8"/>
      <c r="D27" s="8"/>
      <c r="E27" s="8"/>
      <c r="F27" s="61" t="str">
        <f ca="1">НОМЕР</f>
        <v>4</v>
      </c>
      <c r="G27" s="62" t="str">
        <f ca="1">ОБОСНОВАНИЕ_ВУЕР</f>
        <v>115002943</v>
      </c>
      <c r="H27" s="63" t="str">
        <f ca="1">ОБОСНОВАНИЕ</f>
        <v>115002943</v>
      </c>
      <c r="I27" s="64" t="str">
        <f ca="1">НАИМЕНОВАНИЕ&amp;CHAR(10)&amp;ИНДЕКСЫ</f>
        <v xml:space="preserve">Хомут Х-42
</v>
      </c>
      <c r="J27" s="65" t="str">
        <f ca="1">ЕД_ИЗМ</f>
        <v>ШТ</v>
      </c>
      <c r="K27" s="66">
        <f ca="1">КОЛИЧЕСТВО</f>
        <v>15</v>
      </c>
      <c r="L27" s="67" t="str">
        <f ca="1">ПОПРАВКА_ОЗП_ВУЕР</f>
        <v/>
      </c>
      <c r="M27" s="68">
        <f ca="1">Б_ОЗП</f>
        <v>0</v>
      </c>
      <c r="N27" s="68">
        <f ca="1">Б_ЭМиМ</f>
        <v>0</v>
      </c>
      <c r="O27" s="69">
        <f ca="1">Б_СМ</f>
        <v>366.05</v>
      </c>
      <c r="P27" s="70">
        <f ca="1">И_ОЗП</f>
        <v>0</v>
      </c>
      <c r="Q27" s="70">
        <f ca="1">И_ЭМиМ</f>
        <v>0</v>
      </c>
      <c r="R27" s="69">
        <f ca="1">И_СМ</f>
        <v>5491</v>
      </c>
      <c r="S27" s="70">
        <f ca="1">Б_ТзСтр</f>
        <v>0</v>
      </c>
      <c r="T27" s="70">
        <f ca="1">И_ТрСт</f>
        <v>0</v>
      </c>
      <c r="U27" s="71" t="str">
        <f ca="1">IF(ИТОГО_НР="","", ИТОГО_НР&amp;"%")</f>
        <v>0%</v>
      </c>
      <c r="V27" s="71" t="str">
        <f ca="1">IF(ИТОГО_СП="","", ИТОГО_СП&amp;"%")</f>
        <v>0%</v>
      </c>
    </row>
    <row r="28" spans="1:22" x14ac:dyDescent="0.2">
      <c r="A28" s="8" t="s">
        <v>461</v>
      </c>
      <c r="B28" s="8" t="s">
        <v>462</v>
      </c>
      <c r="C28" s="8"/>
      <c r="D28" s="8"/>
      <c r="E28" s="8"/>
      <c r="F28" s="72" t="str">
        <f ca="1">НОМЕР</f>
        <v>4</v>
      </c>
      <c r="G28" s="73" t="str">
        <f ca="1">ПОПРАВКИ&amp;Поправка_Наименование</f>
        <v/>
      </c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5"/>
      <c r="U28" s="76">
        <f ca="1">НР_СУММА</f>
        <v>0</v>
      </c>
      <c r="V28" s="77">
        <f ca="1">СП_СУММА</f>
        <v>0</v>
      </c>
    </row>
    <row r="29" spans="1:22" ht="24" x14ac:dyDescent="0.2">
      <c r="A29" s="8" t="s">
        <v>463</v>
      </c>
      <c r="B29" s="8" t="s">
        <v>464</v>
      </c>
      <c r="C29" s="8"/>
      <c r="D29" s="8"/>
      <c r="E29" s="8"/>
      <c r="F29" s="61" t="str">
        <f ca="1">НОМЕР</f>
        <v>5</v>
      </c>
      <c r="G29" s="62" t="str">
        <f ca="1">ОБОСНОВАНИЕ_ВУЕР</f>
        <v>115020921</v>
      </c>
      <c r="H29" s="63" t="str">
        <f ca="1">ОБОСНОВАНИЕ</f>
        <v>115020921</v>
      </c>
      <c r="I29" s="64" t="str">
        <f ca="1">НАИМЕНОВАНИЕ&amp;CHAR(10)&amp;ИНДЕКСЫ</f>
        <v xml:space="preserve">Изолятор ШФ-20В
</v>
      </c>
      <c r="J29" s="65" t="str">
        <f ca="1">ЕД_ИЗМ</f>
        <v>ШТ</v>
      </c>
      <c r="K29" s="66">
        <f ca="1">КОЛИЧЕСТВО</f>
        <v>45</v>
      </c>
      <c r="L29" s="67" t="str">
        <f ca="1">ПОПРАВКА_ОЗП_ВУЕР</f>
        <v/>
      </c>
      <c r="M29" s="68">
        <f ca="1">Б_ОЗП</f>
        <v>0</v>
      </c>
      <c r="N29" s="68">
        <f ca="1">Б_ЭМиМ</f>
        <v>0</v>
      </c>
      <c r="O29" s="69">
        <f ca="1">Б_СМ</f>
        <v>426.38</v>
      </c>
      <c r="P29" s="70">
        <f ca="1">И_ОЗП</f>
        <v>0</v>
      </c>
      <c r="Q29" s="70">
        <f ca="1">И_ЭМиМ</f>
        <v>0</v>
      </c>
      <c r="R29" s="69">
        <f ca="1">И_СМ</f>
        <v>19187</v>
      </c>
      <c r="S29" s="70">
        <f ca="1">Б_ТзСтр</f>
        <v>0</v>
      </c>
      <c r="T29" s="70">
        <f ca="1">И_ТрСт</f>
        <v>0</v>
      </c>
      <c r="U29" s="71" t="str">
        <f ca="1">IF(ИТОГО_НР="","", ИТОГО_НР&amp;"%")</f>
        <v>0%</v>
      </c>
      <c r="V29" s="71" t="str">
        <f ca="1">IF(ИТОГО_СП="","", ИТОГО_СП&amp;"%")</f>
        <v>0%</v>
      </c>
    </row>
    <row r="30" spans="1:22" x14ac:dyDescent="0.2">
      <c r="A30" s="8" t="s">
        <v>463</v>
      </c>
      <c r="B30" s="8" t="s">
        <v>464</v>
      </c>
      <c r="C30" s="8"/>
      <c r="D30" s="8"/>
      <c r="E30" s="8"/>
      <c r="F30" s="72" t="str">
        <f ca="1">НОМЕР</f>
        <v>5</v>
      </c>
      <c r="G30" s="73" t="str">
        <f ca="1">ПОПРАВКИ&amp;Поправка_Наименование</f>
        <v/>
      </c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5"/>
      <c r="U30" s="76">
        <f ca="1">НР_СУММА</f>
        <v>0</v>
      </c>
      <c r="V30" s="77">
        <f ca="1">СП_СУММА</f>
        <v>0</v>
      </c>
    </row>
    <row r="31" spans="1:22" ht="24" x14ac:dyDescent="0.2">
      <c r="A31" s="8" t="s">
        <v>465</v>
      </c>
      <c r="B31" s="8" t="s">
        <v>466</v>
      </c>
      <c r="C31" s="8"/>
      <c r="D31" s="8"/>
      <c r="E31" s="8"/>
      <c r="F31" s="61" t="str">
        <f ca="1">НОМЕР</f>
        <v>6</v>
      </c>
      <c r="G31" s="62" t="str">
        <f ca="1">ОБОСНОВАНИЕ_ВУЕР</f>
        <v>115021218</v>
      </c>
      <c r="H31" s="63" t="str">
        <f ca="1">ОБОСНОВАНИЕ</f>
        <v>115021218</v>
      </c>
      <c r="I31" s="64" t="str">
        <f ca="1">НАИМЕНОВАНИЕ&amp;CHAR(10)&amp;ИНДЕКСЫ</f>
        <v xml:space="preserve">Колпачок КП-22
</v>
      </c>
      <c r="J31" s="65" t="str">
        <f ca="1">ЕД_ИЗМ</f>
        <v>ШТ</v>
      </c>
      <c r="K31" s="66">
        <f ca="1">КОЛИЧЕСТВО</f>
        <v>45</v>
      </c>
      <c r="L31" s="67" t="str">
        <f ca="1">ПОПРАВКА_ОЗП_ВУЕР</f>
        <v/>
      </c>
      <c r="M31" s="68">
        <f ca="1">Б_ОЗП</f>
        <v>0</v>
      </c>
      <c r="N31" s="68">
        <f ca="1">Б_ЭМиМ</f>
        <v>0</v>
      </c>
      <c r="O31" s="69">
        <f ca="1">Б_СМ</f>
        <v>7.56</v>
      </c>
      <c r="P31" s="70">
        <f ca="1">И_ОЗП</f>
        <v>0</v>
      </c>
      <c r="Q31" s="70">
        <f ca="1">И_ЭМиМ</f>
        <v>0</v>
      </c>
      <c r="R31" s="69">
        <f ca="1">И_СМ</f>
        <v>340</v>
      </c>
      <c r="S31" s="70">
        <f ca="1">Б_ТзСтр</f>
        <v>0</v>
      </c>
      <c r="T31" s="70">
        <f ca="1">И_ТрСт</f>
        <v>0</v>
      </c>
      <c r="U31" s="71" t="str">
        <f ca="1">IF(ИТОГО_НР="","", ИТОГО_НР&amp;"%")</f>
        <v>0%</v>
      </c>
      <c r="V31" s="71" t="str">
        <f ca="1">IF(ИТОГО_СП="","", ИТОГО_СП&amp;"%")</f>
        <v>0%</v>
      </c>
    </row>
    <row r="32" spans="1:22" x14ac:dyDescent="0.2">
      <c r="A32" s="8" t="s">
        <v>465</v>
      </c>
      <c r="B32" s="8" t="s">
        <v>466</v>
      </c>
      <c r="C32" s="8"/>
      <c r="D32" s="8"/>
      <c r="E32" s="8"/>
      <c r="F32" s="72" t="str">
        <f ca="1">НОМЕР</f>
        <v>6</v>
      </c>
      <c r="G32" s="73" t="str">
        <f ca="1">ПОПРАВКИ&amp;Поправка_Наименование</f>
        <v/>
      </c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5"/>
      <c r="U32" s="76">
        <f ca="1">НР_СУММА</f>
        <v>0</v>
      </c>
      <c r="V32" s="77">
        <f ca="1">СП_СУММА</f>
        <v>0</v>
      </c>
    </row>
    <row r="33" spans="1:22" ht="24" x14ac:dyDescent="0.2">
      <c r="A33" s="8" t="s">
        <v>467</v>
      </c>
      <c r="B33" s="8" t="s">
        <v>468</v>
      </c>
      <c r="C33" s="8"/>
      <c r="D33" s="8"/>
      <c r="E33" s="8"/>
      <c r="F33" s="61" t="str">
        <f ca="1">НОМЕР</f>
        <v>7</v>
      </c>
      <c r="G33" s="62" t="str">
        <f ca="1">ОБОСНОВАНИЕ_ВУЕР</f>
        <v>115002760</v>
      </c>
      <c r="H33" s="63" t="str">
        <f ca="1">ОБОСНОВАНИЕ</f>
        <v>115002760</v>
      </c>
      <c r="I33" s="64" t="str">
        <f ca="1">НАИМЕНОВАНИЕ&amp;CHAR(10)&amp;ИНДЕКСЫ</f>
        <v xml:space="preserve">Заземляющий проводник ЗП-1
</v>
      </c>
      <c r="J33" s="65" t="str">
        <f ca="1">ЕД_ИЗМ</f>
        <v>ШТ</v>
      </c>
      <c r="K33" s="66">
        <f ca="1">КОЛИЧЕСТВО</f>
        <v>15</v>
      </c>
      <c r="L33" s="67" t="str">
        <f ca="1">ПОПРАВКА_ОЗП_ВУЕР</f>
        <v/>
      </c>
      <c r="M33" s="68">
        <f ca="1">Б_ОЗП</f>
        <v>0</v>
      </c>
      <c r="N33" s="68">
        <f ca="1">Б_ЭМиМ</f>
        <v>0</v>
      </c>
      <c r="O33" s="69">
        <f ca="1">Б_СМ</f>
        <v>882.75</v>
      </c>
      <c r="P33" s="70">
        <f ca="1">И_ОЗП</f>
        <v>0</v>
      </c>
      <c r="Q33" s="70">
        <f ca="1">И_ЭМиМ</f>
        <v>0</v>
      </c>
      <c r="R33" s="69">
        <f ca="1">И_СМ</f>
        <v>13241</v>
      </c>
      <c r="S33" s="70">
        <f ca="1">Б_ТзСтр</f>
        <v>0</v>
      </c>
      <c r="T33" s="70">
        <f ca="1">И_ТрСт</f>
        <v>0</v>
      </c>
      <c r="U33" s="71" t="str">
        <f ca="1">IF(ИТОГО_НР="","", ИТОГО_НР&amp;"%")</f>
        <v>0%</v>
      </c>
      <c r="V33" s="71" t="str">
        <f ca="1">IF(ИТОГО_СП="","", ИТОГО_СП&amp;"%")</f>
        <v>0%</v>
      </c>
    </row>
    <row r="34" spans="1:22" x14ac:dyDescent="0.2">
      <c r="A34" s="8" t="s">
        <v>467</v>
      </c>
      <c r="B34" s="8" t="s">
        <v>468</v>
      </c>
      <c r="C34" s="8"/>
      <c r="D34" s="8"/>
      <c r="E34" s="8"/>
      <c r="F34" s="72" t="str">
        <f ca="1">НОМЕР</f>
        <v>7</v>
      </c>
      <c r="G34" s="73" t="str">
        <f ca="1">ПОПРАВКИ&amp;Поправка_Наименование</f>
        <v/>
      </c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5"/>
      <c r="U34" s="76">
        <f ca="1">НР_СУММА</f>
        <v>0</v>
      </c>
      <c r="V34" s="77">
        <f ca="1">СП_СУММА</f>
        <v>0</v>
      </c>
    </row>
    <row r="35" spans="1:22" ht="24" x14ac:dyDescent="0.2">
      <c r="A35" s="8" t="s">
        <v>469</v>
      </c>
      <c r="B35" s="8" t="s">
        <v>470</v>
      </c>
      <c r="C35" s="8"/>
      <c r="D35" s="8"/>
      <c r="E35" s="8"/>
      <c r="F35" s="61" t="str">
        <f ca="1">НОМЕР</f>
        <v>8</v>
      </c>
      <c r="G35" s="62" t="str">
        <f ca="1">ОБОСНОВАНИЕ_ВУЕР</f>
        <v>115005724</v>
      </c>
      <c r="H35" s="63" t="str">
        <f ca="1">ОБОСНОВАНИЕ</f>
        <v>115005724</v>
      </c>
      <c r="I35" s="64" t="str">
        <f ca="1">НАИМЕНОВАНИЕ&amp;CHAR(10)&amp;ИНДЕКСЫ</f>
        <v xml:space="preserve">Зажим ПС2-1
</v>
      </c>
      <c r="J35" s="65" t="str">
        <f ca="1">ЕД_ИЗМ</f>
        <v>ШТ</v>
      </c>
      <c r="K35" s="66">
        <f ca="1">КОЛИЧЕСТВО</f>
        <v>15</v>
      </c>
      <c r="L35" s="67" t="str">
        <f ca="1">ПОПРАВКА_ОЗП_ВУЕР</f>
        <v/>
      </c>
      <c r="M35" s="68">
        <f ca="1">Б_ОЗП</f>
        <v>0</v>
      </c>
      <c r="N35" s="68">
        <f ca="1">Б_ЭМиМ</f>
        <v>0</v>
      </c>
      <c r="O35" s="69">
        <f ca="1">Б_СМ</f>
        <v>129.44</v>
      </c>
      <c r="P35" s="70">
        <f ca="1">И_ОЗП</f>
        <v>0</v>
      </c>
      <c r="Q35" s="70">
        <f ca="1">И_ЭМиМ</f>
        <v>0</v>
      </c>
      <c r="R35" s="69">
        <f ca="1">И_СМ</f>
        <v>1942</v>
      </c>
      <c r="S35" s="70">
        <f ca="1">Б_ТзСтр</f>
        <v>0</v>
      </c>
      <c r="T35" s="70">
        <f ca="1">И_ТрСт</f>
        <v>0</v>
      </c>
      <c r="U35" s="71" t="str">
        <f ca="1">IF(ИТОГО_НР="","", ИТОГО_НР&amp;"%")</f>
        <v>0%</v>
      </c>
      <c r="V35" s="71" t="str">
        <f ca="1">IF(ИТОГО_СП="","", ИТОГО_СП&amp;"%")</f>
        <v>0%</v>
      </c>
    </row>
    <row r="36" spans="1:22" x14ac:dyDescent="0.2">
      <c r="A36" s="8" t="s">
        <v>469</v>
      </c>
      <c r="B36" s="8" t="s">
        <v>470</v>
      </c>
      <c r="C36" s="8"/>
      <c r="D36" s="8"/>
      <c r="E36" s="8"/>
      <c r="F36" s="72" t="str">
        <f ca="1">НОМЕР</f>
        <v>8</v>
      </c>
      <c r="G36" s="73" t="str">
        <f ca="1">ПОПРАВКИ&amp;Поправка_Наименование</f>
        <v/>
      </c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5"/>
      <c r="U36" s="76">
        <f ca="1">НР_СУММА</f>
        <v>0</v>
      </c>
      <c r="V36" s="77">
        <f ca="1">СП_СУММА</f>
        <v>0</v>
      </c>
    </row>
    <row r="37" spans="1:22" ht="24" x14ac:dyDescent="0.2">
      <c r="A37" s="8" t="s">
        <v>471</v>
      </c>
      <c r="B37" s="8" t="s">
        <v>472</v>
      </c>
      <c r="C37" s="8"/>
      <c r="D37" s="8"/>
      <c r="E37" s="8"/>
      <c r="F37" s="61" t="str">
        <f ca="1">НОМЕР</f>
        <v>9</v>
      </c>
      <c r="G37" s="62" t="str">
        <f ca="1">ОБОСНОВАНИЕ_ВУЕР</f>
        <v>115004875</v>
      </c>
      <c r="H37" s="63" t="str">
        <f ca="1">ОБОСНОВАНИЕ</f>
        <v>115004875</v>
      </c>
      <c r="I37" s="64" t="str">
        <f ca="1">НАИМЕНОВАНИЕ&amp;CHAR(10)&amp;ИНДЕКСЫ</f>
        <v xml:space="preserve">Провод для вязки (А-50)
</v>
      </c>
      <c r="J37" s="65" t="str">
        <f ca="1">ЕД_ИЗМ</f>
        <v>кг</v>
      </c>
      <c r="K37" s="66">
        <f ca="1">КОЛИЧЕСТВО</f>
        <v>2.7</v>
      </c>
      <c r="L37" s="67" t="str">
        <f ca="1">ПОПРАВКА_ОЗП_ВУЕР</f>
        <v/>
      </c>
      <c r="M37" s="68">
        <f ca="1">Б_ОЗП</f>
        <v>0</v>
      </c>
      <c r="N37" s="68">
        <f ca="1">Б_ЭМиМ</f>
        <v>0</v>
      </c>
      <c r="O37" s="69">
        <f ca="1">Б_СМ</f>
        <v>293.47000000000003</v>
      </c>
      <c r="P37" s="70">
        <f ca="1">И_ОЗП</f>
        <v>0</v>
      </c>
      <c r="Q37" s="70">
        <f ca="1">И_ЭМиМ</f>
        <v>0</v>
      </c>
      <c r="R37" s="69">
        <f ca="1">И_СМ</f>
        <v>792</v>
      </c>
      <c r="S37" s="70">
        <f ca="1">Б_ТзСтр</f>
        <v>0</v>
      </c>
      <c r="T37" s="70">
        <f ca="1">И_ТрСт</f>
        <v>0</v>
      </c>
      <c r="U37" s="71" t="str">
        <f ca="1">IF(ИТОГО_НР="","", ИТОГО_НР&amp;"%")</f>
        <v>0%</v>
      </c>
      <c r="V37" s="71" t="str">
        <f ca="1">IF(ИТОГО_СП="","", ИТОГО_СП&amp;"%")</f>
        <v>0%</v>
      </c>
    </row>
    <row r="38" spans="1:22" x14ac:dyDescent="0.2">
      <c r="A38" s="8" t="s">
        <v>471</v>
      </c>
      <c r="B38" s="8" t="s">
        <v>472</v>
      </c>
      <c r="C38" s="8"/>
      <c r="D38" s="8"/>
      <c r="E38" s="8"/>
      <c r="F38" s="72" t="str">
        <f ca="1">НОМЕР</f>
        <v>9</v>
      </c>
      <c r="G38" s="73" t="str">
        <f ca="1">ПОПРАВКИ&amp;Поправка_Наименование</f>
        <v/>
      </c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5"/>
      <c r="U38" s="76">
        <f ca="1">НР_СУММА</f>
        <v>0</v>
      </c>
      <c r="V38" s="77">
        <f ca="1">СП_СУММА</f>
        <v>0</v>
      </c>
    </row>
    <row r="39" spans="1:22" ht="36" x14ac:dyDescent="0.2">
      <c r="A39" s="8" t="s">
        <v>473</v>
      </c>
      <c r="B39" s="8" t="s">
        <v>474</v>
      </c>
      <c r="C39" s="8"/>
      <c r="D39" s="8"/>
      <c r="E39" s="8"/>
      <c r="F39" s="57"/>
      <c r="G39" s="58"/>
      <c r="H39" s="58"/>
      <c r="I39" s="59" t="str">
        <f ca="1">НАИМЕНОВАНИЕ</f>
        <v>Замена сложной ж/б опоры на сложную ж/б опору с заменой  изолирующих натяжных гирлянд</v>
      </c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60"/>
    </row>
    <row r="40" spans="1:22" ht="72" x14ac:dyDescent="0.2">
      <c r="A40" s="8" t="s">
        <v>475</v>
      </c>
      <c r="B40" s="8" t="s">
        <v>476</v>
      </c>
      <c r="C40" s="8"/>
      <c r="D40" s="8"/>
      <c r="E40" s="8"/>
      <c r="F40" s="61" t="str">
        <f ca="1">НОМЕР</f>
        <v>10</v>
      </c>
      <c r="G40" s="62" t="str">
        <f ca="1">ОБОСНОВАНИЕ_ВУЕР</f>
        <v>РЛ2ДР4КШЖ</v>
      </c>
      <c r="H40" s="63" t="str">
        <f ca="1">ОБОСНОВАНИЕ</f>
        <v>ВУЕР-РС-2020, РЛ2ДР4КШЖ, приказ ПАО «Россети» от 26.03.2021 №131 (с изменениями)</v>
      </c>
      <c r="I40" s="64" t="str">
        <f ca="1">НАИМЕНОВАНИЕ&amp;CHAR(10)&amp;ИНДЕКСЫ</f>
        <v xml:space="preserve">Комплекс работ по замене деревянной трехстоечной опоры на железобетонную трехстоечную опору ВЛ напряжением 1-20 кВ
</v>
      </c>
      <c r="J40" s="65" t="str">
        <f ca="1">ЕД_ИЗМ</f>
        <v>1 ОПОРА</v>
      </c>
      <c r="K40" s="66">
        <f ca="1">КОЛИЧЕСТВО</f>
        <v>15</v>
      </c>
      <c r="L40" s="67" t="str">
        <f ca="1">ПОПРАВКА_ОЗП_ВУЕР</f>
        <v/>
      </c>
      <c r="M40" s="68">
        <f ca="1">Б_ОЗП</f>
        <v>5903.72</v>
      </c>
      <c r="N40" s="68">
        <f ca="1">Б_ЭМиМ</f>
        <v>9957.7800000000007</v>
      </c>
      <c r="O40" s="69">
        <f ca="1">Б_СМ</f>
        <v>1943.8</v>
      </c>
      <c r="P40" s="70">
        <f ca="1">И_ОЗП</f>
        <v>88556</v>
      </c>
      <c r="Q40" s="70">
        <f ca="1">И_ЭМиМ</f>
        <v>149367</v>
      </c>
      <c r="R40" s="69">
        <f ca="1">И_СМ</f>
        <v>0</v>
      </c>
      <c r="S40" s="70">
        <f ca="1">Б_ТзСтр</f>
        <v>35.61</v>
      </c>
      <c r="T40" s="70">
        <f ca="1">И_ТрСт</f>
        <v>534.15</v>
      </c>
      <c r="U40" s="71" t="str">
        <f ca="1">IF(ИТОГО_НР="","", ИТОГО_НР&amp;"%")</f>
        <v>182%</v>
      </c>
      <c r="V40" s="71" t="str">
        <f ca="1">IF(ИТОГО_СП="","", ИТОГО_СП&amp;"%")</f>
        <v>60%</v>
      </c>
    </row>
    <row r="41" spans="1:22" x14ac:dyDescent="0.2">
      <c r="A41" s="8" t="s">
        <v>475</v>
      </c>
      <c r="B41" s="8" t="s">
        <v>476</v>
      </c>
      <c r="C41" s="8"/>
      <c r="D41" s="8"/>
      <c r="E41" s="8"/>
      <c r="F41" s="72" t="str">
        <f ca="1">НОМЕР</f>
        <v>10</v>
      </c>
      <c r="G41" s="73" t="str">
        <f ca="1">ПОПРАВКИ&amp;Поправка_Наименование</f>
        <v xml:space="preserve"> Поправки  СтМат: )*0</v>
      </c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5"/>
      <c r="U41" s="76">
        <f ca="1">НР_СУММА</f>
        <v>161172</v>
      </c>
      <c r="V41" s="77">
        <f ca="1">СП_СУММА</f>
        <v>53134</v>
      </c>
    </row>
    <row r="42" spans="1:22" ht="24" x14ac:dyDescent="0.2">
      <c r="A42" s="8" t="s">
        <v>477</v>
      </c>
      <c r="B42" s="8" t="s">
        <v>478</v>
      </c>
      <c r="C42" s="8"/>
      <c r="D42" s="8"/>
      <c r="E42" s="8"/>
      <c r="F42" s="61" t="str">
        <f ca="1">НОМЕР</f>
        <v>11</v>
      </c>
      <c r="G42" s="62" t="str">
        <f ca="1">ОБОСНОВАНИЕ_ВУЕР</f>
        <v>115006424</v>
      </c>
      <c r="H42" s="63" t="str">
        <f ca="1">ОБОСНОВАНИЕ</f>
        <v>115006424</v>
      </c>
      <c r="I42" s="64" t="str">
        <f ca="1">НАИМЕНОВАНИЕ&amp;CHAR(10)&amp;ИНДЕКСЫ</f>
        <v xml:space="preserve">Стойка СВ-110-5
</v>
      </c>
      <c r="J42" s="65" t="str">
        <f ca="1">ЕД_ИЗМ</f>
        <v>ШТ</v>
      </c>
      <c r="K42" s="66">
        <f ca="1">КОЛИЧЕСТВО</f>
        <v>45</v>
      </c>
      <c r="L42" s="67" t="str">
        <f ca="1">ПОПРАВКА_ОЗП_ВУЕР</f>
        <v/>
      </c>
      <c r="M42" s="68">
        <f ca="1">Б_ОЗП</f>
        <v>0</v>
      </c>
      <c r="N42" s="68">
        <f ca="1">Б_ЭМиМ</f>
        <v>0</v>
      </c>
      <c r="O42" s="69">
        <f ca="1">Б_СМ</f>
        <v>17595.759999999998</v>
      </c>
      <c r="P42" s="70">
        <f ca="1">И_ОЗП</f>
        <v>0</v>
      </c>
      <c r="Q42" s="70">
        <f ca="1">И_ЭМиМ</f>
        <v>0</v>
      </c>
      <c r="R42" s="69">
        <f ca="1">И_СМ</f>
        <v>791809</v>
      </c>
      <c r="S42" s="70">
        <f ca="1">Б_ТзСтр</f>
        <v>0</v>
      </c>
      <c r="T42" s="70">
        <f ca="1">И_ТрСт</f>
        <v>0</v>
      </c>
      <c r="U42" s="71" t="str">
        <f ca="1">IF(ИТОГО_НР="","", ИТОГО_НР&amp;"%")</f>
        <v>0%</v>
      </c>
      <c r="V42" s="71" t="str">
        <f ca="1">IF(ИТОГО_СП="","", ИТОГО_СП&amp;"%")</f>
        <v>0%</v>
      </c>
    </row>
    <row r="43" spans="1:22" x14ac:dyDescent="0.2">
      <c r="A43" s="8" t="s">
        <v>477</v>
      </c>
      <c r="B43" s="8" t="s">
        <v>478</v>
      </c>
      <c r="C43" s="8"/>
      <c r="D43" s="8"/>
      <c r="E43" s="8"/>
      <c r="F43" s="72" t="str">
        <f ca="1">НОМЕР</f>
        <v>11</v>
      </c>
      <c r="G43" s="73" t="str">
        <f ca="1">ПОПРАВКИ&amp;Поправка_Наименование</f>
        <v/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5"/>
      <c r="U43" s="76">
        <f ca="1">НР_СУММА</f>
        <v>0</v>
      </c>
      <c r="V43" s="77">
        <f ca="1">СП_СУММА</f>
        <v>0</v>
      </c>
    </row>
    <row r="44" spans="1:22" ht="24" x14ac:dyDescent="0.2">
      <c r="A44" s="8" t="s">
        <v>479</v>
      </c>
      <c r="B44" s="8" t="s">
        <v>480</v>
      </c>
      <c r="C44" s="8"/>
      <c r="D44" s="8"/>
      <c r="E44" s="8"/>
      <c r="F44" s="61" t="str">
        <f ca="1">НОМЕР</f>
        <v>12</v>
      </c>
      <c r="G44" s="62" t="str">
        <f ca="1">ОБОСНОВАНИЕ_ВУЕР</f>
        <v>115002926</v>
      </c>
      <c r="H44" s="63" t="str">
        <f ca="1">ОБОСНОВАНИЕ</f>
        <v>115002926</v>
      </c>
      <c r="I44" s="64" t="str">
        <f ca="1">НАИМЕНОВАНИЕ&amp;CHAR(10)&amp;ИНДЕКСЫ</f>
        <v xml:space="preserve">Траверса ТМ-6
</v>
      </c>
      <c r="J44" s="65" t="str">
        <f ca="1">ЕД_ИЗМ</f>
        <v>ШТ</v>
      </c>
      <c r="K44" s="66">
        <f ca="1">КОЛИЧЕСТВО</f>
        <v>15</v>
      </c>
      <c r="L44" s="67" t="str">
        <f ca="1">ПОПРАВКА_ОЗП_ВУЕР</f>
        <v/>
      </c>
      <c r="M44" s="68">
        <f ca="1">Б_ОЗП</f>
        <v>0</v>
      </c>
      <c r="N44" s="68">
        <f ca="1">Б_ЭМиМ</f>
        <v>0</v>
      </c>
      <c r="O44" s="69">
        <f ca="1">Б_СМ</f>
        <v>6760.69</v>
      </c>
      <c r="P44" s="70">
        <f ca="1">И_ОЗП</f>
        <v>0</v>
      </c>
      <c r="Q44" s="70">
        <f ca="1">И_ЭМиМ</f>
        <v>0</v>
      </c>
      <c r="R44" s="69">
        <f ca="1">И_СМ</f>
        <v>101410</v>
      </c>
      <c r="S44" s="70">
        <f ca="1">Б_ТзСтр</f>
        <v>0</v>
      </c>
      <c r="T44" s="70">
        <f ca="1">И_ТрСт</f>
        <v>0</v>
      </c>
      <c r="U44" s="71" t="str">
        <f ca="1">IF(ИТОГО_НР="","", ИТОГО_НР&amp;"%")</f>
        <v>0%</v>
      </c>
      <c r="V44" s="71" t="str">
        <f ca="1">IF(ИТОГО_СП="","", ИТОГО_СП&amp;"%")</f>
        <v>0%</v>
      </c>
    </row>
    <row r="45" spans="1:22" x14ac:dyDescent="0.2">
      <c r="A45" s="8" t="s">
        <v>479</v>
      </c>
      <c r="B45" s="8" t="s">
        <v>480</v>
      </c>
      <c r="C45" s="8"/>
      <c r="D45" s="8"/>
      <c r="E45" s="8"/>
      <c r="F45" s="72" t="str">
        <f ca="1">НОМЕР</f>
        <v>12</v>
      </c>
      <c r="G45" s="73" t="str">
        <f ca="1">ПОПРАВКИ&amp;Поправка_Наименование</f>
        <v/>
      </c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5"/>
      <c r="U45" s="76">
        <f ca="1">НР_СУММА</f>
        <v>0</v>
      </c>
      <c r="V45" s="77">
        <f ca="1">СП_СУММА</f>
        <v>0</v>
      </c>
    </row>
    <row r="46" spans="1:22" ht="24" x14ac:dyDescent="0.2">
      <c r="A46" s="8" t="s">
        <v>481</v>
      </c>
      <c r="B46" s="8" t="s">
        <v>482</v>
      </c>
      <c r="C46" s="8"/>
      <c r="D46" s="8"/>
      <c r="E46" s="8"/>
      <c r="F46" s="61" t="str">
        <f ca="1">НОМЕР</f>
        <v>13</v>
      </c>
      <c r="G46" s="62" t="str">
        <f ca="1">ОБОСНОВАНИЕ_ВУЕР</f>
        <v>115004902</v>
      </c>
      <c r="H46" s="63" t="str">
        <f ca="1">ОБОСНОВАНИЕ</f>
        <v>115004902</v>
      </c>
      <c r="I46" s="64" t="str">
        <f ca="1">НАИМЕНОВАНИЕ&amp;CHAR(10)&amp;ИНДЕКСЫ</f>
        <v xml:space="preserve">Накладка (оголовок) ОГ-2
</v>
      </c>
      <c r="J46" s="65" t="str">
        <f ca="1">ЕД_ИЗМ</f>
        <v>ШТ</v>
      </c>
      <c r="K46" s="66">
        <f ca="1">КОЛИЧЕСТВО</f>
        <v>30</v>
      </c>
      <c r="L46" s="67" t="str">
        <f ca="1">ПОПРАВКА_ОЗП_ВУЕР</f>
        <v/>
      </c>
      <c r="M46" s="68">
        <f ca="1">Б_ОЗП</f>
        <v>0</v>
      </c>
      <c r="N46" s="68">
        <f ca="1">Б_ЭМиМ</f>
        <v>0</v>
      </c>
      <c r="O46" s="69">
        <f ca="1">Б_СМ</f>
        <v>482</v>
      </c>
      <c r="P46" s="70">
        <f ca="1">И_ОЗП</f>
        <v>0</v>
      </c>
      <c r="Q46" s="70">
        <f ca="1">И_ЭМиМ</f>
        <v>0</v>
      </c>
      <c r="R46" s="69">
        <f ca="1">И_СМ</f>
        <v>14460</v>
      </c>
      <c r="S46" s="70">
        <f ca="1">Б_ТзСтр</f>
        <v>0</v>
      </c>
      <c r="T46" s="70">
        <f ca="1">И_ТрСт</f>
        <v>0</v>
      </c>
      <c r="U46" s="71" t="str">
        <f ca="1">IF(ИТОГО_НР="","", ИТОГО_НР&amp;"%")</f>
        <v>0%</v>
      </c>
      <c r="V46" s="71" t="str">
        <f ca="1">IF(ИТОГО_СП="","", ИТОГО_СП&amp;"%")</f>
        <v>0%</v>
      </c>
    </row>
    <row r="47" spans="1:22" x14ac:dyDescent="0.2">
      <c r="A47" s="8" t="s">
        <v>481</v>
      </c>
      <c r="B47" s="8" t="s">
        <v>482</v>
      </c>
      <c r="C47" s="8"/>
      <c r="D47" s="8"/>
      <c r="E47" s="8"/>
      <c r="F47" s="72" t="str">
        <f ca="1">НОМЕР</f>
        <v>13</v>
      </c>
      <c r="G47" s="73" t="str">
        <f ca="1">ПОПРАВКИ&amp;Поправка_Наименование</f>
        <v/>
      </c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5"/>
      <c r="U47" s="76">
        <f ca="1">НР_СУММА</f>
        <v>0</v>
      </c>
      <c r="V47" s="77">
        <f ca="1">СП_СУММА</f>
        <v>0</v>
      </c>
    </row>
    <row r="48" spans="1:22" ht="24" x14ac:dyDescent="0.2">
      <c r="A48" s="8" t="s">
        <v>483</v>
      </c>
      <c r="B48" s="8" t="s">
        <v>484</v>
      </c>
      <c r="C48" s="8"/>
      <c r="D48" s="8"/>
      <c r="E48" s="8"/>
      <c r="F48" s="61" t="str">
        <f ca="1">НОМЕР</f>
        <v>14</v>
      </c>
      <c r="G48" s="62" t="str">
        <f ca="1">ОБОСНОВАНИЕ_ВУЕР</f>
        <v>115000488</v>
      </c>
      <c r="H48" s="63" t="str">
        <f ca="1">ОБОСНОВАНИЕ</f>
        <v>115000488</v>
      </c>
      <c r="I48" s="64" t="str">
        <f ca="1">НАИМЕНОВАНИЕ&amp;CHAR(10)&amp;ИНДЕКСЫ</f>
        <v xml:space="preserve">Накладка (оголовок) ОГ-5
</v>
      </c>
      <c r="J48" s="65" t="str">
        <f ca="1">ЕД_ИЗМ</f>
        <v>ШТ</v>
      </c>
      <c r="K48" s="66">
        <f ca="1">КОЛИЧЕСТВО</f>
        <v>15</v>
      </c>
      <c r="L48" s="67" t="str">
        <f ca="1">ПОПРАВКА_ОЗП_ВУЕР</f>
        <v/>
      </c>
      <c r="M48" s="68">
        <f ca="1">Б_ОЗП</f>
        <v>0</v>
      </c>
      <c r="N48" s="68">
        <f ca="1">Б_ЭМиМ</f>
        <v>0</v>
      </c>
      <c r="O48" s="69">
        <f ca="1">Б_СМ</f>
        <v>323.61</v>
      </c>
      <c r="P48" s="70">
        <f ca="1">И_ОЗП</f>
        <v>0</v>
      </c>
      <c r="Q48" s="70">
        <f ca="1">И_ЭМиМ</f>
        <v>0</v>
      </c>
      <c r="R48" s="69">
        <f ca="1">И_СМ</f>
        <v>4854</v>
      </c>
      <c r="S48" s="70">
        <f ca="1">Б_ТзСтр</f>
        <v>0</v>
      </c>
      <c r="T48" s="70">
        <f ca="1">И_ТрСт</f>
        <v>0</v>
      </c>
      <c r="U48" s="71" t="str">
        <f ca="1">IF(ИТОГО_НР="","", ИТОГО_НР&amp;"%")</f>
        <v>0%</v>
      </c>
      <c r="V48" s="71" t="str">
        <f ca="1">IF(ИТОГО_СП="","", ИТОГО_СП&amp;"%")</f>
        <v>0%</v>
      </c>
    </row>
    <row r="49" spans="1:22" x14ac:dyDescent="0.2">
      <c r="A49" s="8" t="s">
        <v>483</v>
      </c>
      <c r="B49" s="8" t="s">
        <v>484</v>
      </c>
      <c r="C49" s="8"/>
      <c r="D49" s="8"/>
      <c r="E49" s="8"/>
      <c r="F49" s="72" t="str">
        <f ca="1">НОМЕР</f>
        <v>14</v>
      </c>
      <c r="G49" s="73" t="str">
        <f ca="1">ПОПРАВКИ&amp;Поправка_Наименование</f>
        <v/>
      </c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5"/>
      <c r="U49" s="76">
        <f ca="1">НР_СУММА</f>
        <v>0</v>
      </c>
      <c r="V49" s="77">
        <f ca="1">СП_СУММА</f>
        <v>0</v>
      </c>
    </row>
    <row r="50" spans="1:22" ht="24" x14ac:dyDescent="0.2">
      <c r="A50" s="8" t="s">
        <v>485</v>
      </c>
      <c r="B50" s="8" t="s">
        <v>486</v>
      </c>
      <c r="C50" s="8"/>
      <c r="D50" s="8"/>
      <c r="E50" s="8"/>
      <c r="F50" s="61" t="str">
        <f ca="1">НОМЕР</f>
        <v>15</v>
      </c>
      <c r="G50" s="62" t="str">
        <f ca="1">ОБОСНОВАНИЕ_ВУЕР</f>
        <v>115000241</v>
      </c>
      <c r="H50" s="63" t="str">
        <f ca="1">ОБОСНОВАНИЕ</f>
        <v>115000241</v>
      </c>
      <c r="I50" s="64" t="str">
        <f ca="1">НАИМЕНОВАНИЕ&amp;CHAR(10)&amp;ИНДЕКСЫ</f>
        <v xml:space="preserve">Болт Б5
</v>
      </c>
      <c r="J50" s="65" t="str">
        <f ca="1">ЕД_ИЗМ</f>
        <v>ШТ</v>
      </c>
      <c r="K50" s="66">
        <f ca="1">КОЛИЧЕСТВО</f>
        <v>15</v>
      </c>
      <c r="L50" s="67" t="str">
        <f ca="1">ПОПРАВКА_ОЗП_ВУЕР</f>
        <v/>
      </c>
      <c r="M50" s="68">
        <f ca="1">Б_ОЗП</f>
        <v>0</v>
      </c>
      <c r="N50" s="68">
        <f ca="1">Б_ЭМиМ</f>
        <v>0</v>
      </c>
      <c r="O50" s="69">
        <f ca="1">Б_СМ</f>
        <v>126.2</v>
      </c>
      <c r="P50" s="70">
        <f ca="1">И_ОЗП</f>
        <v>0</v>
      </c>
      <c r="Q50" s="70">
        <f ca="1">И_ЭМиМ</f>
        <v>0</v>
      </c>
      <c r="R50" s="69">
        <f ca="1">И_СМ</f>
        <v>1893</v>
      </c>
      <c r="S50" s="70">
        <f ca="1">Б_ТзСтр</f>
        <v>0</v>
      </c>
      <c r="T50" s="70">
        <f ca="1">И_ТрСт</f>
        <v>0</v>
      </c>
      <c r="U50" s="71" t="str">
        <f ca="1">IF(ИТОГО_НР="","", ИТОГО_НР&amp;"%")</f>
        <v>0%</v>
      </c>
      <c r="V50" s="71" t="str">
        <f ca="1">IF(ИТОГО_СП="","", ИТОГО_СП&amp;"%")</f>
        <v>0%</v>
      </c>
    </row>
    <row r="51" spans="1:22" x14ac:dyDescent="0.2">
      <c r="A51" s="8" t="s">
        <v>485</v>
      </c>
      <c r="B51" s="8" t="s">
        <v>486</v>
      </c>
      <c r="C51" s="8"/>
      <c r="D51" s="8"/>
      <c r="E51" s="8"/>
      <c r="F51" s="72" t="str">
        <f ca="1">НОМЕР</f>
        <v>15</v>
      </c>
      <c r="G51" s="73" t="str">
        <f ca="1">ПОПРАВКИ&amp;Поправка_Наименование</f>
        <v/>
      </c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5"/>
      <c r="U51" s="76">
        <f ca="1">НР_СУММА</f>
        <v>0</v>
      </c>
      <c r="V51" s="77">
        <f ca="1">СП_СУММА</f>
        <v>0</v>
      </c>
    </row>
    <row r="52" spans="1:22" ht="24" x14ac:dyDescent="0.2">
      <c r="A52" s="8" t="s">
        <v>487</v>
      </c>
      <c r="B52" s="8" t="s">
        <v>488</v>
      </c>
      <c r="C52" s="8"/>
      <c r="D52" s="8"/>
      <c r="E52" s="8"/>
      <c r="F52" s="61" t="str">
        <f ca="1">НОМЕР</f>
        <v>16</v>
      </c>
      <c r="G52" s="62" t="str">
        <f ca="1">ОБОСНОВАНИЕ_ВУЕР</f>
        <v>115005669</v>
      </c>
      <c r="H52" s="63" t="str">
        <f ca="1">ОБОСНОВАНИЕ</f>
        <v>115005669</v>
      </c>
      <c r="I52" s="64" t="str">
        <f ca="1">НАИМЕНОВАНИЕ&amp;CHAR(10)&amp;ИНДЕКСЫ</f>
        <v xml:space="preserve">Кронштейн У4
</v>
      </c>
      <c r="J52" s="65" t="str">
        <f ca="1">ЕД_ИЗМ</f>
        <v>ШТ</v>
      </c>
      <c r="K52" s="66">
        <f ca="1">КОЛИЧЕСТВО</f>
        <v>30</v>
      </c>
      <c r="L52" s="67" t="str">
        <f ca="1">ПОПРАВКА_ОЗП_ВУЕР</f>
        <v/>
      </c>
      <c r="M52" s="68">
        <f ca="1">Б_ОЗП</f>
        <v>0</v>
      </c>
      <c r="N52" s="68">
        <f ca="1">Б_ЭМиМ</f>
        <v>0</v>
      </c>
      <c r="O52" s="69">
        <f ca="1">Б_СМ</f>
        <v>1853.57</v>
      </c>
      <c r="P52" s="70">
        <f ca="1">И_ОЗП</f>
        <v>0</v>
      </c>
      <c r="Q52" s="70">
        <f ca="1">И_ЭМиМ</f>
        <v>0</v>
      </c>
      <c r="R52" s="69">
        <f ca="1">И_СМ</f>
        <v>55607</v>
      </c>
      <c r="S52" s="70">
        <f ca="1">Б_ТзСтр</f>
        <v>0</v>
      </c>
      <c r="T52" s="70">
        <f ca="1">И_ТрСт</f>
        <v>0</v>
      </c>
      <c r="U52" s="71" t="str">
        <f ca="1">IF(ИТОГО_НР="","", ИТОГО_НР&amp;"%")</f>
        <v>0%</v>
      </c>
      <c r="V52" s="71" t="str">
        <f ca="1">IF(ИТОГО_СП="","", ИТОГО_СП&amp;"%")</f>
        <v>0%</v>
      </c>
    </row>
    <row r="53" spans="1:22" x14ac:dyDescent="0.2">
      <c r="A53" s="8" t="s">
        <v>487</v>
      </c>
      <c r="B53" s="8" t="s">
        <v>488</v>
      </c>
      <c r="C53" s="8"/>
      <c r="D53" s="8"/>
      <c r="E53" s="8"/>
      <c r="F53" s="72" t="str">
        <f ca="1">НОМЕР</f>
        <v>16</v>
      </c>
      <c r="G53" s="73" t="str">
        <f ca="1">ПОПРАВКИ&amp;Поправка_Наименование</f>
        <v/>
      </c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5"/>
      <c r="U53" s="76">
        <f ca="1">НР_СУММА</f>
        <v>0</v>
      </c>
      <c r="V53" s="77">
        <f ca="1">СП_СУММА</f>
        <v>0</v>
      </c>
    </row>
    <row r="54" spans="1:22" ht="24" x14ac:dyDescent="0.2">
      <c r="A54" s="8" t="s">
        <v>489</v>
      </c>
      <c r="B54" s="8" t="s">
        <v>490</v>
      </c>
      <c r="C54" s="8"/>
      <c r="D54" s="8"/>
      <c r="E54" s="8"/>
      <c r="F54" s="61" t="str">
        <f ca="1">НОМЕР</f>
        <v>17</v>
      </c>
      <c r="G54" s="62" t="str">
        <f ca="1">ОБОСНОВАНИЕ_ВУЕР</f>
        <v>115002760</v>
      </c>
      <c r="H54" s="63" t="str">
        <f ca="1">ОБОСНОВАНИЕ</f>
        <v>115002760</v>
      </c>
      <c r="I54" s="64" t="str">
        <f ca="1">НАИМЕНОВАНИЕ&amp;CHAR(10)&amp;ИНДЕКСЫ</f>
        <v xml:space="preserve">Заземляющий проводник ЗП-1
</v>
      </c>
      <c r="J54" s="65" t="str">
        <f ca="1">ЕД_ИЗМ</f>
        <v>ШТ</v>
      </c>
      <c r="K54" s="66">
        <f ca="1">КОЛИЧЕСТВО</f>
        <v>30</v>
      </c>
      <c r="L54" s="67" t="str">
        <f ca="1">ПОПРАВКА_ОЗП_ВУЕР</f>
        <v/>
      </c>
      <c r="M54" s="68">
        <f ca="1">Б_ОЗП</f>
        <v>0</v>
      </c>
      <c r="N54" s="68">
        <f ca="1">Б_ЭМиМ</f>
        <v>0</v>
      </c>
      <c r="O54" s="69">
        <f ca="1">Б_СМ</f>
        <v>882.75</v>
      </c>
      <c r="P54" s="70">
        <f ca="1">И_ОЗП</f>
        <v>0</v>
      </c>
      <c r="Q54" s="70">
        <f ca="1">И_ЭМиМ</f>
        <v>0</v>
      </c>
      <c r="R54" s="69">
        <f ca="1">И_СМ</f>
        <v>26483</v>
      </c>
      <c r="S54" s="70">
        <f ca="1">Б_ТзСтр</f>
        <v>0</v>
      </c>
      <c r="T54" s="70">
        <f ca="1">И_ТрСт</f>
        <v>0</v>
      </c>
      <c r="U54" s="71" t="str">
        <f ca="1">IF(ИТОГО_НР="","", ИТОГО_НР&amp;"%")</f>
        <v>0%</v>
      </c>
      <c r="V54" s="71" t="str">
        <f ca="1">IF(ИТОГО_СП="","", ИТОГО_СП&amp;"%")</f>
        <v>0%</v>
      </c>
    </row>
    <row r="55" spans="1:22" x14ac:dyDescent="0.2">
      <c r="A55" s="8" t="s">
        <v>489</v>
      </c>
      <c r="B55" s="8" t="s">
        <v>490</v>
      </c>
      <c r="C55" s="8"/>
      <c r="D55" s="8"/>
      <c r="E55" s="8"/>
      <c r="F55" s="72" t="str">
        <f ca="1">НОМЕР</f>
        <v>17</v>
      </c>
      <c r="G55" s="73" t="str">
        <f ca="1">ПОПРАВКИ&amp;Поправка_Наименование</f>
        <v/>
      </c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5"/>
      <c r="U55" s="76">
        <f ca="1">НР_СУММА</f>
        <v>0</v>
      </c>
      <c r="V55" s="77">
        <f ca="1">СП_СУММА</f>
        <v>0</v>
      </c>
    </row>
    <row r="56" spans="1:22" ht="24" x14ac:dyDescent="0.2">
      <c r="A56" s="8" t="s">
        <v>491</v>
      </c>
      <c r="B56" s="8" t="s">
        <v>492</v>
      </c>
      <c r="C56" s="8"/>
      <c r="D56" s="8"/>
      <c r="E56" s="8"/>
      <c r="F56" s="61" t="str">
        <f ca="1">НОМЕР</f>
        <v>18</v>
      </c>
      <c r="G56" s="62" t="str">
        <f ca="1">ОБОСНОВАНИЕ_ВУЕР</f>
        <v>115020921</v>
      </c>
      <c r="H56" s="63" t="str">
        <f ca="1">ОБОСНОВАНИЕ</f>
        <v>115020921</v>
      </c>
      <c r="I56" s="64" t="str">
        <f ca="1">НАИМЕНОВАНИЕ&amp;CHAR(10)&amp;ИНДЕКСЫ</f>
        <v xml:space="preserve">Изолятор ШФ-20В
</v>
      </c>
      <c r="J56" s="65" t="str">
        <f ca="1">ЕД_ИЗМ</f>
        <v>ШТ</v>
      </c>
      <c r="K56" s="66">
        <f ca="1">КОЛИЧЕСТВО</f>
        <v>45</v>
      </c>
      <c r="L56" s="67" t="str">
        <f ca="1">ПОПРАВКА_ОЗП_ВУЕР</f>
        <v/>
      </c>
      <c r="M56" s="68">
        <f ca="1">Б_ОЗП</f>
        <v>0</v>
      </c>
      <c r="N56" s="68">
        <f ca="1">Б_ЭМиМ</f>
        <v>0</v>
      </c>
      <c r="O56" s="69">
        <f ca="1">Б_СМ</f>
        <v>426.38</v>
      </c>
      <c r="P56" s="70">
        <f ca="1">И_ОЗП</f>
        <v>0</v>
      </c>
      <c r="Q56" s="70">
        <f ca="1">И_ЭМиМ</f>
        <v>0</v>
      </c>
      <c r="R56" s="69">
        <f ca="1">И_СМ</f>
        <v>19187</v>
      </c>
      <c r="S56" s="70">
        <f ca="1">Б_ТзСтр</f>
        <v>0</v>
      </c>
      <c r="T56" s="70">
        <f ca="1">И_ТрСт</f>
        <v>0</v>
      </c>
      <c r="U56" s="71" t="str">
        <f ca="1">IF(ИТОГО_НР="","", ИТОГО_НР&amp;"%")</f>
        <v>0%</v>
      </c>
      <c r="V56" s="71" t="str">
        <f ca="1">IF(ИТОГО_СП="","", ИТОГО_СП&amp;"%")</f>
        <v>0%</v>
      </c>
    </row>
    <row r="57" spans="1:22" x14ac:dyDescent="0.2">
      <c r="A57" s="8" t="s">
        <v>491</v>
      </c>
      <c r="B57" s="8" t="s">
        <v>492</v>
      </c>
      <c r="C57" s="8"/>
      <c r="D57" s="8"/>
      <c r="E57" s="8"/>
      <c r="F57" s="72" t="str">
        <f ca="1">НОМЕР</f>
        <v>18</v>
      </c>
      <c r="G57" s="73" t="str">
        <f ca="1">ПОПРАВКИ&amp;Поправка_Наименование</f>
        <v/>
      </c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5"/>
      <c r="U57" s="76">
        <f ca="1">НР_СУММА</f>
        <v>0</v>
      </c>
      <c r="V57" s="77">
        <f ca="1">СП_СУММА</f>
        <v>0</v>
      </c>
    </row>
    <row r="58" spans="1:22" ht="24" x14ac:dyDescent="0.2">
      <c r="A58" s="8" t="s">
        <v>493</v>
      </c>
      <c r="B58" s="8" t="s">
        <v>494</v>
      </c>
      <c r="C58" s="8"/>
      <c r="D58" s="8"/>
      <c r="E58" s="8"/>
      <c r="F58" s="61" t="str">
        <f ca="1">НОМЕР</f>
        <v>19</v>
      </c>
      <c r="G58" s="62" t="str">
        <f ca="1">ОБОСНОВАНИЕ_ВУЕР</f>
        <v>115021218</v>
      </c>
      <c r="H58" s="63" t="str">
        <f ca="1">ОБОСНОВАНИЕ</f>
        <v>115021218</v>
      </c>
      <c r="I58" s="64" t="str">
        <f ca="1">НАИМЕНОВАНИЕ&amp;CHAR(10)&amp;ИНДЕКСЫ</f>
        <v xml:space="preserve">Колпачок КП-22
</v>
      </c>
      <c r="J58" s="65" t="str">
        <f ca="1">ЕД_ИЗМ</f>
        <v>ШТ</v>
      </c>
      <c r="K58" s="66">
        <f ca="1">КОЛИЧЕСТВО</f>
        <v>45</v>
      </c>
      <c r="L58" s="67" t="str">
        <f ca="1">ПОПРАВКА_ОЗП_ВУЕР</f>
        <v/>
      </c>
      <c r="M58" s="68">
        <f ca="1">Б_ОЗП</f>
        <v>0</v>
      </c>
      <c r="N58" s="68">
        <f ca="1">Б_ЭМиМ</f>
        <v>0</v>
      </c>
      <c r="O58" s="69">
        <f ca="1">Б_СМ</f>
        <v>7.56</v>
      </c>
      <c r="P58" s="70">
        <f ca="1">И_ОЗП</f>
        <v>0</v>
      </c>
      <c r="Q58" s="70">
        <f ca="1">И_ЭМиМ</f>
        <v>0</v>
      </c>
      <c r="R58" s="69">
        <f ca="1">И_СМ</f>
        <v>340</v>
      </c>
      <c r="S58" s="70">
        <f ca="1">Б_ТзСтр</f>
        <v>0</v>
      </c>
      <c r="T58" s="70">
        <f ca="1">И_ТрСт</f>
        <v>0</v>
      </c>
      <c r="U58" s="71" t="str">
        <f ca="1">IF(ИТОГО_НР="","", ИТОГО_НР&amp;"%")</f>
        <v>0%</v>
      </c>
      <c r="V58" s="71" t="str">
        <f ca="1">IF(ИТОГО_СП="","", ИТОГО_СП&amp;"%")</f>
        <v>0%</v>
      </c>
    </row>
    <row r="59" spans="1:22" x14ac:dyDescent="0.2">
      <c r="A59" s="8" t="s">
        <v>493</v>
      </c>
      <c r="B59" s="8" t="s">
        <v>494</v>
      </c>
      <c r="C59" s="8"/>
      <c r="D59" s="8"/>
      <c r="E59" s="8"/>
      <c r="F59" s="72" t="str">
        <f ca="1">НОМЕР</f>
        <v>19</v>
      </c>
      <c r="G59" s="73" t="str">
        <f ca="1">ПОПРАВКИ&amp;Поправка_Наименование</f>
        <v/>
      </c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5"/>
      <c r="U59" s="76">
        <f ca="1">НР_СУММА</f>
        <v>0</v>
      </c>
      <c r="V59" s="77">
        <f ca="1">СП_СУММА</f>
        <v>0</v>
      </c>
    </row>
    <row r="60" spans="1:22" ht="24" x14ac:dyDescent="0.2">
      <c r="A60" s="8" t="s">
        <v>495</v>
      </c>
      <c r="B60" s="8" t="s">
        <v>496</v>
      </c>
      <c r="C60" s="8"/>
      <c r="D60" s="8"/>
      <c r="E60" s="8"/>
      <c r="F60" s="61" t="str">
        <f ca="1">НОМЕР</f>
        <v>20</v>
      </c>
      <c r="G60" s="62" t="str">
        <f ca="1">ОБОСНОВАНИЕ_ВУЕР</f>
        <v>115005724</v>
      </c>
      <c r="H60" s="63" t="str">
        <f ca="1">ОБОСНОВАНИЕ</f>
        <v>115005724</v>
      </c>
      <c r="I60" s="64" t="str">
        <f ca="1">НАИМЕНОВАНИЕ&amp;CHAR(10)&amp;ИНДЕКСЫ</f>
        <v xml:space="preserve">Зажим ПС2-1
</v>
      </c>
      <c r="J60" s="65" t="str">
        <f ca="1">ЕД_ИЗМ</f>
        <v>ШТ</v>
      </c>
      <c r="K60" s="66">
        <f ca="1">КОЛИЧЕСТВО</f>
        <v>30</v>
      </c>
      <c r="L60" s="67" t="str">
        <f ca="1">ПОПРАВКА_ОЗП_ВУЕР</f>
        <v/>
      </c>
      <c r="M60" s="68">
        <f ca="1">Б_ОЗП</f>
        <v>0</v>
      </c>
      <c r="N60" s="68">
        <f ca="1">Б_ЭМиМ</f>
        <v>0</v>
      </c>
      <c r="O60" s="69">
        <f ca="1">Б_СМ</f>
        <v>129.44</v>
      </c>
      <c r="P60" s="70">
        <f ca="1">И_ОЗП</f>
        <v>0</v>
      </c>
      <c r="Q60" s="70">
        <f ca="1">И_ЭМиМ</f>
        <v>0</v>
      </c>
      <c r="R60" s="69">
        <f ca="1">И_СМ</f>
        <v>3883</v>
      </c>
      <c r="S60" s="70">
        <f ca="1">Б_ТзСтр</f>
        <v>0</v>
      </c>
      <c r="T60" s="70">
        <f ca="1">И_ТрСт</f>
        <v>0</v>
      </c>
      <c r="U60" s="71" t="str">
        <f ca="1">IF(ИТОГО_НР="","", ИТОГО_НР&amp;"%")</f>
        <v>0%</v>
      </c>
      <c r="V60" s="71" t="str">
        <f ca="1">IF(ИТОГО_СП="","", ИТОГО_СП&amp;"%")</f>
        <v>0%</v>
      </c>
    </row>
    <row r="61" spans="1:22" x14ac:dyDescent="0.2">
      <c r="A61" s="8" t="s">
        <v>495</v>
      </c>
      <c r="B61" s="8" t="s">
        <v>496</v>
      </c>
      <c r="C61" s="8"/>
      <c r="D61" s="8"/>
      <c r="E61" s="8"/>
      <c r="F61" s="72" t="str">
        <f ca="1">НОМЕР</f>
        <v>20</v>
      </c>
      <c r="G61" s="73" t="str">
        <f ca="1">ПОПРАВКИ&amp;Поправка_Наименование</f>
        <v/>
      </c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5"/>
      <c r="U61" s="76">
        <f ca="1">НР_СУММА</f>
        <v>0</v>
      </c>
      <c r="V61" s="77">
        <f ca="1">СП_СУММА</f>
        <v>0</v>
      </c>
    </row>
    <row r="62" spans="1:22" ht="24" x14ac:dyDescent="0.2">
      <c r="A62" s="8" t="s">
        <v>497</v>
      </c>
      <c r="B62" s="8" t="s">
        <v>498</v>
      </c>
      <c r="C62" s="8"/>
      <c r="D62" s="8"/>
      <c r="E62" s="8"/>
      <c r="F62" s="61" t="str">
        <f ca="1">НОМЕР</f>
        <v>21</v>
      </c>
      <c r="G62" s="62" t="str">
        <f ca="1">ОБОСНОВАНИЕ_ВУЕР</f>
        <v>115004875</v>
      </c>
      <c r="H62" s="63" t="str">
        <f ca="1">ОБОСНОВАНИЕ</f>
        <v>115004875</v>
      </c>
      <c r="I62" s="64" t="str">
        <f ca="1">НАИМЕНОВАНИЕ&amp;CHAR(10)&amp;ИНДЕКСЫ</f>
        <v xml:space="preserve">Провод для вязки (А-50)
</v>
      </c>
      <c r="J62" s="65" t="str">
        <f ca="1">ЕД_ИЗМ</f>
        <v>кг</v>
      </c>
      <c r="K62" s="66">
        <f ca="1">КОЛИЧЕСТВО</f>
        <v>5.4</v>
      </c>
      <c r="L62" s="67" t="str">
        <f ca="1">ПОПРАВКА_ОЗП_ВУЕР</f>
        <v/>
      </c>
      <c r="M62" s="68">
        <f ca="1">Б_ОЗП</f>
        <v>0</v>
      </c>
      <c r="N62" s="68">
        <f ca="1">Б_ЭМиМ</f>
        <v>0</v>
      </c>
      <c r="O62" s="69">
        <f ca="1">Б_СМ</f>
        <v>293.47000000000003</v>
      </c>
      <c r="P62" s="70">
        <f ca="1">И_ОЗП</f>
        <v>0</v>
      </c>
      <c r="Q62" s="70">
        <f ca="1">И_ЭМиМ</f>
        <v>0</v>
      </c>
      <c r="R62" s="69">
        <f ca="1">И_СМ</f>
        <v>1585</v>
      </c>
      <c r="S62" s="70">
        <f ca="1">Б_ТзСтр</f>
        <v>0</v>
      </c>
      <c r="T62" s="70">
        <f ca="1">И_ТрСт</f>
        <v>0</v>
      </c>
      <c r="U62" s="71" t="str">
        <f ca="1">IF(ИТОГО_НР="","", ИТОГО_НР&amp;"%")</f>
        <v>0%</v>
      </c>
      <c r="V62" s="71" t="str">
        <f ca="1">IF(ИТОГО_СП="","", ИТОГО_СП&amp;"%")</f>
        <v>0%</v>
      </c>
    </row>
    <row r="63" spans="1:22" x14ac:dyDescent="0.2">
      <c r="A63" s="8" t="s">
        <v>497</v>
      </c>
      <c r="B63" s="8" t="s">
        <v>498</v>
      </c>
      <c r="C63" s="8"/>
      <c r="D63" s="8"/>
      <c r="E63" s="8"/>
      <c r="F63" s="72" t="str">
        <f ca="1">НОМЕР</f>
        <v>21</v>
      </c>
      <c r="G63" s="73" t="str">
        <f ca="1">ПОПРАВКИ&amp;Поправка_Наименование</f>
        <v/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5"/>
      <c r="U63" s="76">
        <f ca="1">НР_СУММА</f>
        <v>0</v>
      </c>
      <c r="V63" s="77">
        <f ca="1">СП_СУММА</f>
        <v>0</v>
      </c>
    </row>
    <row r="64" spans="1:22" ht="72" x14ac:dyDescent="0.2">
      <c r="A64" s="8" t="s">
        <v>499</v>
      </c>
      <c r="B64" s="8" t="s">
        <v>500</v>
      </c>
      <c r="C64" s="8"/>
      <c r="D64" s="8"/>
      <c r="E64" s="8"/>
      <c r="F64" s="61" t="str">
        <f ca="1">НОМЕР</f>
        <v>22</v>
      </c>
      <c r="G64" s="62" t="str">
        <f ca="1">ОБОСНОВАНИЕ_ВУЕР</f>
        <v>РЛ0ИР4ИОН</v>
      </c>
      <c r="H64" s="63" t="str">
        <f ca="1">ОБОСНОВАНИЕ</f>
        <v>ВУЕР-РС-2020, РЛ0ИР4ИОН, приказ ПАО «Россети» от 26.03.2021 №131 (с изменениями)</v>
      </c>
      <c r="I64" s="64" t="str">
        <f ca="1">НАИМЕНОВАНИЕ&amp;CHAR(10)&amp;ИНДЕКСЫ</f>
        <v xml:space="preserve">Замена натяжной гирлянды изоляторов на ВЛ
</v>
      </c>
      <c r="J64" s="65" t="str">
        <f ca="1">ЕД_ИЗМ</f>
        <v>1 ГИРЛЯНДА</v>
      </c>
      <c r="K64" s="66">
        <f ca="1">КОЛИЧЕСТВО</f>
        <v>90</v>
      </c>
      <c r="L64" s="67" t="str">
        <f ca="1">ПОПРАВКА_ОЗП_ВУЕР</f>
        <v>*0,5</v>
      </c>
      <c r="M64" s="68">
        <f ca="1">Б_ОЗП</f>
        <v>1138.05</v>
      </c>
      <c r="N64" s="68">
        <f ca="1">Б_ЭМиМ</f>
        <v>1682.84</v>
      </c>
      <c r="O64" s="69">
        <f ca="1">Б_СМ</f>
        <v>9.5</v>
      </c>
      <c r="P64" s="70">
        <f ca="1">И_ОЗП</f>
        <v>51213</v>
      </c>
      <c r="Q64" s="70">
        <f ca="1">И_ЭМиМ</f>
        <v>75728</v>
      </c>
      <c r="R64" s="69">
        <f ca="1">И_СМ</f>
        <v>0</v>
      </c>
      <c r="S64" s="70">
        <f ca="1">Б_ТзСтр</f>
        <v>6.78</v>
      </c>
      <c r="T64" s="70">
        <f ca="1">И_ТрСт</f>
        <v>305.10000000000002</v>
      </c>
      <c r="U64" s="71" t="str">
        <f ca="1">IF(ИТОГО_НР="","", ИТОГО_НР&amp;"%")</f>
        <v>182%</v>
      </c>
      <c r="V64" s="71" t="str">
        <f ca="1">IF(ИТОГО_СП="","", ИТОГО_СП&amp;"%")</f>
        <v>60%</v>
      </c>
    </row>
    <row r="65" spans="1:22" x14ac:dyDescent="0.2">
      <c r="A65" s="8" t="s">
        <v>499</v>
      </c>
      <c r="B65" s="8" t="s">
        <v>500</v>
      </c>
      <c r="C65" s="8"/>
      <c r="D65" s="8"/>
      <c r="E65" s="8"/>
      <c r="F65" s="72" t="str">
        <f ca="1">НОМЕР</f>
        <v>22</v>
      </c>
      <c r="G65" s="73" t="str">
        <f ca="1">ПОПРАВКИ&amp;Поправка_Наименование</f>
        <v xml:space="preserve"> Поправки  СтМат: *0 ОЗП: *0,5 ЗПМ: *0,5 ЭММ: *0,5</v>
      </c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5"/>
      <c r="U65" s="76">
        <f ca="1">НР_СУММА</f>
        <v>93208</v>
      </c>
      <c r="V65" s="77">
        <f ca="1">СП_СУММА</f>
        <v>30728</v>
      </c>
    </row>
    <row r="66" spans="1:22" ht="24" x14ac:dyDescent="0.2">
      <c r="A66" s="8" t="s">
        <v>501</v>
      </c>
      <c r="B66" s="8" t="s">
        <v>502</v>
      </c>
      <c r="C66" s="8"/>
      <c r="D66" s="8"/>
      <c r="E66" s="8"/>
      <c r="F66" s="61" t="str">
        <f ca="1">НОМЕР</f>
        <v>23</v>
      </c>
      <c r="G66" s="62" t="str">
        <f ca="1">ОБОСНОВАНИЕ_ВУЕР</f>
        <v>115021183</v>
      </c>
      <c r="H66" s="63" t="str">
        <f ca="1">ОБОСНОВАНИЕ</f>
        <v>115021183</v>
      </c>
      <c r="I66" s="64" t="str">
        <f ca="1">НАИМЕНОВАНИЕ&amp;CHAR(10)&amp;ИНДЕКСЫ</f>
        <v xml:space="preserve">Изолятор ПС-70Е
</v>
      </c>
      <c r="J66" s="65" t="str">
        <f ca="1">ЕД_ИЗМ</f>
        <v>ШТ</v>
      </c>
      <c r="K66" s="66">
        <f ca="1">КОЛИЧЕСТВО</f>
        <v>180</v>
      </c>
      <c r="L66" s="67" t="str">
        <f ca="1">ПОПРАВКА_ОЗП_ВУЕР</f>
        <v/>
      </c>
      <c r="M66" s="68">
        <f ca="1">Б_ОЗП</f>
        <v>0</v>
      </c>
      <c r="N66" s="68">
        <f ca="1">Б_ЭМиМ</f>
        <v>0</v>
      </c>
      <c r="O66" s="69">
        <f ca="1">Б_СМ</f>
        <v>1166</v>
      </c>
      <c r="P66" s="70">
        <f ca="1">И_ОЗП</f>
        <v>0</v>
      </c>
      <c r="Q66" s="70">
        <f ca="1">И_ЭМиМ</f>
        <v>0</v>
      </c>
      <c r="R66" s="69">
        <f ca="1">И_СМ</f>
        <v>209880</v>
      </c>
      <c r="S66" s="70">
        <f ca="1">Б_ТзСтр</f>
        <v>0</v>
      </c>
      <c r="T66" s="70">
        <f ca="1">И_ТрСт</f>
        <v>0</v>
      </c>
      <c r="U66" s="71" t="str">
        <f ca="1">IF(ИТОГО_НР="","", ИТОГО_НР&amp;"%")</f>
        <v>0%</v>
      </c>
      <c r="V66" s="71" t="str">
        <f ca="1">IF(ИТОГО_СП="","", ИТОГО_СП&amp;"%")</f>
        <v>0%</v>
      </c>
    </row>
    <row r="67" spans="1:22" x14ac:dyDescent="0.2">
      <c r="A67" s="8" t="s">
        <v>501</v>
      </c>
      <c r="B67" s="8" t="s">
        <v>502</v>
      </c>
      <c r="C67" s="8"/>
      <c r="D67" s="8"/>
      <c r="E67" s="8"/>
      <c r="F67" s="72" t="str">
        <f ca="1">НОМЕР</f>
        <v>23</v>
      </c>
      <c r="G67" s="73" t="str">
        <f ca="1">ПОПРАВКИ&amp;Поправка_Наименование</f>
        <v/>
      </c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5"/>
      <c r="U67" s="76">
        <f ca="1">НР_СУММА</f>
        <v>0</v>
      </c>
      <c r="V67" s="77">
        <f ca="1">СП_СУММА</f>
        <v>0</v>
      </c>
    </row>
    <row r="68" spans="1:22" ht="24" x14ac:dyDescent="0.2">
      <c r="A68" s="8" t="s">
        <v>503</v>
      </c>
      <c r="B68" s="8" t="s">
        <v>504</v>
      </c>
      <c r="C68" s="8"/>
      <c r="D68" s="8"/>
      <c r="E68" s="8"/>
      <c r="F68" s="61" t="str">
        <f ca="1">НОМЕР</f>
        <v>24</v>
      </c>
      <c r="G68" s="62" t="str">
        <f ca="1">ОБОСНОВАНИЕ_ВУЕР</f>
        <v>115005779</v>
      </c>
      <c r="H68" s="63" t="str">
        <f ca="1">ОБОСНОВАНИЕ</f>
        <v>115005779</v>
      </c>
      <c r="I68" s="64" t="str">
        <f ca="1">НАИМЕНОВАНИЕ&amp;CHAR(10)&amp;ИНДЕКСЫ</f>
        <v xml:space="preserve">Ушко У1-7-16
</v>
      </c>
      <c r="J68" s="65" t="str">
        <f ca="1">ЕД_ИЗМ</f>
        <v>ШТ</v>
      </c>
      <c r="K68" s="66">
        <f ca="1">КОЛИЧЕСТВО</f>
        <v>90</v>
      </c>
      <c r="L68" s="67" t="str">
        <f ca="1">ПОПРАВКА_ОЗП_ВУЕР</f>
        <v/>
      </c>
      <c r="M68" s="68">
        <f ca="1">Б_ОЗП</f>
        <v>0</v>
      </c>
      <c r="N68" s="68">
        <f ca="1">Б_ЭМиМ</f>
        <v>0</v>
      </c>
      <c r="O68" s="69">
        <f ca="1">Б_СМ</f>
        <v>442.44</v>
      </c>
      <c r="P68" s="70">
        <f ca="1">И_ОЗП</f>
        <v>0</v>
      </c>
      <c r="Q68" s="70">
        <f ca="1">И_ЭМиМ</f>
        <v>0</v>
      </c>
      <c r="R68" s="69">
        <f ca="1">И_СМ</f>
        <v>39820</v>
      </c>
      <c r="S68" s="70">
        <f ca="1">Б_ТзСтр</f>
        <v>0</v>
      </c>
      <c r="T68" s="70">
        <f ca="1">И_ТрСт</f>
        <v>0</v>
      </c>
      <c r="U68" s="71" t="str">
        <f ca="1">IF(ИТОГО_НР="","", ИТОГО_НР&amp;"%")</f>
        <v>0%</v>
      </c>
      <c r="V68" s="71" t="str">
        <f ca="1">IF(ИТОГО_СП="","", ИТОГО_СП&amp;"%")</f>
        <v>0%</v>
      </c>
    </row>
    <row r="69" spans="1:22" x14ac:dyDescent="0.2">
      <c r="A69" s="8" t="s">
        <v>503</v>
      </c>
      <c r="B69" s="8" t="s">
        <v>504</v>
      </c>
      <c r="C69" s="8"/>
      <c r="D69" s="8"/>
      <c r="E69" s="8"/>
      <c r="F69" s="72" t="str">
        <f ca="1">НОМЕР</f>
        <v>24</v>
      </c>
      <c r="G69" s="73" t="str">
        <f ca="1">ПОПРАВКИ&amp;Поправка_Наименование</f>
        <v/>
      </c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5"/>
      <c r="U69" s="76">
        <f ca="1">НР_СУММА</f>
        <v>0</v>
      </c>
      <c r="V69" s="77">
        <f ca="1">СП_СУММА</f>
        <v>0</v>
      </c>
    </row>
    <row r="70" spans="1:22" ht="24" x14ac:dyDescent="0.2">
      <c r="A70" s="8" t="s">
        <v>505</v>
      </c>
      <c r="B70" s="8" t="s">
        <v>506</v>
      </c>
      <c r="C70" s="8"/>
      <c r="D70" s="8"/>
      <c r="E70" s="8"/>
      <c r="F70" s="61" t="str">
        <f ca="1">НОМЕР</f>
        <v>25</v>
      </c>
      <c r="G70" s="62" t="str">
        <f ca="1">ОБОСНОВАНИЕ_ВУЕР</f>
        <v>115000326</v>
      </c>
      <c r="H70" s="63" t="str">
        <f ca="1">ОБОСНОВАНИЕ</f>
        <v>115000326</v>
      </c>
      <c r="I70" s="64" t="str">
        <f ca="1">НАИМЕНОВАНИЕ&amp;CHAR(10)&amp;ИНДЕКСЫ</f>
        <v xml:space="preserve">Звено промежуточное ПРТ-7-1
</v>
      </c>
      <c r="J70" s="65" t="str">
        <f ca="1">ЕД_ИЗМ</f>
        <v>ШТ</v>
      </c>
      <c r="K70" s="66">
        <f ca="1">КОЛИЧЕСТВО</f>
        <v>90</v>
      </c>
      <c r="L70" s="67" t="str">
        <f ca="1">ПОПРАВКА_ОЗП_ВУЕР</f>
        <v/>
      </c>
      <c r="M70" s="68">
        <f ca="1">Б_ОЗП</f>
        <v>0</v>
      </c>
      <c r="N70" s="68">
        <f ca="1">Б_ЭМиМ</f>
        <v>0</v>
      </c>
      <c r="O70" s="69">
        <f ca="1">Б_СМ</f>
        <v>269.49</v>
      </c>
      <c r="P70" s="70">
        <f ca="1">И_ОЗП</f>
        <v>0</v>
      </c>
      <c r="Q70" s="70">
        <f ca="1">И_ЭМиМ</f>
        <v>0</v>
      </c>
      <c r="R70" s="69">
        <f ca="1">И_СМ</f>
        <v>24254</v>
      </c>
      <c r="S70" s="70">
        <f ca="1">Б_ТзСтр</f>
        <v>0</v>
      </c>
      <c r="T70" s="70">
        <f ca="1">И_ТрСт</f>
        <v>0</v>
      </c>
      <c r="U70" s="71" t="str">
        <f ca="1">IF(ИТОГО_НР="","", ИТОГО_НР&amp;"%")</f>
        <v>0%</v>
      </c>
      <c r="V70" s="71" t="str">
        <f ca="1">IF(ИТОГО_СП="","", ИТОГО_СП&amp;"%")</f>
        <v>0%</v>
      </c>
    </row>
    <row r="71" spans="1:22" x14ac:dyDescent="0.2">
      <c r="A71" s="8" t="s">
        <v>505</v>
      </c>
      <c r="B71" s="8" t="s">
        <v>506</v>
      </c>
      <c r="C71" s="8"/>
      <c r="D71" s="8"/>
      <c r="E71" s="8"/>
      <c r="F71" s="72" t="str">
        <f ca="1">НОМЕР</f>
        <v>25</v>
      </c>
      <c r="G71" s="73" t="str">
        <f ca="1">ПОПРАВКИ&amp;Поправка_Наименование</f>
        <v/>
      </c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5"/>
      <c r="U71" s="76">
        <f ca="1">НР_СУММА</f>
        <v>0</v>
      </c>
      <c r="V71" s="77">
        <f ca="1">СП_СУММА</f>
        <v>0</v>
      </c>
    </row>
    <row r="72" spans="1:22" ht="24" x14ac:dyDescent="0.2">
      <c r="A72" s="8" t="s">
        <v>507</v>
      </c>
      <c r="B72" s="8" t="s">
        <v>508</v>
      </c>
      <c r="C72" s="8"/>
      <c r="D72" s="8"/>
      <c r="E72" s="8"/>
      <c r="F72" s="61" t="str">
        <f ca="1">НОМЕР</f>
        <v>26</v>
      </c>
      <c r="G72" s="62" t="str">
        <f ca="1">ОБОСНОВАНИЕ_ВУЕР</f>
        <v>115006268</v>
      </c>
      <c r="H72" s="63" t="str">
        <f ca="1">ОБОСНОВАНИЕ</f>
        <v>115006268</v>
      </c>
      <c r="I72" s="64" t="str">
        <f ca="1">НАИМЕНОВАНИЕ&amp;CHAR(10)&amp;ИНДЕКСЫ</f>
        <v xml:space="preserve">Зажим НБ2-6
</v>
      </c>
      <c r="J72" s="65" t="str">
        <f ca="1">ЕД_ИЗМ</f>
        <v>ШТ</v>
      </c>
      <c r="K72" s="66">
        <f ca="1">КОЛИЧЕСТВО</f>
        <v>90</v>
      </c>
      <c r="L72" s="67" t="str">
        <f ca="1">ПОПРАВКА_ОЗП_ВУЕР</f>
        <v/>
      </c>
      <c r="M72" s="68">
        <f ca="1">Б_ОЗП</f>
        <v>0</v>
      </c>
      <c r="N72" s="68">
        <f ca="1">Б_ЭМиМ</f>
        <v>0</v>
      </c>
      <c r="O72" s="69">
        <f ca="1">Б_СМ</f>
        <v>1106</v>
      </c>
      <c r="P72" s="70">
        <f ca="1">И_ОЗП</f>
        <v>0</v>
      </c>
      <c r="Q72" s="70">
        <f ca="1">И_ЭМиМ</f>
        <v>0</v>
      </c>
      <c r="R72" s="69">
        <f ca="1">И_СМ</f>
        <v>99540</v>
      </c>
      <c r="S72" s="70">
        <f ca="1">Б_ТзСтр</f>
        <v>0</v>
      </c>
      <c r="T72" s="70">
        <f ca="1">И_ТрСт</f>
        <v>0</v>
      </c>
      <c r="U72" s="71" t="str">
        <f ca="1">IF(ИТОГО_НР="","", ИТОГО_НР&amp;"%")</f>
        <v>0%</v>
      </c>
      <c r="V72" s="71" t="str">
        <f ca="1">IF(ИТОГО_СП="","", ИТОГО_СП&amp;"%")</f>
        <v>0%</v>
      </c>
    </row>
    <row r="73" spans="1:22" x14ac:dyDescent="0.2">
      <c r="A73" s="8" t="s">
        <v>507</v>
      </c>
      <c r="B73" s="8" t="s">
        <v>508</v>
      </c>
      <c r="C73" s="8"/>
      <c r="D73" s="8"/>
      <c r="E73" s="8"/>
      <c r="F73" s="72" t="str">
        <f ca="1">НОМЕР</f>
        <v>26</v>
      </c>
      <c r="G73" s="73" t="str">
        <f ca="1">ПОПРАВКИ&amp;Поправка_Наименование</f>
        <v/>
      </c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5"/>
      <c r="U73" s="76">
        <f ca="1">НР_СУММА</f>
        <v>0</v>
      </c>
      <c r="V73" s="77">
        <f ca="1">СП_СУММА</f>
        <v>0</v>
      </c>
    </row>
    <row r="74" spans="1:22" ht="24" x14ac:dyDescent="0.2">
      <c r="A74" s="8" t="s">
        <v>509</v>
      </c>
      <c r="B74" s="8" t="s">
        <v>510</v>
      </c>
      <c r="C74" s="8"/>
      <c r="D74" s="8"/>
      <c r="E74" s="8"/>
      <c r="F74" s="61" t="str">
        <f ca="1">НОМЕР</f>
        <v>27</v>
      </c>
      <c r="G74" s="62" t="str">
        <f ca="1">ОБОСНОВАНИЕ_ВУЕР</f>
        <v>115000706</v>
      </c>
      <c r="H74" s="63" t="str">
        <f ca="1">ОБОСНОВАНИЕ</f>
        <v>115000706</v>
      </c>
      <c r="I74" s="64" t="str">
        <f ca="1">НАИМЕНОВАНИЕ&amp;CHAR(10)&amp;ИНДЕКСЫ</f>
        <v xml:space="preserve">Зажим ПА2-2
</v>
      </c>
      <c r="J74" s="65" t="str">
        <f ca="1">ЕД_ИЗМ</f>
        <v>ШТ</v>
      </c>
      <c r="K74" s="66">
        <f ca="1">КОЛИЧЕСТВО</f>
        <v>90</v>
      </c>
      <c r="L74" s="67" t="str">
        <f ca="1">ПОПРАВКА_ОЗП_ВУЕР</f>
        <v/>
      </c>
      <c r="M74" s="68">
        <f ca="1">Б_ОЗП</f>
        <v>0</v>
      </c>
      <c r="N74" s="68">
        <f ca="1">Б_ЭМиМ</f>
        <v>0</v>
      </c>
      <c r="O74" s="69">
        <f ca="1">Б_СМ</f>
        <v>96.1</v>
      </c>
      <c r="P74" s="70">
        <f ca="1">И_ОЗП</f>
        <v>0</v>
      </c>
      <c r="Q74" s="70">
        <f ca="1">И_ЭМиМ</f>
        <v>0</v>
      </c>
      <c r="R74" s="69">
        <f ca="1">И_СМ</f>
        <v>8649</v>
      </c>
      <c r="S74" s="70">
        <f ca="1">Б_ТзСтр</f>
        <v>0</v>
      </c>
      <c r="T74" s="70">
        <f ca="1">И_ТрСт</f>
        <v>0</v>
      </c>
      <c r="U74" s="71" t="str">
        <f ca="1">IF(ИТОГО_НР="","", ИТОГО_НР&amp;"%")</f>
        <v>0%</v>
      </c>
      <c r="V74" s="71" t="str">
        <f ca="1">IF(ИТОГО_СП="","", ИТОГО_СП&amp;"%")</f>
        <v>0%</v>
      </c>
    </row>
    <row r="75" spans="1:22" x14ac:dyDescent="0.2">
      <c r="A75" s="8" t="s">
        <v>509</v>
      </c>
      <c r="B75" s="8" t="s">
        <v>510</v>
      </c>
      <c r="C75" s="8"/>
      <c r="D75" s="8"/>
      <c r="E75" s="8"/>
      <c r="F75" s="72" t="str">
        <f ca="1">НОМЕР</f>
        <v>27</v>
      </c>
      <c r="G75" s="73" t="str">
        <f ca="1">ПОПРАВКИ&amp;Поправка_Наименование</f>
        <v/>
      </c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5"/>
      <c r="U75" s="76">
        <f ca="1">НР_СУММА</f>
        <v>0</v>
      </c>
      <c r="V75" s="77">
        <f ca="1">СП_СУММА</f>
        <v>0</v>
      </c>
    </row>
    <row r="76" spans="1:22" ht="36" x14ac:dyDescent="0.2">
      <c r="A76" s="8" t="s">
        <v>511</v>
      </c>
      <c r="B76" s="8" t="s">
        <v>512</v>
      </c>
      <c r="C76" s="8"/>
      <c r="D76" s="8"/>
      <c r="E76" s="8"/>
      <c r="F76" s="57"/>
      <c r="G76" s="58"/>
      <c r="H76" s="58"/>
      <c r="I76" s="59" t="str">
        <f ca="1">НАИМЕНОВАНИЕ</f>
        <v>Замена  железобетонной промежуточной опоры  ВЛ напряжением 1-20кВ</v>
      </c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60"/>
    </row>
    <row r="77" spans="1:22" ht="72" x14ac:dyDescent="0.2">
      <c r="A77" s="8" t="s">
        <v>513</v>
      </c>
      <c r="B77" s="8" t="s">
        <v>514</v>
      </c>
      <c r="C77" s="8"/>
      <c r="D77" s="8"/>
      <c r="E77" s="8"/>
      <c r="F77" s="61" t="str">
        <f ca="1">НОМЕР</f>
        <v>28</v>
      </c>
      <c r="G77" s="62" t="str">
        <f ca="1">ОБОСНОВАНИЕ_ВУЕР</f>
        <v>РЛ2ДР4КЖО</v>
      </c>
      <c r="H77" s="63" t="str">
        <f ca="1">ОБОСНОВАНИЕ</f>
        <v>ВУЕР-РС-2020, РЛ2ДР4КЖО, приказ ПАО «Россети» от 26.03.2021 №131 (с изменениями)</v>
      </c>
      <c r="I77" s="64" t="str">
        <f ca="1">НАИМЕНОВАНИЕ&amp;CHAR(10)&amp;ИНДЕКСЫ</f>
        <v xml:space="preserve">Комплекс работ по замене деревянной опоры на железобетонную промежуточную ВЛ напряжением 1-20 кВ
</v>
      </c>
      <c r="J77" s="65" t="str">
        <f ca="1">ЕД_ИЗМ</f>
        <v>1 ОПОРА</v>
      </c>
      <c r="K77" s="66">
        <f ca="1">КОЛИЧЕСТВО</f>
        <v>5</v>
      </c>
      <c r="L77" s="67" t="str">
        <f ca="1">ПОПРАВКА_ОЗП_ВУЕР</f>
        <v/>
      </c>
      <c r="M77" s="68">
        <f ca="1">Б_ОЗП</f>
        <v>2421.63</v>
      </c>
      <c r="N77" s="68">
        <f ca="1">Б_ЭМиМ</f>
        <v>3827.34</v>
      </c>
      <c r="O77" s="69">
        <f ca="1">Б_СМ</f>
        <v>541.79</v>
      </c>
      <c r="P77" s="70">
        <f ca="1">И_ОЗП</f>
        <v>12108</v>
      </c>
      <c r="Q77" s="70">
        <f ca="1">И_ЭМиМ</f>
        <v>19137</v>
      </c>
      <c r="R77" s="69">
        <f ca="1">И_СМ</f>
        <v>0</v>
      </c>
      <c r="S77" s="70">
        <f ca="1">Б_ТзСтр</f>
        <v>14.53</v>
      </c>
      <c r="T77" s="70">
        <f ca="1">И_ТрСт</f>
        <v>72.649999999999991</v>
      </c>
      <c r="U77" s="71" t="str">
        <f ca="1">IF(ИТОГО_НР="","", ИТОГО_НР&amp;"%")</f>
        <v>182%</v>
      </c>
      <c r="V77" s="71" t="str">
        <f ca="1">IF(ИТОГО_СП="","", ИТОГО_СП&amp;"%")</f>
        <v>60%</v>
      </c>
    </row>
    <row r="78" spans="1:22" x14ac:dyDescent="0.2">
      <c r="A78" s="8" t="s">
        <v>513</v>
      </c>
      <c r="B78" s="8" t="s">
        <v>514</v>
      </c>
      <c r="C78" s="8"/>
      <c r="D78" s="8"/>
      <c r="E78" s="8"/>
      <c r="F78" s="72" t="str">
        <f ca="1">НОМЕР</f>
        <v>28</v>
      </c>
      <c r="G78" s="73" t="str">
        <f ca="1">ПОПРАВКИ&amp;Поправка_Наименование</f>
        <v xml:space="preserve"> Поправки  СтМат: *0</v>
      </c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5"/>
      <c r="U78" s="76">
        <f ca="1">НР_СУММА</f>
        <v>22037</v>
      </c>
      <c r="V78" s="77">
        <f ca="1">СП_СУММА</f>
        <v>7265</v>
      </c>
    </row>
    <row r="79" spans="1:22" ht="24" x14ac:dyDescent="0.2">
      <c r="A79" s="8" t="s">
        <v>515</v>
      </c>
      <c r="B79" s="8" t="s">
        <v>516</v>
      </c>
      <c r="C79" s="8"/>
      <c r="D79" s="8"/>
      <c r="E79" s="8"/>
      <c r="F79" s="61" t="str">
        <f ca="1">НОМЕР</f>
        <v>29</v>
      </c>
      <c r="G79" s="62" t="str">
        <f ca="1">ОБОСНОВАНИЕ_ВУЕР</f>
        <v>115006424</v>
      </c>
      <c r="H79" s="63" t="str">
        <f ca="1">ОБОСНОВАНИЕ</f>
        <v>115006424</v>
      </c>
      <c r="I79" s="64" t="str">
        <f ca="1">НАИМЕНОВАНИЕ&amp;CHAR(10)&amp;ИНДЕКСЫ</f>
        <v xml:space="preserve">Стойка СВ110-5
</v>
      </c>
      <c r="J79" s="65" t="str">
        <f ca="1">ЕД_ИЗМ</f>
        <v>ШТ</v>
      </c>
      <c r="K79" s="66">
        <f ca="1">КОЛИЧЕСТВО</f>
        <v>5</v>
      </c>
      <c r="L79" s="67" t="str">
        <f ca="1">ПОПРАВКА_ОЗП_ВУЕР</f>
        <v/>
      </c>
      <c r="M79" s="68">
        <f ca="1">Б_ОЗП</f>
        <v>0</v>
      </c>
      <c r="N79" s="68">
        <f ca="1">Б_ЭМиМ</f>
        <v>0</v>
      </c>
      <c r="O79" s="69">
        <f ca="1">Б_СМ</f>
        <v>17595.759999999998</v>
      </c>
      <c r="P79" s="70">
        <f ca="1">И_ОЗП</f>
        <v>0</v>
      </c>
      <c r="Q79" s="70">
        <f ca="1">И_ЭМиМ</f>
        <v>0</v>
      </c>
      <c r="R79" s="69">
        <f ca="1">И_СМ</f>
        <v>87979</v>
      </c>
      <c r="S79" s="70">
        <f ca="1">Б_ТзСтр</f>
        <v>0</v>
      </c>
      <c r="T79" s="70">
        <f ca="1">И_ТрСт</f>
        <v>0</v>
      </c>
      <c r="U79" s="71" t="str">
        <f ca="1">IF(ИТОГО_НР="","", ИТОГО_НР&amp;"%")</f>
        <v>0%</v>
      </c>
      <c r="V79" s="71" t="str">
        <f ca="1">IF(ИТОГО_СП="","", ИТОГО_СП&amp;"%")</f>
        <v>0%</v>
      </c>
    </row>
    <row r="80" spans="1:22" x14ac:dyDescent="0.2">
      <c r="A80" s="8" t="s">
        <v>515</v>
      </c>
      <c r="B80" s="8" t="s">
        <v>516</v>
      </c>
      <c r="C80" s="8"/>
      <c r="D80" s="8"/>
      <c r="E80" s="8"/>
      <c r="F80" s="72" t="str">
        <f ca="1">НОМЕР</f>
        <v>29</v>
      </c>
      <c r="G80" s="73" t="str">
        <f ca="1">ПОПРАВКИ&amp;Поправка_Наименование</f>
        <v/>
      </c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5"/>
      <c r="U80" s="76">
        <f ca="1">НР_СУММА</f>
        <v>0</v>
      </c>
      <c r="V80" s="77">
        <f ca="1">СП_СУММА</f>
        <v>0</v>
      </c>
    </row>
    <row r="81" spans="1:22" ht="24" x14ac:dyDescent="0.2">
      <c r="A81" s="8" t="s">
        <v>517</v>
      </c>
      <c r="B81" s="8" t="s">
        <v>518</v>
      </c>
      <c r="C81" s="8"/>
      <c r="D81" s="8"/>
      <c r="E81" s="8"/>
      <c r="F81" s="61" t="str">
        <f ca="1">НОМЕР</f>
        <v>30</v>
      </c>
      <c r="G81" s="62" t="str">
        <f ca="1">ОБОСНОВАНИЕ_ВУЕР</f>
        <v>115002921</v>
      </c>
      <c r="H81" s="63" t="str">
        <f ca="1">ОБОСНОВАНИЕ</f>
        <v>115002921</v>
      </c>
      <c r="I81" s="64" t="str">
        <f ca="1">НАИМЕНОВАНИЕ&amp;CHAR(10)&amp;ИНДЕКСЫ</f>
        <v xml:space="preserve">Траверса ТМ-3
</v>
      </c>
      <c r="J81" s="65" t="str">
        <f ca="1">ЕД_ИЗМ</f>
        <v>ШТ</v>
      </c>
      <c r="K81" s="66">
        <f ca="1">КОЛИЧЕСТВО</f>
        <v>5</v>
      </c>
      <c r="L81" s="67" t="str">
        <f ca="1">ПОПРАВКА_ОЗП_ВУЕР</f>
        <v/>
      </c>
      <c r="M81" s="68">
        <f ca="1">Б_ОЗП</f>
        <v>0</v>
      </c>
      <c r="N81" s="68">
        <f ca="1">Б_ЭМиМ</f>
        <v>0</v>
      </c>
      <c r="O81" s="69">
        <f ca="1">Б_СМ</f>
        <v>6172.9</v>
      </c>
      <c r="P81" s="70">
        <f ca="1">И_ОЗП</f>
        <v>0</v>
      </c>
      <c r="Q81" s="70">
        <f ca="1">И_ЭМиМ</f>
        <v>0</v>
      </c>
      <c r="R81" s="69">
        <f ca="1">И_СМ</f>
        <v>30865</v>
      </c>
      <c r="S81" s="70">
        <f ca="1">Б_ТзСтр</f>
        <v>0</v>
      </c>
      <c r="T81" s="70">
        <f ca="1">И_ТрСт</f>
        <v>0</v>
      </c>
      <c r="U81" s="71" t="str">
        <f ca="1">IF(ИТОГО_НР="","", ИТОГО_НР&amp;"%")</f>
        <v>0%</v>
      </c>
      <c r="V81" s="71" t="str">
        <f ca="1">IF(ИТОГО_СП="","", ИТОГО_СП&amp;"%")</f>
        <v>0%</v>
      </c>
    </row>
    <row r="82" spans="1:22" x14ac:dyDescent="0.2">
      <c r="A82" s="8" t="s">
        <v>517</v>
      </c>
      <c r="B82" s="8" t="s">
        <v>518</v>
      </c>
      <c r="C82" s="8"/>
      <c r="D82" s="8"/>
      <c r="E82" s="8"/>
      <c r="F82" s="72" t="str">
        <f ca="1">НОМЕР</f>
        <v>30</v>
      </c>
      <c r="G82" s="73" t="str">
        <f ca="1">ПОПРАВКИ&amp;Поправка_Наименование</f>
        <v/>
      </c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5"/>
      <c r="U82" s="76">
        <f ca="1">НР_СУММА</f>
        <v>0</v>
      </c>
      <c r="V82" s="77">
        <f ca="1">СП_СУММА</f>
        <v>0</v>
      </c>
    </row>
    <row r="83" spans="1:22" ht="24" x14ac:dyDescent="0.2">
      <c r="A83" s="8" t="s">
        <v>519</v>
      </c>
      <c r="B83" s="8" t="s">
        <v>520</v>
      </c>
      <c r="C83" s="8"/>
      <c r="D83" s="8"/>
      <c r="E83" s="8"/>
      <c r="F83" s="61" t="str">
        <f ca="1">НОМЕР</f>
        <v>31</v>
      </c>
      <c r="G83" s="62" t="str">
        <f ca="1">ОБОСНОВАНИЕ_ВУЕР</f>
        <v>115002943</v>
      </c>
      <c r="H83" s="63" t="str">
        <f ca="1">ОБОСНОВАНИЕ</f>
        <v>115002943</v>
      </c>
      <c r="I83" s="64" t="str">
        <f ca="1">НАИМЕНОВАНИЕ&amp;CHAR(10)&amp;ИНДЕКСЫ</f>
        <v xml:space="preserve">Хомут Х-42
</v>
      </c>
      <c r="J83" s="65" t="str">
        <f ca="1">ЕД_ИЗМ</f>
        <v>ШТ</v>
      </c>
      <c r="K83" s="66">
        <f ca="1">КОЛИЧЕСТВО</f>
        <v>5</v>
      </c>
      <c r="L83" s="67" t="str">
        <f ca="1">ПОПРАВКА_ОЗП_ВУЕР</f>
        <v/>
      </c>
      <c r="M83" s="68">
        <f ca="1">Б_ОЗП</f>
        <v>0</v>
      </c>
      <c r="N83" s="68">
        <f ca="1">Б_ЭМиМ</f>
        <v>0</v>
      </c>
      <c r="O83" s="69">
        <f ca="1">Б_СМ</f>
        <v>366.05</v>
      </c>
      <c r="P83" s="70">
        <f ca="1">И_ОЗП</f>
        <v>0</v>
      </c>
      <c r="Q83" s="70">
        <f ca="1">И_ЭМиМ</f>
        <v>0</v>
      </c>
      <c r="R83" s="69">
        <f ca="1">И_СМ</f>
        <v>1830</v>
      </c>
      <c r="S83" s="70">
        <f ca="1">Б_ТзСтр</f>
        <v>0</v>
      </c>
      <c r="T83" s="70">
        <f ca="1">И_ТрСт</f>
        <v>0</v>
      </c>
      <c r="U83" s="71" t="str">
        <f ca="1">IF(ИТОГО_НР="","", ИТОГО_НР&amp;"%")</f>
        <v>0%</v>
      </c>
      <c r="V83" s="71" t="str">
        <f ca="1">IF(ИТОГО_СП="","", ИТОГО_СП&amp;"%")</f>
        <v>0%</v>
      </c>
    </row>
    <row r="84" spans="1:22" x14ac:dyDescent="0.2">
      <c r="A84" s="8" t="s">
        <v>519</v>
      </c>
      <c r="B84" s="8" t="s">
        <v>520</v>
      </c>
      <c r="C84" s="8"/>
      <c r="D84" s="8"/>
      <c r="E84" s="8"/>
      <c r="F84" s="72" t="str">
        <f ca="1">НОМЕР</f>
        <v>31</v>
      </c>
      <c r="G84" s="73" t="str">
        <f ca="1">ПОПРАВКИ&amp;Поправка_Наименование</f>
        <v/>
      </c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5"/>
      <c r="U84" s="76">
        <f ca="1">НР_СУММА</f>
        <v>0</v>
      </c>
      <c r="V84" s="77">
        <f ca="1">СП_СУММА</f>
        <v>0</v>
      </c>
    </row>
    <row r="85" spans="1:22" ht="24" x14ac:dyDescent="0.2">
      <c r="A85" s="8" t="s">
        <v>521</v>
      </c>
      <c r="B85" s="8" t="s">
        <v>522</v>
      </c>
      <c r="C85" s="8"/>
      <c r="D85" s="8"/>
      <c r="E85" s="8"/>
      <c r="F85" s="61" t="str">
        <f ca="1">НОМЕР</f>
        <v>32</v>
      </c>
      <c r="G85" s="62" t="str">
        <f ca="1">ОБОСНОВАНИЕ_ВУЕР</f>
        <v>115020921</v>
      </c>
      <c r="H85" s="63" t="str">
        <f ca="1">ОБОСНОВАНИЕ</f>
        <v>115020921</v>
      </c>
      <c r="I85" s="64" t="str">
        <f ca="1">НАИМЕНОВАНИЕ&amp;CHAR(10)&amp;ИНДЕКСЫ</f>
        <v xml:space="preserve">Изолятор ШФ-20В
</v>
      </c>
      <c r="J85" s="65" t="str">
        <f ca="1">ЕД_ИЗМ</f>
        <v>ШТ</v>
      </c>
      <c r="K85" s="66">
        <f ca="1">КОЛИЧЕСТВО</f>
        <v>30</v>
      </c>
      <c r="L85" s="67" t="str">
        <f ca="1">ПОПРАВКА_ОЗП_ВУЕР</f>
        <v/>
      </c>
      <c r="M85" s="68">
        <f ca="1">Б_ОЗП</f>
        <v>0</v>
      </c>
      <c r="N85" s="68">
        <f ca="1">Б_ЭМиМ</f>
        <v>0</v>
      </c>
      <c r="O85" s="69">
        <f ca="1">Б_СМ</f>
        <v>426.38</v>
      </c>
      <c r="P85" s="70">
        <f ca="1">И_ОЗП</f>
        <v>0</v>
      </c>
      <c r="Q85" s="70">
        <f ca="1">И_ЭМиМ</f>
        <v>0</v>
      </c>
      <c r="R85" s="69">
        <f ca="1">И_СМ</f>
        <v>12791</v>
      </c>
      <c r="S85" s="70">
        <f ca="1">Б_ТзСтр</f>
        <v>0</v>
      </c>
      <c r="T85" s="70">
        <f ca="1">И_ТрСт</f>
        <v>0</v>
      </c>
      <c r="U85" s="71" t="str">
        <f ca="1">IF(ИТОГО_НР="","", ИТОГО_НР&amp;"%")</f>
        <v>0%</v>
      </c>
      <c r="V85" s="71" t="str">
        <f ca="1">IF(ИТОГО_СП="","", ИТОГО_СП&amp;"%")</f>
        <v>0%</v>
      </c>
    </row>
    <row r="86" spans="1:22" x14ac:dyDescent="0.2">
      <c r="A86" s="8" t="s">
        <v>521</v>
      </c>
      <c r="B86" s="8" t="s">
        <v>522</v>
      </c>
      <c r="C86" s="8"/>
      <c r="D86" s="8"/>
      <c r="E86" s="8"/>
      <c r="F86" s="72" t="str">
        <f ca="1">НОМЕР</f>
        <v>32</v>
      </c>
      <c r="G86" s="73" t="str">
        <f ca="1">ПОПРАВКИ&amp;Поправка_Наименование</f>
        <v/>
      </c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5"/>
      <c r="U86" s="76">
        <f ca="1">НР_СУММА</f>
        <v>0</v>
      </c>
      <c r="V86" s="77">
        <f ca="1">СП_СУММА</f>
        <v>0</v>
      </c>
    </row>
    <row r="87" spans="1:22" ht="24" x14ac:dyDescent="0.2">
      <c r="A87" s="8" t="s">
        <v>523</v>
      </c>
      <c r="B87" s="8" t="s">
        <v>524</v>
      </c>
      <c r="C87" s="8"/>
      <c r="D87" s="8"/>
      <c r="E87" s="8"/>
      <c r="F87" s="61" t="str">
        <f ca="1">НОМЕР</f>
        <v>33</v>
      </c>
      <c r="G87" s="62" t="str">
        <f ca="1">ОБОСНОВАНИЕ_ВУЕР</f>
        <v>115021218</v>
      </c>
      <c r="H87" s="63" t="str">
        <f ca="1">ОБОСНОВАНИЕ</f>
        <v>115021218</v>
      </c>
      <c r="I87" s="64" t="str">
        <f ca="1">НАИМЕНОВАНИЕ&amp;CHAR(10)&amp;ИНДЕКСЫ</f>
        <v xml:space="preserve">Колпачок КП-22
</v>
      </c>
      <c r="J87" s="65" t="str">
        <f ca="1">ЕД_ИЗМ</f>
        <v>ШТ</v>
      </c>
      <c r="K87" s="66">
        <f ca="1">КОЛИЧЕСТВО</f>
        <v>30</v>
      </c>
      <c r="L87" s="67" t="str">
        <f ca="1">ПОПРАВКА_ОЗП_ВУЕР</f>
        <v/>
      </c>
      <c r="M87" s="68">
        <f ca="1">Б_ОЗП</f>
        <v>0</v>
      </c>
      <c r="N87" s="68">
        <f ca="1">Б_ЭМиМ</f>
        <v>0</v>
      </c>
      <c r="O87" s="69">
        <f ca="1">Б_СМ</f>
        <v>7.56</v>
      </c>
      <c r="P87" s="70">
        <f ca="1">И_ОЗП</f>
        <v>0</v>
      </c>
      <c r="Q87" s="70">
        <f ca="1">И_ЭМиМ</f>
        <v>0</v>
      </c>
      <c r="R87" s="69">
        <f ca="1">И_СМ</f>
        <v>227</v>
      </c>
      <c r="S87" s="70">
        <f ca="1">Б_ТзСтр</f>
        <v>0</v>
      </c>
      <c r="T87" s="70">
        <f ca="1">И_ТрСт</f>
        <v>0</v>
      </c>
      <c r="U87" s="71" t="str">
        <f ca="1">IF(ИТОГО_НР="","", ИТОГО_НР&amp;"%")</f>
        <v>0%</v>
      </c>
      <c r="V87" s="71" t="str">
        <f ca="1">IF(ИТОГО_СП="","", ИТОГО_СП&amp;"%")</f>
        <v>0%</v>
      </c>
    </row>
    <row r="88" spans="1:22" x14ac:dyDescent="0.2">
      <c r="A88" s="8" t="s">
        <v>523</v>
      </c>
      <c r="B88" s="8" t="s">
        <v>524</v>
      </c>
      <c r="C88" s="8"/>
      <c r="D88" s="8"/>
      <c r="E88" s="8"/>
      <c r="F88" s="72" t="str">
        <f ca="1">НОМЕР</f>
        <v>33</v>
      </c>
      <c r="G88" s="73" t="str">
        <f ca="1">ПОПРАВКИ&amp;Поправка_Наименование</f>
        <v/>
      </c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5"/>
      <c r="U88" s="76">
        <f ca="1">НР_СУММА</f>
        <v>0</v>
      </c>
      <c r="V88" s="77">
        <f ca="1">СП_СУММА</f>
        <v>0</v>
      </c>
    </row>
    <row r="89" spans="1:22" ht="24" x14ac:dyDescent="0.2">
      <c r="A89" s="8" t="s">
        <v>525</v>
      </c>
      <c r="B89" s="8" t="s">
        <v>526</v>
      </c>
      <c r="C89" s="8"/>
      <c r="D89" s="8"/>
      <c r="E89" s="8"/>
      <c r="F89" s="61" t="str">
        <f ca="1">НОМЕР</f>
        <v>34</v>
      </c>
      <c r="G89" s="62" t="str">
        <f ca="1">ОБОСНОВАНИЕ_ВУЕР</f>
        <v>115002760</v>
      </c>
      <c r="H89" s="63" t="str">
        <f ca="1">ОБОСНОВАНИЕ</f>
        <v>115002760</v>
      </c>
      <c r="I89" s="64" t="str">
        <f ca="1">НАИМЕНОВАНИЕ&amp;CHAR(10)&amp;ИНДЕКСЫ</f>
        <v xml:space="preserve">Заземляющий проводник ЗП-1
</v>
      </c>
      <c r="J89" s="65" t="str">
        <f ca="1">ЕД_ИЗМ</f>
        <v>ШТ</v>
      </c>
      <c r="K89" s="66">
        <f ca="1">КОЛИЧЕСТВО</f>
        <v>5</v>
      </c>
      <c r="L89" s="67" t="str">
        <f ca="1">ПОПРАВКА_ОЗП_ВУЕР</f>
        <v/>
      </c>
      <c r="M89" s="68">
        <f ca="1">Б_ОЗП</f>
        <v>0</v>
      </c>
      <c r="N89" s="68">
        <f ca="1">Б_ЭМиМ</f>
        <v>0</v>
      </c>
      <c r="O89" s="69">
        <f ca="1">Б_СМ</f>
        <v>882.75</v>
      </c>
      <c r="P89" s="70">
        <f ca="1">И_ОЗП</f>
        <v>0</v>
      </c>
      <c r="Q89" s="70">
        <f ca="1">И_ЭМиМ</f>
        <v>0</v>
      </c>
      <c r="R89" s="69">
        <f ca="1">И_СМ</f>
        <v>4414</v>
      </c>
      <c r="S89" s="70">
        <f ca="1">Б_ТзСтр</f>
        <v>0</v>
      </c>
      <c r="T89" s="70">
        <f ca="1">И_ТрСт</f>
        <v>0</v>
      </c>
      <c r="U89" s="71" t="str">
        <f ca="1">IF(ИТОГО_НР="","", ИТОГО_НР&amp;"%")</f>
        <v>0%</v>
      </c>
      <c r="V89" s="71" t="str">
        <f ca="1">IF(ИТОГО_СП="","", ИТОГО_СП&amp;"%")</f>
        <v>0%</v>
      </c>
    </row>
    <row r="90" spans="1:22" x14ac:dyDescent="0.2">
      <c r="A90" s="8" t="s">
        <v>525</v>
      </c>
      <c r="B90" s="8" t="s">
        <v>526</v>
      </c>
      <c r="C90" s="8"/>
      <c r="D90" s="8"/>
      <c r="E90" s="8"/>
      <c r="F90" s="72" t="str">
        <f ca="1">НОМЕР</f>
        <v>34</v>
      </c>
      <c r="G90" s="73" t="str">
        <f ca="1">ПОПРАВКИ&amp;Поправка_Наименование</f>
        <v/>
      </c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5"/>
      <c r="U90" s="76">
        <f ca="1">НР_СУММА</f>
        <v>0</v>
      </c>
      <c r="V90" s="77">
        <f ca="1">СП_СУММА</f>
        <v>0</v>
      </c>
    </row>
    <row r="91" spans="1:22" ht="24" x14ac:dyDescent="0.2">
      <c r="A91" s="8" t="s">
        <v>527</v>
      </c>
      <c r="B91" s="8" t="s">
        <v>528</v>
      </c>
      <c r="C91" s="8"/>
      <c r="D91" s="8"/>
      <c r="E91" s="8"/>
      <c r="F91" s="61" t="str">
        <f ca="1">НОМЕР</f>
        <v>35</v>
      </c>
      <c r="G91" s="62" t="str">
        <f ca="1">ОБОСНОВАНИЕ_ВУЕР</f>
        <v>115005724</v>
      </c>
      <c r="H91" s="63" t="str">
        <f ca="1">ОБОСНОВАНИЕ</f>
        <v>115005724</v>
      </c>
      <c r="I91" s="64" t="str">
        <f ca="1">НАИМЕНОВАНИЕ&amp;CHAR(10)&amp;ИНДЕКСЫ</f>
        <v xml:space="preserve">Зажим ПС2-1
</v>
      </c>
      <c r="J91" s="65" t="str">
        <f ca="1">ЕД_ИЗМ</f>
        <v>ШТ</v>
      </c>
      <c r="K91" s="66">
        <f ca="1">КОЛИЧЕСТВО</f>
        <v>5</v>
      </c>
      <c r="L91" s="67" t="str">
        <f ca="1">ПОПРАВКА_ОЗП_ВУЕР</f>
        <v/>
      </c>
      <c r="M91" s="68">
        <f ca="1">Б_ОЗП</f>
        <v>0</v>
      </c>
      <c r="N91" s="68">
        <f ca="1">Б_ЭМиМ</f>
        <v>0</v>
      </c>
      <c r="O91" s="69">
        <f ca="1">Б_СМ</f>
        <v>129.44</v>
      </c>
      <c r="P91" s="70">
        <f ca="1">И_ОЗП</f>
        <v>0</v>
      </c>
      <c r="Q91" s="70">
        <f ca="1">И_ЭМиМ</f>
        <v>0</v>
      </c>
      <c r="R91" s="69">
        <f ca="1">И_СМ</f>
        <v>647</v>
      </c>
      <c r="S91" s="70">
        <f ca="1">Б_ТзСтр</f>
        <v>0</v>
      </c>
      <c r="T91" s="70">
        <f ca="1">И_ТрСт</f>
        <v>0</v>
      </c>
      <c r="U91" s="71" t="str">
        <f ca="1">IF(ИТОГО_НР="","", ИТОГО_НР&amp;"%")</f>
        <v>0%</v>
      </c>
      <c r="V91" s="71" t="str">
        <f ca="1">IF(ИТОГО_СП="","", ИТОГО_СП&amp;"%")</f>
        <v>0%</v>
      </c>
    </row>
    <row r="92" spans="1:22" x14ac:dyDescent="0.2">
      <c r="A92" s="8" t="s">
        <v>527</v>
      </c>
      <c r="B92" s="8" t="s">
        <v>528</v>
      </c>
      <c r="C92" s="8"/>
      <c r="D92" s="8"/>
      <c r="E92" s="8"/>
      <c r="F92" s="72" t="str">
        <f ca="1">НОМЕР</f>
        <v>35</v>
      </c>
      <c r="G92" s="73" t="str">
        <f ca="1">ПОПРАВКИ&amp;Поправка_Наименование</f>
        <v/>
      </c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5"/>
      <c r="U92" s="76">
        <f ca="1">НР_СУММА</f>
        <v>0</v>
      </c>
      <c r="V92" s="77">
        <f ca="1">СП_СУММА</f>
        <v>0</v>
      </c>
    </row>
    <row r="93" spans="1:22" ht="24" x14ac:dyDescent="0.2">
      <c r="A93" s="8" t="s">
        <v>529</v>
      </c>
      <c r="B93" s="8" t="s">
        <v>530</v>
      </c>
      <c r="C93" s="8"/>
      <c r="D93" s="8"/>
      <c r="E93" s="8"/>
      <c r="F93" s="61" t="str">
        <f ca="1">НОМЕР</f>
        <v>36</v>
      </c>
      <c r="G93" s="62" t="str">
        <f ca="1">ОБОСНОВАНИЕ_ВУЕР</f>
        <v>115004875</v>
      </c>
      <c r="H93" s="63" t="str">
        <f ca="1">ОБОСНОВАНИЕ</f>
        <v>115004875</v>
      </c>
      <c r="I93" s="64" t="str">
        <f ca="1">НАИМЕНОВАНИЕ&amp;CHAR(10)&amp;ИНДЕКСЫ</f>
        <v xml:space="preserve">Провод для вязки (А-50)
</v>
      </c>
      <c r="J93" s="65" t="str">
        <f ca="1">ЕД_ИЗМ</f>
        <v>кг</v>
      </c>
      <c r="K93" s="66">
        <f ca="1">КОЛИЧЕСТВО</f>
        <v>3</v>
      </c>
      <c r="L93" s="67" t="str">
        <f ca="1">ПОПРАВКА_ОЗП_ВУЕР</f>
        <v/>
      </c>
      <c r="M93" s="68">
        <f ca="1">Б_ОЗП</f>
        <v>0</v>
      </c>
      <c r="N93" s="68">
        <f ca="1">Б_ЭМиМ</f>
        <v>0</v>
      </c>
      <c r="O93" s="69">
        <f ca="1">Б_СМ</f>
        <v>293.47000000000003</v>
      </c>
      <c r="P93" s="70">
        <f ca="1">И_ОЗП</f>
        <v>0</v>
      </c>
      <c r="Q93" s="70">
        <f ca="1">И_ЭМиМ</f>
        <v>0</v>
      </c>
      <c r="R93" s="69">
        <f ca="1">И_СМ</f>
        <v>880</v>
      </c>
      <c r="S93" s="70">
        <f ca="1">Б_ТзСтр</f>
        <v>0</v>
      </c>
      <c r="T93" s="70">
        <f ca="1">И_ТрСт</f>
        <v>0</v>
      </c>
      <c r="U93" s="71" t="str">
        <f ca="1">IF(ИТОГО_НР="","", ИТОГО_НР&amp;"%")</f>
        <v>0%</v>
      </c>
      <c r="V93" s="71" t="str">
        <f ca="1">IF(ИТОГО_СП="","", ИТОГО_СП&amp;"%")</f>
        <v>0%</v>
      </c>
    </row>
    <row r="94" spans="1:22" x14ac:dyDescent="0.2">
      <c r="A94" s="8" t="s">
        <v>529</v>
      </c>
      <c r="B94" s="8" t="s">
        <v>530</v>
      </c>
      <c r="C94" s="8"/>
      <c r="D94" s="8"/>
      <c r="E94" s="8"/>
      <c r="F94" s="72" t="str">
        <f ca="1">НОМЕР</f>
        <v>36</v>
      </c>
      <c r="G94" s="73" t="str">
        <f ca="1">ПОПРАВКИ&amp;Поправка_Наименование</f>
        <v/>
      </c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5"/>
      <c r="U94" s="76">
        <f ca="1">НР_СУММА</f>
        <v>0</v>
      </c>
      <c r="V94" s="77">
        <f ca="1">СП_СУММА</f>
        <v>0</v>
      </c>
    </row>
    <row r="95" spans="1:22" ht="72" x14ac:dyDescent="0.2">
      <c r="A95" s="8" t="s">
        <v>531</v>
      </c>
      <c r="B95" s="8" t="s">
        <v>532</v>
      </c>
      <c r="C95" s="8"/>
      <c r="D95" s="8"/>
      <c r="E95" s="8"/>
      <c r="F95" s="57"/>
      <c r="G95" s="58"/>
      <c r="H95" s="58"/>
      <c r="I95" s="59" t="str">
        <f ca="1">НАИМЕНОВАНИЕ</f>
        <v>Замена деревянной А-образной опоры на железобетонную А-образную опору ВЛ напряжением 1-20кВ с заменой  натяжной гирлянды изоляторов в кол-ве 6 гирлянд на 1 опору</v>
      </c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60"/>
    </row>
    <row r="96" spans="1:22" ht="72" x14ac:dyDescent="0.2">
      <c r="A96" s="8" t="s">
        <v>533</v>
      </c>
      <c r="B96" s="8" t="s">
        <v>534</v>
      </c>
      <c r="C96" s="8"/>
      <c r="D96" s="8"/>
      <c r="E96" s="8"/>
      <c r="F96" s="61" t="str">
        <f ca="1">НОМЕР</f>
        <v>37</v>
      </c>
      <c r="G96" s="62" t="str">
        <f ca="1">ОБОСНОВАНИЕ_ВУЕР</f>
        <v>РЛ2ДР4КБО</v>
      </c>
      <c r="H96" s="63" t="str">
        <f ca="1">ОБОСНОВАНИЕ</f>
        <v>ВУЕР-РС-2020, РЛ2ДР4КБО, приказ ПАО «Россети» от 26.03.2021 №131 (с изменениями)</v>
      </c>
      <c r="I96" s="64" t="str">
        <f ca="1">НАИМЕНОВАНИЕ&amp;CHAR(10)&amp;ИНДЕКСЫ</f>
        <v xml:space="preserve">Комплекс работ по замене деревянной А-образной опоры на железобетонную А-образную опору ВЛ напряжением 1-20 кВ
</v>
      </c>
      <c r="J96" s="65" t="str">
        <f ca="1">ЕД_ИЗМ</f>
        <v>1 ОПОРА</v>
      </c>
      <c r="K96" s="66">
        <f ca="1">КОЛИЧЕСТВО</f>
        <v>20</v>
      </c>
      <c r="L96" s="67" t="str">
        <f ca="1">ПОПРАВКА_ОЗП_ВУЕР</f>
        <v/>
      </c>
      <c r="M96" s="68">
        <f ca="1">Б_ОЗП</f>
        <v>5077.12</v>
      </c>
      <c r="N96" s="68">
        <f ca="1">Б_ЭМиМ</f>
        <v>8440.86</v>
      </c>
      <c r="O96" s="69">
        <f ca="1">Б_СМ</f>
        <v>2375.52</v>
      </c>
      <c r="P96" s="70">
        <f ca="1">И_ОЗП</f>
        <v>101542</v>
      </c>
      <c r="Q96" s="70">
        <f ca="1">И_ЭМиМ</f>
        <v>168817</v>
      </c>
      <c r="R96" s="69">
        <f ca="1">И_СМ</f>
        <v>0</v>
      </c>
      <c r="S96" s="70">
        <f ca="1">Б_ТзСтр</f>
        <v>30.59</v>
      </c>
      <c r="T96" s="70">
        <f ca="1">И_ТрСт</f>
        <v>611.79999999999995</v>
      </c>
      <c r="U96" s="71" t="str">
        <f ca="1">IF(ИТОГО_НР="","", ИТОГО_НР&amp;"%")</f>
        <v>182%</v>
      </c>
      <c r="V96" s="71" t="str">
        <f ca="1">IF(ИТОГО_СП="","", ИТОГО_СП&amp;"%")</f>
        <v>60%</v>
      </c>
    </row>
    <row r="97" spans="1:22" x14ac:dyDescent="0.2">
      <c r="A97" s="8" t="s">
        <v>533</v>
      </c>
      <c r="B97" s="8" t="s">
        <v>534</v>
      </c>
      <c r="C97" s="8"/>
      <c r="D97" s="8"/>
      <c r="E97" s="8"/>
      <c r="F97" s="72" t="str">
        <f ca="1">НОМЕР</f>
        <v>37</v>
      </c>
      <c r="G97" s="73" t="str">
        <f ca="1">ПОПРАВКИ&amp;Поправка_Наименование</f>
        <v xml:space="preserve"> Поправки  СтМат: *0</v>
      </c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5"/>
      <c r="U97" s="76">
        <f ca="1">НР_СУММА</f>
        <v>184806</v>
      </c>
      <c r="V97" s="77">
        <f ca="1">СП_СУММА</f>
        <v>60925</v>
      </c>
    </row>
    <row r="98" spans="1:22" ht="24" x14ac:dyDescent="0.2">
      <c r="A98" s="8" t="s">
        <v>535</v>
      </c>
      <c r="B98" s="8" t="s">
        <v>536</v>
      </c>
      <c r="C98" s="8"/>
      <c r="D98" s="8"/>
      <c r="E98" s="8"/>
      <c r="F98" s="61" t="str">
        <f ca="1">НОМЕР</f>
        <v>38</v>
      </c>
      <c r="G98" s="62" t="str">
        <f ca="1">ОБОСНОВАНИЕ_ВУЕР</f>
        <v>115006424</v>
      </c>
      <c r="H98" s="63" t="str">
        <f ca="1">ОБОСНОВАНИЕ</f>
        <v>115006424</v>
      </c>
      <c r="I98" s="64" t="str">
        <f ca="1">НАИМЕНОВАНИЕ&amp;CHAR(10)&amp;ИНДЕКСЫ</f>
        <v xml:space="preserve">Стойка СВ-110-5
</v>
      </c>
      <c r="J98" s="65" t="str">
        <f ca="1">ЕД_ИЗМ</f>
        <v>ШТ</v>
      </c>
      <c r="K98" s="66">
        <f ca="1">КОЛИЧЕСТВО</f>
        <v>40</v>
      </c>
      <c r="L98" s="67" t="str">
        <f ca="1">ПОПРАВКА_ОЗП_ВУЕР</f>
        <v/>
      </c>
      <c r="M98" s="68">
        <f ca="1">Б_ОЗП</f>
        <v>0</v>
      </c>
      <c r="N98" s="68">
        <f ca="1">Б_ЭМиМ</f>
        <v>0</v>
      </c>
      <c r="O98" s="69">
        <f ca="1">Б_СМ</f>
        <v>17595.759999999998</v>
      </c>
      <c r="P98" s="70">
        <f ca="1">И_ОЗП</f>
        <v>0</v>
      </c>
      <c r="Q98" s="70">
        <f ca="1">И_ЭМиМ</f>
        <v>0</v>
      </c>
      <c r="R98" s="69">
        <f ca="1">И_СМ</f>
        <v>703830</v>
      </c>
      <c r="S98" s="70">
        <f ca="1">Б_ТзСтр</f>
        <v>0</v>
      </c>
      <c r="T98" s="70">
        <f ca="1">И_ТрСт</f>
        <v>0</v>
      </c>
      <c r="U98" s="71" t="str">
        <f ca="1">IF(ИТОГО_НР="","", ИТОГО_НР&amp;"%")</f>
        <v>0%</v>
      </c>
      <c r="V98" s="71" t="str">
        <f ca="1">IF(ИТОГО_СП="","", ИТОГО_СП&amp;"%")</f>
        <v>0%</v>
      </c>
    </row>
    <row r="99" spans="1:22" x14ac:dyDescent="0.2">
      <c r="A99" s="8" t="s">
        <v>535</v>
      </c>
      <c r="B99" s="8" t="s">
        <v>536</v>
      </c>
      <c r="C99" s="8"/>
      <c r="D99" s="8"/>
      <c r="E99" s="8"/>
      <c r="F99" s="72" t="str">
        <f ca="1">НОМЕР</f>
        <v>38</v>
      </c>
      <c r="G99" s="73" t="str">
        <f ca="1">ПОПРАВКИ&amp;Поправка_Наименование</f>
        <v/>
      </c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5"/>
      <c r="U99" s="76">
        <f ca="1">НР_СУММА</f>
        <v>0</v>
      </c>
      <c r="V99" s="77">
        <f ca="1">СП_СУММА</f>
        <v>0</v>
      </c>
    </row>
    <row r="100" spans="1:22" ht="24" x14ac:dyDescent="0.2">
      <c r="A100" s="8" t="s">
        <v>537</v>
      </c>
      <c r="B100" s="8" t="s">
        <v>538</v>
      </c>
      <c r="C100" s="8"/>
      <c r="D100" s="8"/>
      <c r="E100" s="8"/>
      <c r="F100" s="61" t="str">
        <f ca="1">НОМЕР</f>
        <v>39</v>
      </c>
      <c r="G100" s="62" t="str">
        <f ca="1">ОБОСНОВАНИЕ_ВУЕР</f>
        <v>115005669</v>
      </c>
      <c r="H100" s="63" t="str">
        <f ca="1">ОБОСНОВАНИЕ</f>
        <v>115005669</v>
      </c>
      <c r="I100" s="64" t="str">
        <f ca="1">НАИМЕНОВАНИЕ&amp;CHAR(10)&amp;ИНДЕКСЫ</f>
        <v xml:space="preserve">Кронштейн У4
</v>
      </c>
      <c r="J100" s="65" t="str">
        <f ca="1">ЕД_ИЗМ</f>
        <v>ШТ</v>
      </c>
      <c r="K100" s="66">
        <f ca="1">КОЛИЧЕСТВО</f>
        <v>20</v>
      </c>
      <c r="L100" s="67" t="str">
        <f ca="1">ПОПРАВКА_ОЗП_ВУЕР</f>
        <v/>
      </c>
      <c r="M100" s="68">
        <f ca="1">Б_ОЗП</f>
        <v>0</v>
      </c>
      <c r="N100" s="68">
        <f ca="1">Б_ЭМиМ</f>
        <v>0</v>
      </c>
      <c r="O100" s="69">
        <f ca="1">Б_СМ</f>
        <v>1853.57</v>
      </c>
      <c r="P100" s="70">
        <f ca="1">И_ОЗП</f>
        <v>0</v>
      </c>
      <c r="Q100" s="70">
        <f ca="1">И_ЭМиМ</f>
        <v>0</v>
      </c>
      <c r="R100" s="69">
        <f ca="1">И_СМ</f>
        <v>37071</v>
      </c>
      <c r="S100" s="70">
        <f ca="1">Б_ТзСтр</f>
        <v>0</v>
      </c>
      <c r="T100" s="70">
        <f ca="1">И_ТрСт</f>
        <v>0</v>
      </c>
      <c r="U100" s="71" t="str">
        <f ca="1">IF(ИТОГО_НР="","", ИТОГО_НР&amp;"%")</f>
        <v>0%</v>
      </c>
      <c r="V100" s="71" t="str">
        <f ca="1">IF(ИТОГО_СП="","", ИТОГО_СП&amp;"%")</f>
        <v>0%</v>
      </c>
    </row>
    <row r="101" spans="1:22" x14ac:dyDescent="0.2">
      <c r="A101" s="8" t="s">
        <v>537</v>
      </c>
      <c r="B101" s="8" t="s">
        <v>538</v>
      </c>
      <c r="C101" s="8"/>
      <c r="D101" s="8"/>
      <c r="E101" s="8"/>
      <c r="F101" s="72" t="str">
        <f ca="1">НОМЕР</f>
        <v>39</v>
      </c>
      <c r="G101" s="73" t="str">
        <f ca="1">ПОПРАВКИ&amp;Поправка_Наименование</f>
        <v/>
      </c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5"/>
      <c r="U101" s="76">
        <f ca="1">НР_СУММА</f>
        <v>0</v>
      </c>
      <c r="V101" s="77">
        <f ca="1">СП_СУММА</f>
        <v>0</v>
      </c>
    </row>
    <row r="102" spans="1:22" ht="24" x14ac:dyDescent="0.2">
      <c r="A102" s="8" t="s">
        <v>539</v>
      </c>
      <c r="B102" s="8" t="s">
        <v>540</v>
      </c>
      <c r="C102" s="8"/>
      <c r="D102" s="8"/>
      <c r="E102" s="8"/>
      <c r="F102" s="61" t="str">
        <f ca="1">НОМЕР</f>
        <v>40</v>
      </c>
      <c r="G102" s="62" t="str">
        <f ca="1">ОБОСНОВАНИЕ_ВУЕР</f>
        <v>115002926</v>
      </c>
      <c r="H102" s="63" t="str">
        <f ca="1">ОБОСНОВАНИЕ</f>
        <v>115002926</v>
      </c>
      <c r="I102" s="64" t="str">
        <f ca="1">НАИМЕНОВАНИЕ&amp;CHAR(10)&amp;ИНДЕКСЫ</f>
        <v xml:space="preserve">Траверса ТМ-6
</v>
      </c>
      <c r="J102" s="65" t="str">
        <f ca="1">ЕД_ИЗМ</f>
        <v>ШТ</v>
      </c>
      <c r="K102" s="66">
        <f ca="1">КОЛИЧЕСТВО</f>
        <v>20</v>
      </c>
      <c r="L102" s="67" t="str">
        <f ca="1">ПОПРАВКА_ОЗП_ВУЕР</f>
        <v/>
      </c>
      <c r="M102" s="68">
        <f ca="1">Б_ОЗП</f>
        <v>0</v>
      </c>
      <c r="N102" s="68">
        <f ca="1">Б_ЭМиМ</f>
        <v>0</v>
      </c>
      <c r="O102" s="69">
        <f ca="1">Б_СМ</f>
        <v>6760.69</v>
      </c>
      <c r="P102" s="70">
        <f ca="1">И_ОЗП</f>
        <v>0</v>
      </c>
      <c r="Q102" s="70">
        <f ca="1">И_ЭМиМ</f>
        <v>0</v>
      </c>
      <c r="R102" s="69">
        <f ca="1">И_СМ</f>
        <v>135214</v>
      </c>
      <c r="S102" s="70">
        <f ca="1">Б_ТзСтр</f>
        <v>0</v>
      </c>
      <c r="T102" s="70">
        <f ca="1">И_ТрСт</f>
        <v>0</v>
      </c>
      <c r="U102" s="71" t="str">
        <f ca="1">IF(ИТОГО_НР="","", ИТОГО_НР&amp;"%")</f>
        <v>0%</v>
      </c>
      <c r="V102" s="71" t="str">
        <f ca="1">IF(ИТОГО_СП="","", ИТОГО_СП&amp;"%")</f>
        <v>0%</v>
      </c>
    </row>
    <row r="103" spans="1:22" x14ac:dyDescent="0.2">
      <c r="A103" s="8" t="s">
        <v>539</v>
      </c>
      <c r="B103" s="8" t="s">
        <v>540</v>
      </c>
      <c r="C103" s="8"/>
      <c r="D103" s="8"/>
      <c r="E103" s="8"/>
      <c r="F103" s="72" t="str">
        <f ca="1">НОМЕР</f>
        <v>40</v>
      </c>
      <c r="G103" s="73" t="str">
        <f ca="1">ПОПРАВКИ&amp;Поправка_Наименование</f>
        <v/>
      </c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5"/>
      <c r="U103" s="76">
        <f ca="1">НР_СУММА</f>
        <v>0</v>
      </c>
      <c r="V103" s="77">
        <f ca="1">СП_СУММА</f>
        <v>0</v>
      </c>
    </row>
    <row r="104" spans="1:22" ht="24" x14ac:dyDescent="0.2">
      <c r="A104" s="8" t="s">
        <v>541</v>
      </c>
      <c r="B104" s="8" t="s">
        <v>542</v>
      </c>
      <c r="C104" s="8"/>
      <c r="D104" s="8"/>
      <c r="E104" s="8"/>
      <c r="F104" s="61" t="str">
        <f ca="1">НОМЕР</f>
        <v>41</v>
      </c>
      <c r="G104" s="62" t="str">
        <f ca="1">ОБОСНОВАНИЕ_ВУЕР</f>
        <v>115004902</v>
      </c>
      <c r="H104" s="63" t="str">
        <f ca="1">ОБОСНОВАНИЕ</f>
        <v>115004902</v>
      </c>
      <c r="I104" s="64" t="str">
        <f ca="1">НАИМЕНОВАНИЕ&amp;CHAR(10)&amp;ИНДЕКСЫ</f>
        <v xml:space="preserve">Накладка (оголовок) ОГ-2
</v>
      </c>
      <c r="J104" s="65" t="str">
        <f ca="1">ЕД_ИЗМ</f>
        <v>ШТ</v>
      </c>
      <c r="K104" s="66">
        <f ca="1">КОЛИЧЕСТВО</f>
        <v>40</v>
      </c>
      <c r="L104" s="67" t="str">
        <f ca="1">ПОПРАВКА_ОЗП_ВУЕР</f>
        <v/>
      </c>
      <c r="M104" s="68">
        <f ca="1">Б_ОЗП</f>
        <v>0</v>
      </c>
      <c r="N104" s="68">
        <f ca="1">Б_ЭМиМ</f>
        <v>0</v>
      </c>
      <c r="O104" s="69">
        <f ca="1">Б_СМ</f>
        <v>482</v>
      </c>
      <c r="P104" s="70">
        <f ca="1">И_ОЗП</f>
        <v>0</v>
      </c>
      <c r="Q104" s="70">
        <f ca="1">И_ЭМиМ</f>
        <v>0</v>
      </c>
      <c r="R104" s="69">
        <f ca="1">И_СМ</f>
        <v>19280</v>
      </c>
      <c r="S104" s="70">
        <f ca="1">Б_ТзСтр</f>
        <v>0</v>
      </c>
      <c r="T104" s="70">
        <f ca="1">И_ТрСт</f>
        <v>0</v>
      </c>
      <c r="U104" s="71" t="str">
        <f ca="1">IF(ИТОГО_НР="","", ИТОГО_НР&amp;"%")</f>
        <v>0%</v>
      </c>
      <c r="V104" s="71" t="str">
        <f ca="1">IF(ИТОГО_СП="","", ИТОГО_СП&amp;"%")</f>
        <v>0%</v>
      </c>
    </row>
    <row r="105" spans="1:22" x14ac:dyDescent="0.2">
      <c r="A105" s="8" t="s">
        <v>541</v>
      </c>
      <c r="B105" s="8" t="s">
        <v>542</v>
      </c>
      <c r="C105" s="8"/>
      <c r="D105" s="8"/>
      <c r="E105" s="8"/>
      <c r="F105" s="72" t="str">
        <f ca="1">НОМЕР</f>
        <v>41</v>
      </c>
      <c r="G105" s="73" t="str">
        <f ca="1">ПОПРАВКИ&amp;Поправка_Наименование</f>
        <v/>
      </c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5"/>
      <c r="U105" s="76">
        <f ca="1">НР_СУММА</f>
        <v>0</v>
      </c>
      <c r="V105" s="77">
        <f ca="1">СП_СУММА</f>
        <v>0</v>
      </c>
    </row>
    <row r="106" spans="1:22" ht="24" x14ac:dyDescent="0.2">
      <c r="A106" s="8" t="s">
        <v>543</v>
      </c>
      <c r="B106" s="8" t="s">
        <v>544</v>
      </c>
      <c r="C106" s="8"/>
      <c r="D106" s="8"/>
      <c r="E106" s="8"/>
      <c r="F106" s="61" t="str">
        <f ca="1">НОМЕР</f>
        <v>42</v>
      </c>
      <c r="G106" s="62" t="str">
        <f ca="1">ОБОСНОВАНИЕ_ВУЕР</f>
        <v>115000488</v>
      </c>
      <c r="H106" s="63" t="str">
        <f ca="1">ОБОСНОВАНИЕ</f>
        <v>115000488</v>
      </c>
      <c r="I106" s="64" t="str">
        <f ca="1">НАИМЕНОВАНИЕ&amp;CHAR(10)&amp;ИНДЕКСЫ</f>
        <v xml:space="preserve">Накладка (оголовок) ОГ-5
</v>
      </c>
      <c r="J106" s="65" t="str">
        <f ca="1">ЕД_ИЗМ</f>
        <v>ШТ</v>
      </c>
      <c r="K106" s="66">
        <f ca="1">КОЛИЧЕСТВО</f>
        <v>20</v>
      </c>
      <c r="L106" s="67" t="str">
        <f ca="1">ПОПРАВКА_ОЗП_ВУЕР</f>
        <v/>
      </c>
      <c r="M106" s="68">
        <f ca="1">Б_ОЗП</f>
        <v>0</v>
      </c>
      <c r="N106" s="68">
        <f ca="1">Б_ЭМиМ</f>
        <v>0</v>
      </c>
      <c r="O106" s="69">
        <f ca="1">Б_СМ</f>
        <v>323.61</v>
      </c>
      <c r="P106" s="70">
        <f ca="1">И_ОЗП</f>
        <v>0</v>
      </c>
      <c r="Q106" s="70">
        <f ca="1">И_ЭМиМ</f>
        <v>0</v>
      </c>
      <c r="R106" s="69">
        <f ca="1">И_СМ</f>
        <v>6472</v>
      </c>
      <c r="S106" s="70">
        <f ca="1">Б_ТзСтр</f>
        <v>0</v>
      </c>
      <c r="T106" s="70">
        <f ca="1">И_ТрСт</f>
        <v>0</v>
      </c>
      <c r="U106" s="71" t="str">
        <f ca="1">IF(ИТОГО_НР="","", ИТОГО_НР&amp;"%")</f>
        <v>0%</v>
      </c>
      <c r="V106" s="71" t="str">
        <f ca="1">IF(ИТОГО_СП="","", ИТОГО_СП&amp;"%")</f>
        <v>0%</v>
      </c>
    </row>
    <row r="107" spans="1:22" x14ac:dyDescent="0.2">
      <c r="A107" s="8" t="s">
        <v>543</v>
      </c>
      <c r="B107" s="8" t="s">
        <v>544</v>
      </c>
      <c r="C107" s="8"/>
      <c r="D107" s="8"/>
      <c r="E107" s="8"/>
      <c r="F107" s="72" t="str">
        <f ca="1">НОМЕР</f>
        <v>42</v>
      </c>
      <c r="G107" s="73" t="str">
        <f ca="1">ПОПРАВКИ&amp;Поправка_Наименование</f>
        <v/>
      </c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5"/>
      <c r="U107" s="76">
        <f ca="1">НР_СУММА</f>
        <v>0</v>
      </c>
      <c r="V107" s="77">
        <f ca="1">СП_СУММА</f>
        <v>0</v>
      </c>
    </row>
    <row r="108" spans="1:22" ht="24" x14ac:dyDescent="0.2">
      <c r="A108" s="8" t="s">
        <v>545</v>
      </c>
      <c r="B108" s="8" t="s">
        <v>546</v>
      </c>
      <c r="C108" s="8"/>
      <c r="D108" s="8"/>
      <c r="E108" s="8"/>
      <c r="F108" s="61" t="str">
        <f ca="1">НОМЕР</f>
        <v>43</v>
      </c>
      <c r="G108" s="62" t="str">
        <f ca="1">ОБОСНОВАНИЕ_ВУЕР</f>
        <v>115000241</v>
      </c>
      <c r="H108" s="63" t="str">
        <f ca="1">ОБОСНОВАНИЕ</f>
        <v>115000241</v>
      </c>
      <c r="I108" s="64" t="str">
        <f ca="1">НАИМЕНОВАНИЕ&amp;CHAR(10)&amp;ИНДЕКСЫ</f>
        <v xml:space="preserve">Болт Б5
</v>
      </c>
      <c r="J108" s="65" t="str">
        <f ca="1">ЕД_ИЗМ</f>
        <v>ШТ</v>
      </c>
      <c r="K108" s="66">
        <f ca="1">КОЛИЧЕСТВО</f>
        <v>20</v>
      </c>
      <c r="L108" s="67" t="str">
        <f ca="1">ПОПРАВКА_ОЗП_ВУЕР</f>
        <v/>
      </c>
      <c r="M108" s="68">
        <f ca="1">Б_ОЗП</f>
        <v>0</v>
      </c>
      <c r="N108" s="68">
        <f ca="1">Б_ЭМиМ</f>
        <v>0</v>
      </c>
      <c r="O108" s="69">
        <f ca="1">Б_СМ</f>
        <v>126.2</v>
      </c>
      <c r="P108" s="70">
        <f ca="1">И_ОЗП</f>
        <v>0</v>
      </c>
      <c r="Q108" s="70">
        <f ca="1">И_ЭМиМ</f>
        <v>0</v>
      </c>
      <c r="R108" s="69">
        <f ca="1">И_СМ</f>
        <v>2524</v>
      </c>
      <c r="S108" s="70">
        <f ca="1">Б_ТзСтр</f>
        <v>0</v>
      </c>
      <c r="T108" s="70">
        <f ca="1">И_ТрСт</f>
        <v>0</v>
      </c>
      <c r="U108" s="71" t="str">
        <f ca="1">IF(ИТОГО_НР="","", ИТОГО_НР&amp;"%")</f>
        <v>0%</v>
      </c>
      <c r="V108" s="71" t="str">
        <f ca="1">IF(ИТОГО_СП="","", ИТОГО_СП&amp;"%")</f>
        <v>0%</v>
      </c>
    </row>
    <row r="109" spans="1:22" x14ac:dyDescent="0.2">
      <c r="A109" s="8" t="s">
        <v>545</v>
      </c>
      <c r="B109" s="8" t="s">
        <v>546</v>
      </c>
      <c r="C109" s="8"/>
      <c r="D109" s="8"/>
      <c r="E109" s="8"/>
      <c r="F109" s="72" t="str">
        <f ca="1">НОМЕР</f>
        <v>43</v>
      </c>
      <c r="G109" s="73" t="str">
        <f ca="1">ПОПРАВКИ&amp;Поправка_Наименование</f>
        <v/>
      </c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  <c r="T109" s="75"/>
      <c r="U109" s="76">
        <f ca="1">НР_СУММА</f>
        <v>0</v>
      </c>
      <c r="V109" s="77">
        <f ca="1">СП_СУММА</f>
        <v>0</v>
      </c>
    </row>
    <row r="110" spans="1:22" ht="24" x14ac:dyDescent="0.2">
      <c r="A110" s="8" t="s">
        <v>547</v>
      </c>
      <c r="B110" s="8" t="s">
        <v>548</v>
      </c>
      <c r="C110" s="8"/>
      <c r="D110" s="8"/>
      <c r="E110" s="8"/>
      <c r="F110" s="61" t="str">
        <f ca="1">НОМЕР</f>
        <v>44</v>
      </c>
      <c r="G110" s="62" t="str">
        <f ca="1">ОБОСНОВАНИЕ_ВУЕР</f>
        <v>115020921</v>
      </c>
      <c r="H110" s="63" t="str">
        <f ca="1">ОБОСНОВАНИЕ</f>
        <v>115020921</v>
      </c>
      <c r="I110" s="64" t="str">
        <f ca="1">НАИМЕНОВАНИЕ&amp;CHAR(10)&amp;ИНДЕКСЫ</f>
        <v xml:space="preserve">Изолятор ШФ-20В
</v>
      </c>
      <c r="J110" s="65" t="str">
        <f ca="1">ЕД_ИЗМ</f>
        <v>ШТ</v>
      </c>
      <c r="K110" s="66">
        <f ca="1">КОЛИЧЕСТВО</f>
        <v>60</v>
      </c>
      <c r="L110" s="67" t="str">
        <f ca="1">ПОПРАВКА_ОЗП_ВУЕР</f>
        <v/>
      </c>
      <c r="M110" s="68">
        <f ca="1">Б_ОЗП</f>
        <v>0</v>
      </c>
      <c r="N110" s="68">
        <f ca="1">Б_ЭМиМ</f>
        <v>0</v>
      </c>
      <c r="O110" s="69">
        <f ca="1">Б_СМ</f>
        <v>426.38</v>
      </c>
      <c r="P110" s="70">
        <f ca="1">И_ОЗП</f>
        <v>0</v>
      </c>
      <c r="Q110" s="70">
        <f ca="1">И_ЭМиМ</f>
        <v>0</v>
      </c>
      <c r="R110" s="69">
        <f ca="1">И_СМ</f>
        <v>25583</v>
      </c>
      <c r="S110" s="70">
        <f ca="1">Б_ТзСтр</f>
        <v>0</v>
      </c>
      <c r="T110" s="70">
        <f ca="1">И_ТрСт</f>
        <v>0</v>
      </c>
      <c r="U110" s="71" t="str">
        <f ca="1">IF(ИТОГО_НР="","", ИТОГО_НР&amp;"%")</f>
        <v>0%</v>
      </c>
      <c r="V110" s="71" t="str">
        <f ca="1">IF(ИТОГО_СП="","", ИТОГО_СП&amp;"%")</f>
        <v>0%</v>
      </c>
    </row>
    <row r="111" spans="1:22" x14ac:dyDescent="0.2">
      <c r="A111" s="8" t="s">
        <v>547</v>
      </c>
      <c r="B111" s="8" t="s">
        <v>548</v>
      </c>
      <c r="C111" s="8"/>
      <c r="D111" s="8"/>
      <c r="E111" s="8"/>
      <c r="F111" s="72" t="str">
        <f ca="1">НОМЕР</f>
        <v>44</v>
      </c>
      <c r="G111" s="73" t="str">
        <f ca="1">ПОПРАВКИ&amp;Поправка_Наименование</f>
        <v/>
      </c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5"/>
      <c r="U111" s="76">
        <f ca="1">НР_СУММА</f>
        <v>0</v>
      </c>
      <c r="V111" s="77">
        <f ca="1">СП_СУММА</f>
        <v>0</v>
      </c>
    </row>
    <row r="112" spans="1:22" ht="24" x14ac:dyDescent="0.2">
      <c r="A112" s="8" t="s">
        <v>549</v>
      </c>
      <c r="B112" s="8" t="s">
        <v>550</v>
      </c>
      <c r="C112" s="8"/>
      <c r="D112" s="8"/>
      <c r="E112" s="8"/>
      <c r="F112" s="61" t="str">
        <f ca="1">НОМЕР</f>
        <v>45</v>
      </c>
      <c r="G112" s="62" t="str">
        <f ca="1">ОБОСНОВАНИЕ_ВУЕР</f>
        <v>115021218</v>
      </c>
      <c r="H112" s="63" t="str">
        <f ca="1">ОБОСНОВАНИЕ</f>
        <v>115021218</v>
      </c>
      <c r="I112" s="64" t="str">
        <f ca="1">НАИМЕНОВАНИЕ&amp;CHAR(10)&amp;ИНДЕКСЫ</f>
        <v xml:space="preserve">Колпачок КП-22
</v>
      </c>
      <c r="J112" s="65" t="str">
        <f ca="1">ЕД_ИЗМ</f>
        <v>ШТ</v>
      </c>
      <c r="K112" s="66">
        <f ca="1">КОЛИЧЕСТВО</f>
        <v>60</v>
      </c>
      <c r="L112" s="67" t="str">
        <f ca="1">ПОПРАВКА_ОЗП_ВУЕР</f>
        <v/>
      </c>
      <c r="M112" s="68">
        <f ca="1">Б_ОЗП</f>
        <v>0</v>
      </c>
      <c r="N112" s="68">
        <f ca="1">Б_ЭМиМ</f>
        <v>0</v>
      </c>
      <c r="O112" s="69">
        <f ca="1">Б_СМ</f>
        <v>7.56</v>
      </c>
      <c r="P112" s="70">
        <f ca="1">И_ОЗП</f>
        <v>0</v>
      </c>
      <c r="Q112" s="70">
        <f ca="1">И_ЭМиМ</f>
        <v>0</v>
      </c>
      <c r="R112" s="69">
        <f ca="1">И_СМ</f>
        <v>454</v>
      </c>
      <c r="S112" s="70">
        <f ca="1">Б_ТзСтр</f>
        <v>0</v>
      </c>
      <c r="T112" s="70">
        <f ca="1">И_ТрСт</f>
        <v>0</v>
      </c>
      <c r="U112" s="71" t="str">
        <f ca="1">IF(ИТОГО_НР="","", ИТОГО_НР&amp;"%")</f>
        <v>0%</v>
      </c>
      <c r="V112" s="71" t="str">
        <f ca="1">IF(ИТОГО_СП="","", ИТОГО_СП&amp;"%")</f>
        <v>0%</v>
      </c>
    </row>
    <row r="113" spans="1:22" x14ac:dyDescent="0.2">
      <c r="A113" s="8" t="s">
        <v>549</v>
      </c>
      <c r="B113" s="8" t="s">
        <v>550</v>
      </c>
      <c r="C113" s="8"/>
      <c r="D113" s="8"/>
      <c r="E113" s="8"/>
      <c r="F113" s="72" t="str">
        <f ca="1">НОМЕР</f>
        <v>45</v>
      </c>
      <c r="G113" s="73" t="str">
        <f ca="1">ПОПРАВКИ&amp;Поправка_Наименование</f>
        <v/>
      </c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5"/>
      <c r="U113" s="76">
        <f ca="1">НР_СУММА</f>
        <v>0</v>
      </c>
      <c r="V113" s="77">
        <f ca="1">СП_СУММА</f>
        <v>0</v>
      </c>
    </row>
    <row r="114" spans="1:22" ht="24" x14ac:dyDescent="0.2">
      <c r="A114" s="8" t="s">
        <v>551</v>
      </c>
      <c r="B114" s="8" t="s">
        <v>552</v>
      </c>
      <c r="C114" s="8"/>
      <c r="D114" s="8"/>
      <c r="E114" s="8"/>
      <c r="F114" s="61" t="str">
        <f ca="1">НОМЕР</f>
        <v>46</v>
      </c>
      <c r="G114" s="62" t="str">
        <f ca="1">ОБОСНОВАНИЕ_ВУЕР</f>
        <v>115002760</v>
      </c>
      <c r="H114" s="63" t="str">
        <f ca="1">ОБОСНОВАНИЕ</f>
        <v>115002760</v>
      </c>
      <c r="I114" s="64" t="str">
        <f ca="1">НАИМЕНОВАНИЕ&amp;CHAR(10)&amp;ИНДЕКСЫ</f>
        <v xml:space="preserve">Заземляющий проводник ЗП-1
</v>
      </c>
      <c r="J114" s="65" t="str">
        <f ca="1">ЕД_ИЗМ</f>
        <v>ШТ</v>
      </c>
      <c r="K114" s="66">
        <f ca="1">КОЛИЧЕСТВО</f>
        <v>40</v>
      </c>
      <c r="L114" s="67" t="str">
        <f ca="1">ПОПРАВКА_ОЗП_ВУЕР</f>
        <v/>
      </c>
      <c r="M114" s="68">
        <f ca="1">Б_ОЗП</f>
        <v>0</v>
      </c>
      <c r="N114" s="68">
        <f ca="1">Б_ЭМиМ</f>
        <v>0</v>
      </c>
      <c r="O114" s="69">
        <f ca="1">Б_СМ</f>
        <v>882.75</v>
      </c>
      <c r="P114" s="70">
        <f ca="1">И_ОЗП</f>
        <v>0</v>
      </c>
      <c r="Q114" s="70">
        <f ca="1">И_ЭМиМ</f>
        <v>0</v>
      </c>
      <c r="R114" s="69">
        <f ca="1">И_СМ</f>
        <v>35310</v>
      </c>
      <c r="S114" s="70">
        <f ca="1">Б_ТзСтр</f>
        <v>0</v>
      </c>
      <c r="T114" s="70">
        <f ca="1">И_ТрСт</f>
        <v>0</v>
      </c>
      <c r="U114" s="71" t="str">
        <f ca="1">IF(ИТОГО_НР="","", ИТОГО_НР&amp;"%")</f>
        <v>0%</v>
      </c>
      <c r="V114" s="71" t="str">
        <f ca="1">IF(ИТОГО_СП="","", ИТОГО_СП&amp;"%")</f>
        <v>0%</v>
      </c>
    </row>
    <row r="115" spans="1:22" x14ac:dyDescent="0.2">
      <c r="A115" s="8" t="s">
        <v>551</v>
      </c>
      <c r="B115" s="8" t="s">
        <v>552</v>
      </c>
      <c r="C115" s="8"/>
      <c r="D115" s="8"/>
      <c r="E115" s="8"/>
      <c r="F115" s="72" t="str">
        <f ca="1">НОМЕР</f>
        <v>46</v>
      </c>
      <c r="G115" s="73" t="str">
        <f ca="1">ПОПРАВКИ&amp;Поправка_Наименование</f>
        <v/>
      </c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5"/>
      <c r="U115" s="76">
        <f ca="1">НР_СУММА</f>
        <v>0</v>
      </c>
      <c r="V115" s="77">
        <f ca="1">СП_СУММА</f>
        <v>0</v>
      </c>
    </row>
    <row r="116" spans="1:22" ht="24" x14ac:dyDescent="0.2">
      <c r="A116" s="8" t="s">
        <v>553</v>
      </c>
      <c r="B116" s="8" t="s">
        <v>554</v>
      </c>
      <c r="C116" s="8"/>
      <c r="D116" s="8"/>
      <c r="E116" s="8"/>
      <c r="F116" s="61" t="str">
        <f ca="1">НОМЕР</f>
        <v>47</v>
      </c>
      <c r="G116" s="62" t="str">
        <f ca="1">ОБОСНОВАНИЕ_ВУЕР</f>
        <v>115005724</v>
      </c>
      <c r="H116" s="63" t="str">
        <f ca="1">ОБОСНОВАНИЕ</f>
        <v>115005724</v>
      </c>
      <c r="I116" s="64" t="str">
        <f ca="1">НАИМЕНОВАНИЕ&amp;CHAR(10)&amp;ИНДЕКСЫ</f>
        <v xml:space="preserve">Зажим ПС2-1
</v>
      </c>
      <c r="J116" s="65" t="str">
        <f ca="1">ЕД_ИЗМ</f>
        <v>ШТ</v>
      </c>
      <c r="K116" s="66">
        <f ca="1">КОЛИЧЕСТВО</f>
        <v>60</v>
      </c>
      <c r="L116" s="67" t="str">
        <f ca="1">ПОПРАВКА_ОЗП_ВУЕР</f>
        <v/>
      </c>
      <c r="M116" s="68">
        <f ca="1">Б_ОЗП</f>
        <v>0</v>
      </c>
      <c r="N116" s="68">
        <f ca="1">Б_ЭМиМ</f>
        <v>0</v>
      </c>
      <c r="O116" s="69">
        <f ca="1">Б_СМ</f>
        <v>129.44</v>
      </c>
      <c r="P116" s="70">
        <f ca="1">И_ОЗП</f>
        <v>0</v>
      </c>
      <c r="Q116" s="70">
        <f ca="1">И_ЭМиМ</f>
        <v>0</v>
      </c>
      <c r="R116" s="69">
        <f ca="1">И_СМ</f>
        <v>7766</v>
      </c>
      <c r="S116" s="70">
        <f ca="1">Б_ТзСтр</f>
        <v>0</v>
      </c>
      <c r="T116" s="70">
        <f ca="1">И_ТрСт</f>
        <v>0</v>
      </c>
      <c r="U116" s="71" t="str">
        <f ca="1">IF(ИТОГО_НР="","", ИТОГО_НР&amp;"%")</f>
        <v>0%</v>
      </c>
      <c r="V116" s="71" t="str">
        <f ca="1">IF(ИТОГО_СП="","", ИТОГО_СП&amp;"%")</f>
        <v>0%</v>
      </c>
    </row>
    <row r="117" spans="1:22" x14ac:dyDescent="0.2">
      <c r="A117" s="8" t="s">
        <v>553</v>
      </c>
      <c r="B117" s="8" t="s">
        <v>554</v>
      </c>
      <c r="C117" s="8"/>
      <c r="D117" s="8"/>
      <c r="E117" s="8"/>
      <c r="F117" s="72" t="str">
        <f ca="1">НОМЕР</f>
        <v>47</v>
      </c>
      <c r="G117" s="73" t="str">
        <f ca="1">ПОПРАВКИ&amp;Поправка_Наименование</f>
        <v/>
      </c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5"/>
      <c r="U117" s="76">
        <f ca="1">НР_СУММА</f>
        <v>0</v>
      </c>
      <c r="V117" s="77">
        <f ca="1">СП_СУММА</f>
        <v>0</v>
      </c>
    </row>
    <row r="118" spans="1:22" ht="24" x14ac:dyDescent="0.2">
      <c r="A118" s="8" t="s">
        <v>555</v>
      </c>
      <c r="B118" s="8" t="s">
        <v>556</v>
      </c>
      <c r="C118" s="8"/>
      <c r="D118" s="8"/>
      <c r="E118" s="8"/>
      <c r="F118" s="61" t="str">
        <f ca="1">НОМЕР</f>
        <v>48</v>
      </c>
      <c r="G118" s="62" t="str">
        <f ca="1">ОБОСНОВАНИЕ_ВУЕР</f>
        <v>115002943</v>
      </c>
      <c r="H118" s="63" t="str">
        <f ca="1">ОБОСНОВАНИЕ</f>
        <v>115002943</v>
      </c>
      <c r="I118" s="64" t="str">
        <f ca="1">НАИМЕНОВАНИЕ&amp;CHAR(10)&amp;ИНДЕКСЫ</f>
        <v xml:space="preserve">Хомут Х-42
</v>
      </c>
      <c r="J118" s="65" t="str">
        <f ca="1">ЕД_ИЗМ</f>
        <v>ШТ</v>
      </c>
      <c r="K118" s="66">
        <f ca="1">КОЛИЧЕСТВО</f>
        <v>20</v>
      </c>
      <c r="L118" s="67" t="str">
        <f ca="1">ПОПРАВКА_ОЗП_ВУЕР</f>
        <v/>
      </c>
      <c r="M118" s="68">
        <f ca="1">Б_ОЗП</f>
        <v>0</v>
      </c>
      <c r="N118" s="68">
        <f ca="1">Б_ЭМиМ</f>
        <v>0</v>
      </c>
      <c r="O118" s="69">
        <f ca="1">Б_СМ</f>
        <v>366.05</v>
      </c>
      <c r="P118" s="70">
        <f ca="1">И_ОЗП</f>
        <v>0</v>
      </c>
      <c r="Q118" s="70">
        <f ca="1">И_ЭМиМ</f>
        <v>0</v>
      </c>
      <c r="R118" s="69">
        <f ca="1">И_СМ</f>
        <v>7321</v>
      </c>
      <c r="S118" s="70">
        <f ca="1">Б_ТзСтр</f>
        <v>0</v>
      </c>
      <c r="T118" s="70">
        <f ca="1">И_ТрСт</f>
        <v>0</v>
      </c>
      <c r="U118" s="71" t="str">
        <f ca="1">IF(ИТОГО_НР="","", ИТОГО_НР&amp;"%")</f>
        <v>0%</v>
      </c>
      <c r="V118" s="71" t="str">
        <f ca="1">IF(ИТОГО_СП="","", ИТОГО_СП&amp;"%")</f>
        <v>0%</v>
      </c>
    </row>
    <row r="119" spans="1:22" x14ac:dyDescent="0.2">
      <c r="A119" s="8" t="s">
        <v>555</v>
      </c>
      <c r="B119" s="8" t="s">
        <v>556</v>
      </c>
      <c r="C119" s="8"/>
      <c r="D119" s="8"/>
      <c r="E119" s="8"/>
      <c r="F119" s="72" t="str">
        <f ca="1">НОМЕР</f>
        <v>48</v>
      </c>
      <c r="G119" s="73" t="str">
        <f ca="1">ПОПРАВКИ&amp;Поправка_Наименование</f>
        <v/>
      </c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5"/>
      <c r="U119" s="76">
        <f ca="1">НР_СУММА</f>
        <v>0</v>
      </c>
      <c r="V119" s="77">
        <f ca="1">СП_СУММА</f>
        <v>0</v>
      </c>
    </row>
    <row r="120" spans="1:22" ht="24" x14ac:dyDescent="0.2">
      <c r="A120" s="8" t="s">
        <v>557</v>
      </c>
      <c r="B120" s="8" t="s">
        <v>558</v>
      </c>
      <c r="C120" s="8"/>
      <c r="D120" s="8"/>
      <c r="E120" s="8"/>
      <c r="F120" s="61" t="str">
        <f ca="1">НОМЕР</f>
        <v>49</v>
      </c>
      <c r="G120" s="62" t="str">
        <f ca="1">ОБОСНОВАНИЕ_ВУЕР</f>
        <v>115004875</v>
      </c>
      <c r="H120" s="63" t="str">
        <f ca="1">ОБОСНОВАНИЕ</f>
        <v>115004875</v>
      </c>
      <c r="I120" s="64" t="str">
        <f ca="1">НАИМЕНОВАНИЕ&amp;CHAR(10)&amp;ИНДЕКСЫ</f>
        <v xml:space="preserve">Провод для вязки (А-50)
</v>
      </c>
      <c r="J120" s="65" t="str">
        <f ca="1">ЕД_ИЗМ</f>
        <v>кг</v>
      </c>
      <c r="K120" s="66">
        <f ca="1">КОЛИЧЕСТВО</f>
        <v>6</v>
      </c>
      <c r="L120" s="67" t="str">
        <f ca="1">ПОПРАВКА_ОЗП_ВУЕР</f>
        <v/>
      </c>
      <c r="M120" s="68">
        <f ca="1">Б_ОЗП</f>
        <v>0</v>
      </c>
      <c r="N120" s="68">
        <f ca="1">Б_ЭМиМ</f>
        <v>0</v>
      </c>
      <c r="O120" s="69">
        <f ca="1">Б_СМ</f>
        <v>293.47000000000003</v>
      </c>
      <c r="P120" s="70">
        <f ca="1">И_ОЗП</f>
        <v>0</v>
      </c>
      <c r="Q120" s="70">
        <f ca="1">И_ЭМиМ</f>
        <v>0</v>
      </c>
      <c r="R120" s="69">
        <f ca="1">И_СМ</f>
        <v>1761</v>
      </c>
      <c r="S120" s="70">
        <f ca="1">Б_ТзСтр</f>
        <v>0</v>
      </c>
      <c r="T120" s="70">
        <f ca="1">И_ТрСт</f>
        <v>0</v>
      </c>
      <c r="U120" s="71" t="str">
        <f ca="1">IF(ИТОГО_НР="","", ИТОГО_НР&amp;"%")</f>
        <v>0%</v>
      </c>
      <c r="V120" s="71" t="str">
        <f ca="1">IF(ИТОГО_СП="","", ИТОГО_СП&amp;"%")</f>
        <v>0%</v>
      </c>
    </row>
    <row r="121" spans="1:22" x14ac:dyDescent="0.2">
      <c r="A121" s="8" t="s">
        <v>557</v>
      </c>
      <c r="B121" s="8" t="s">
        <v>558</v>
      </c>
      <c r="C121" s="8"/>
      <c r="D121" s="8"/>
      <c r="E121" s="8"/>
      <c r="F121" s="72" t="str">
        <f ca="1">НОМЕР</f>
        <v>49</v>
      </c>
      <c r="G121" s="73" t="str">
        <f ca="1">ПОПРАВКИ&amp;Поправка_Наименование</f>
        <v/>
      </c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5"/>
      <c r="U121" s="76">
        <f ca="1">НР_СУММА</f>
        <v>0</v>
      </c>
      <c r="V121" s="77">
        <f ca="1">СП_СУММА</f>
        <v>0</v>
      </c>
    </row>
    <row r="122" spans="1:22" ht="72" x14ac:dyDescent="0.2">
      <c r="A122" s="8" t="s">
        <v>559</v>
      </c>
      <c r="B122" s="8" t="s">
        <v>560</v>
      </c>
      <c r="C122" s="8"/>
      <c r="D122" s="8"/>
      <c r="E122" s="8"/>
      <c r="F122" s="61" t="str">
        <f ca="1">НОМЕР</f>
        <v>50</v>
      </c>
      <c r="G122" s="62" t="str">
        <f ca="1">ОБОСНОВАНИЕ_ВУЕР</f>
        <v>РЛ0ИР4ИОН</v>
      </c>
      <c r="H122" s="63" t="str">
        <f ca="1">ОБОСНОВАНИЕ</f>
        <v>ВУЕР-РС-2020, РЛ0ИР4ИОН, приказ ПАО «Россети» от 26.03.2021 №131 (с изменениями)</v>
      </c>
      <c r="I122" s="64" t="str">
        <f ca="1">НАИМЕНОВАНИЕ&amp;CHAR(10)&amp;ИНДЕКСЫ</f>
        <v xml:space="preserve">Замена натяжной гирлянды изоляторов на ВЛ
</v>
      </c>
      <c r="J122" s="65" t="str">
        <f ca="1">ЕД_ИЗМ</f>
        <v>1 ГИРЛЯНДА</v>
      </c>
      <c r="K122" s="66">
        <f ca="1">КОЛИЧЕСТВО</f>
        <v>120</v>
      </c>
      <c r="L122" s="67" t="str">
        <f ca="1">ПОПРАВКА_ОЗП_ВУЕР</f>
        <v>*0,5</v>
      </c>
      <c r="M122" s="68">
        <f ca="1">Б_ОЗП</f>
        <v>1138.05</v>
      </c>
      <c r="N122" s="68">
        <f ca="1">Б_ЭМиМ</f>
        <v>1682.84</v>
      </c>
      <c r="O122" s="69">
        <f ca="1">Б_СМ</f>
        <v>9.5</v>
      </c>
      <c r="P122" s="70">
        <f ca="1">И_ОЗП</f>
        <v>68284</v>
      </c>
      <c r="Q122" s="70">
        <f ca="1">И_ЭМиМ</f>
        <v>100970</v>
      </c>
      <c r="R122" s="69">
        <f ca="1">И_СМ</f>
        <v>0</v>
      </c>
      <c r="S122" s="70">
        <f ca="1">Б_ТзСтр</f>
        <v>6.78</v>
      </c>
      <c r="T122" s="70">
        <f ca="1">И_ТрСт</f>
        <v>406.8</v>
      </c>
      <c r="U122" s="71" t="str">
        <f ca="1">IF(ИТОГО_НР="","", ИТОГО_НР&amp;"%")</f>
        <v>182%</v>
      </c>
      <c r="V122" s="71" t="str">
        <f ca="1">IF(ИТОГО_СП="","", ИТОГО_СП&amp;"%")</f>
        <v>60%</v>
      </c>
    </row>
    <row r="123" spans="1:22" x14ac:dyDescent="0.2">
      <c r="A123" s="8" t="s">
        <v>559</v>
      </c>
      <c r="B123" s="8" t="s">
        <v>560</v>
      </c>
      <c r="C123" s="8"/>
      <c r="D123" s="8"/>
      <c r="E123" s="8"/>
      <c r="F123" s="72" t="str">
        <f ca="1">НОМЕР</f>
        <v>50</v>
      </c>
      <c r="G123" s="73" t="str">
        <f ca="1">ПОПРАВКИ&amp;Поправка_Наименование</f>
        <v xml:space="preserve"> Поправки  СтМат: *0 ОЗП: *0,5 ЗПМ: *0,5 ЭММ: *0,5</v>
      </c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5"/>
      <c r="U123" s="76">
        <f ca="1">НР_СУММА</f>
        <v>124277</v>
      </c>
      <c r="V123" s="77">
        <f ca="1">СП_СУММА</f>
        <v>40970</v>
      </c>
    </row>
    <row r="124" spans="1:22" ht="24" x14ac:dyDescent="0.2">
      <c r="A124" s="8" t="s">
        <v>561</v>
      </c>
      <c r="B124" s="8" t="s">
        <v>562</v>
      </c>
      <c r="C124" s="8"/>
      <c r="D124" s="8"/>
      <c r="E124" s="8"/>
      <c r="F124" s="61" t="str">
        <f ca="1">НОМЕР</f>
        <v>51</v>
      </c>
      <c r="G124" s="62" t="str">
        <f ca="1">ОБОСНОВАНИЕ_ВУЕР</f>
        <v>115021183</v>
      </c>
      <c r="H124" s="63" t="str">
        <f ca="1">ОБОСНОВАНИЕ</f>
        <v>115021183</v>
      </c>
      <c r="I124" s="64" t="str">
        <f ca="1">НАИМЕНОВАНИЕ&amp;CHAR(10)&amp;ИНДЕКСЫ</f>
        <v xml:space="preserve">Изолятор ПС-70Е
</v>
      </c>
      <c r="J124" s="65" t="str">
        <f ca="1">ЕД_ИЗМ</f>
        <v>ШТ</v>
      </c>
      <c r="K124" s="66">
        <f ca="1">КОЛИЧЕСТВО</f>
        <v>240</v>
      </c>
      <c r="L124" s="67" t="str">
        <f ca="1">ПОПРАВКА_ОЗП_ВУЕР</f>
        <v/>
      </c>
      <c r="M124" s="68">
        <f ca="1">Б_ОЗП</f>
        <v>0</v>
      </c>
      <c r="N124" s="68">
        <f ca="1">Б_ЭМиМ</f>
        <v>0</v>
      </c>
      <c r="O124" s="69">
        <f ca="1">Б_СМ</f>
        <v>1166</v>
      </c>
      <c r="P124" s="70">
        <f ca="1">И_ОЗП</f>
        <v>0</v>
      </c>
      <c r="Q124" s="70">
        <f ca="1">И_ЭМиМ</f>
        <v>0</v>
      </c>
      <c r="R124" s="69">
        <f ca="1">И_СМ</f>
        <v>279840</v>
      </c>
      <c r="S124" s="70">
        <f ca="1">Б_ТзСтр</f>
        <v>0</v>
      </c>
      <c r="T124" s="70">
        <f ca="1">И_ТрСт</f>
        <v>0</v>
      </c>
      <c r="U124" s="71" t="str">
        <f ca="1">IF(ИТОГО_НР="","", ИТОГО_НР&amp;"%")</f>
        <v>0%</v>
      </c>
      <c r="V124" s="71" t="str">
        <f ca="1">IF(ИТОГО_СП="","", ИТОГО_СП&amp;"%")</f>
        <v>0%</v>
      </c>
    </row>
    <row r="125" spans="1:22" x14ac:dyDescent="0.2">
      <c r="A125" s="8" t="s">
        <v>561</v>
      </c>
      <c r="B125" s="8" t="s">
        <v>562</v>
      </c>
      <c r="C125" s="8"/>
      <c r="D125" s="8"/>
      <c r="E125" s="8"/>
      <c r="F125" s="72" t="str">
        <f ca="1">НОМЕР</f>
        <v>51</v>
      </c>
      <c r="G125" s="73" t="str">
        <f ca="1">ПОПРАВКИ&amp;Поправка_Наименование</f>
        <v/>
      </c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5"/>
      <c r="U125" s="76">
        <f ca="1">НР_СУММА</f>
        <v>0</v>
      </c>
      <c r="V125" s="77">
        <f ca="1">СП_СУММА</f>
        <v>0</v>
      </c>
    </row>
    <row r="126" spans="1:22" ht="24" x14ac:dyDescent="0.2">
      <c r="A126" s="8" t="s">
        <v>563</v>
      </c>
      <c r="B126" s="8" t="s">
        <v>564</v>
      </c>
      <c r="C126" s="8"/>
      <c r="D126" s="8"/>
      <c r="E126" s="8"/>
      <c r="F126" s="61" t="str">
        <f ca="1">НОМЕР</f>
        <v>52</v>
      </c>
      <c r="G126" s="62" t="str">
        <f ca="1">ОБОСНОВАНИЕ_ВУЕР</f>
        <v>115005779</v>
      </c>
      <c r="H126" s="63" t="str">
        <f ca="1">ОБОСНОВАНИЕ</f>
        <v>115005779</v>
      </c>
      <c r="I126" s="64" t="str">
        <f ca="1">НАИМЕНОВАНИЕ&amp;CHAR(10)&amp;ИНДЕКСЫ</f>
        <v xml:space="preserve">Ушко У1-7-16
</v>
      </c>
      <c r="J126" s="65" t="str">
        <f ca="1">ЕД_ИЗМ</f>
        <v>ШТ</v>
      </c>
      <c r="K126" s="66">
        <f ca="1">КОЛИЧЕСТВО</f>
        <v>120</v>
      </c>
      <c r="L126" s="67" t="str">
        <f ca="1">ПОПРАВКА_ОЗП_ВУЕР</f>
        <v/>
      </c>
      <c r="M126" s="68">
        <f ca="1">Б_ОЗП</f>
        <v>0</v>
      </c>
      <c r="N126" s="68">
        <f ca="1">Б_ЭМиМ</f>
        <v>0</v>
      </c>
      <c r="O126" s="69">
        <f ca="1">Б_СМ</f>
        <v>442.44</v>
      </c>
      <c r="P126" s="70">
        <f ca="1">И_ОЗП</f>
        <v>0</v>
      </c>
      <c r="Q126" s="70">
        <f ca="1">И_ЭМиМ</f>
        <v>0</v>
      </c>
      <c r="R126" s="69">
        <f ca="1">И_СМ</f>
        <v>53093</v>
      </c>
      <c r="S126" s="70">
        <f ca="1">Б_ТзСтр</f>
        <v>0</v>
      </c>
      <c r="T126" s="70">
        <f ca="1">И_ТрСт</f>
        <v>0</v>
      </c>
      <c r="U126" s="71" t="str">
        <f ca="1">IF(ИТОГО_НР="","", ИТОГО_НР&amp;"%")</f>
        <v>0%</v>
      </c>
      <c r="V126" s="71" t="str">
        <f ca="1">IF(ИТОГО_СП="","", ИТОГО_СП&amp;"%")</f>
        <v>0%</v>
      </c>
    </row>
    <row r="127" spans="1:22" x14ac:dyDescent="0.2">
      <c r="A127" s="8" t="s">
        <v>563</v>
      </c>
      <c r="B127" s="8" t="s">
        <v>564</v>
      </c>
      <c r="C127" s="8"/>
      <c r="D127" s="8"/>
      <c r="E127" s="8"/>
      <c r="F127" s="72" t="str">
        <f ca="1">НОМЕР</f>
        <v>52</v>
      </c>
      <c r="G127" s="73" t="str">
        <f ca="1">ПОПРАВКИ&amp;Поправка_Наименование</f>
        <v/>
      </c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5"/>
      <c r="U127" s="76">
        <f ca="1">НР_СУММА</f>
        <v>0</v>
      </c>
      <c r="V127" s="77">
        <f ca="1">СП_СУММА</f>
        <v>0</v>
      </c>
    </row>
    <row r="128" spans="1:22" ht="24" x14ac:dyDescent="0.2">
      <c r="A128" s="8" t="s">
        <v>565</v>
      </c>
      <c r="B128" s="8" t="s">
        <v>566</v>
      </c>
      <c r="C128" s="8"/>
      <c r="D128" s="8"/>
      <c r="E128" s="8"/>
      <c r="F128" s="61" t="str">
        <f ca="1">НОМЕР</f>
        <v>53</v>
      </c>
      <c r="G128" s="62" t="str">
        <f ca="1">ОБОСНОВАНИЕ_ВУЕР</f>
        <v>115000326</v>
      </c>
      <c r="H128" s="63" t="str">
        <f ca="1">ОБОСНОВАНИЕ</f>
        <v>115000326</v>
      </c>
      <c r="I128" s="64" t="str">
        <f ca="1">НАИМЕНОВАНИЕ&amp;CHAR(10)&amp;ИНДЕКСЫ</f>
        <v xml:space="preserve">Звено промежуточное ПРТ-7-1
</v>
      </c>
      <c r="J128" s="65" t="str">
        <f ca="1">ЕД_ИЗМ</f>
        <v>ШТ</v>
      </c>
      <c r="K128" s="66">
        <f ca="1">КОЛИЧЕСТВО</f>
        <v>120</v>
      </c>
      <c r="L128" s="67" t="str">
        <f ca="1">ПОПРАВКА_ОЗП_ВУЕР</f>
        <v/>
      </c>
      <c r="M128" s="68">
        <f ca="1">Б_ОЗП</f>
        <v>0</v>
      </c>
      <c r="N128" s="68">
        <f ca="1">Б_ЭМиМ</f>
        <v>0</v>
      </c>
      <c r="O128" s="69">
        <f ca="1">Б_СМ</f>
        <v>269.49</v>
      </c>
      <c r="P128" s="70">
        <f ca="1">И_ОЗП</f>
        <v>0</v>
      </c>
      <c r="Q128" s="70">
        <f ca="1">И_ЭМиМ</f>
        <v>0</v>
      </c>
      <c r="R128" s="69">
        <f ca="1">И_СМ</f>
        <v>32339</v>
      </c>
      <c r="S128" s="70">
        <f ca="1">Б_ТзСтр</f>
        <v>0</v>
      </c>
      <c r="T128" s="70">
        <f ca="1">И_ТрСт</f>
        <v>0</v>
      </c>
      <c r="U128" s="71" t="str">
        <f ca="1">IF(ИТОГО_НР="","", ИТОГО_НР&amp;"%")</f>
        <v>0%</v>
      </c>
      <c r="V128" s="71" t="str">
        <f ca="1">IF(ИТОГО_СП="","", ИТОГО_СП&amp;"%")</f>
        <v>0%</v>
      </c>
    </row>
    <row r="129" spans="1:22" x14ac:dyDescent="0.2">
      <c r="A129" s="8" t="s">
        <v>565</v>
      </c>
      <c r="B129" s="8" t="s">
        <v>566</v>
      </c>
      <c r="C129" s="8"/>
      <c r="D129" s="8"/>
      <c r="E129" s="8"/>
      <c r="F129" s="72" t="str">
        <f ca="1">НОМЕР</f>
        <v>53</v>
      </c>
      <c r="G129" s="73" t="str">
        <f ca="1">ПОПРАВКИ&amp;Поправка_Наименование</f>
        <v/>
      </c>
      <c r="H129" s="74"/>
      <c r="I129" s="74"/>
      <c r="J129" s="74"/>
      <c r="K129" s="74"/>
      <c r="L129" s="74"/>
      <c r="M129" s="74"/>
      <c r="N129" s="74"/>
      <c r="O129" s="74"/>
      <c r="P129" s="74"/>
      <c r="Q129" s="74"/>
      <c r="R129" s="74"/>
      <c r="S129" s="74"/>
      <c r="T129" s="75"/>
      <c r="U129" s="76">
        <f ca="1">НР_СУММА</f>
        <v>0</v>
      </c>
      <c r="V129" s="77">
        <f ca="1">СП_СУММА</f>
        <v>0</v>
      </c>
    </row>
    <row r="130" spans="1:22" ht="24" x14ac:dyDescent="0.2">
      <c r="A130" s="8" t="s">
        <v>567</v>
      </c>
      <c r="B130" s="8" t="s">
        <v>568</v>
      </c>
      <c r="C130" s="8"/>
      <c r="D130" s="8"/>
      <c r="E130" s="8"/>
      <c r="F130" s="61" t="str">
        <f ca="1">НОМЕР</f>
        <v>54</v>
      </c>
      <c r="G130" s="62" t="str">
        <f ca="1">ОБОСНОВАНИЕ_ВУЕР</f>
        <v>115006268</v>
      </c>
      <c r="H130" s="63" t="str">
        <f ca="1">ОБОСНОВАНИЕ</f>
        <v>115006268</v>
      </c>
      <c r="I130" s="64" t="str">
        <f ca="1">НАИМЕНОВАНИЕ&amp;CHAR(10)&amp;ИНДЕКСЫ</f>
        <v xml:space="preserve">Зажим НБ2-6
</v>
      </c>
      <c r="J130" s="65" t="str">
        <f ca="1">ЕД_ИЗМ</f>
        <v>ШТ</v>
      </c>
      <c r="K130" s="66">
        <f ca="1">КОЛИЧЕСТВО</f>
        <v>120</v>
      </c>
      <c r="L130" s="67" t="str">
        <f ca="1">ПОПРАВКА_ОЗП_ВУЕР</f>
        <v/>
      </c>
      <c r="M130" s="68">
        <f ca="1">Б_ОЗП</f>
        <v>0</v>
      </c>
      <c r="N130" s="68">
        <f ca="1">Б_ЭМиМ</f>
        <v>0</v>
      </c>
      <c r="O130" s="69">
        <f ca="1">Б_СМ</f>
        <v>1106</v>
      </c>
      <c r="P130" s="70">
        <f ca="1">И_ОЗП</f>
        <v>0</v>
      </c>
      <c r="Q130" s="70">
        <f ca="1">И_ЭМиМ</f>
        <v>0</v>
      </c>
      <c r="R130" s="69">
        <f ca="1">И_СМ</f>
        <v>132720</v>
      </c>
      <c r="S130" s="70">
        <f ca="1">Б_ТзСтр</f>
        <v>0</v>
      </c>
      <c r="T130" s="70">
        <f ca="1">И_ТрСт</f>
        <v>0</v>
      </c>
      <c r="U130" s="71" t="str">
        <f ca="1">IF(ИТОГО_НР="","", ИТОГО_НР&amp;"%")</f>
        <v>0%</v>
      </c>
      <c r="V130" s="71" t="str">
        <f ca="1">IF(ИТОГО_СП="","", ИТОГО_СП&amp;"%")</f>
        <v>0%</v>
      </c>
    </row>
    <row r="131" spans="1:22" x14ac:dyDescent="0.2">
      <c r="A131" s="8" t="s">
        <v>567</v>
      </c>
      <c r="B131" s="8" t="s">
        <v>568</v>
      </c>
      <c r="C131" s="8"/>
      <c r="D131" s="8"/>
      <c r="E131" s="8"/>
      <c r="F131" s="72" t="str">
        <f ca="1">НОМЕР</f>
        <v>54</v>
      </c>
      <c r="G131" s="73" t="str">
        <f ca="1">ПОПРАВКИ&amp;Поправка_Наименование</f>
        <v/>
      </c>
      <c r="H131" s="74"/>
      <c r="I131" s="74"/>
      <c r="J131" s="74"/>
      <c r="K131" s="74"/>
      <c r="L131" s="74"/>
      <c r="M131" s="74"/>
      <c r="N131" s="74"/>
      <c r="O131" s="74"/>
      <c r="P131" s="74"/>
      <c r="Q131" s="74"/>
      <c r="R131" s="74"/>
      <c r="S131" s="74"/>
      <c r="T131" s="75"/>
      <c r="U131" s="76">
        <f ca="1">НР_СУММА</f>
        <v>0</v>
      </c>
      <c r="V131" s="77">
        <f ca="1">СП_СУММА</f>
        <v>0</v>
      </c>
    </row>
    <row r="132" spans="1:22" ht="24" x14ac:dyDescent="0.2">
      <c r="A132" s="8" t="s">
        <v>569</v>
      </c>
      <c r="B132" s="8" t="s">
        <v>570</v>
      </c>
      <c r="C132" s="8"/>
      <c r="D132" s="8"/>
      <c r="E132" s="8"/>
      <c r="F132" s="61" t="str">
        <f ca="1">НОМЕР</f>
        <v>55</v>
      </c>
      <c r="G132" s="62" t="str">
        <f ca="1">ОБОСНОВАНИЕ_ВУЕР</f>
        <v>115000706</v>
      </c>
      <c r="H132" s="63" t="str">
        <f ca="1">ОБОСНОВАНИЕ</f>
        <v>115000706</v>
      </c>
      <c r="I132" s="64" t="str">
        <f ca="1">НАИМЕНОВАНИЕ&amp;CHAR(10)&amp;ИНДЕКСЫ</f>
        <v xml:space="preserve">Зажим ПА2-2
</v>
      </c>
      <c r="J132" s="65" t="str">
        <f ca="1">ЕД_ИЗМ</f>
        <v>ШТ</v>
      </c>
      <c r="K132" s="66">
        <f ca="1">КОЛИЧЕСТВО</f>
        <v>120</v>
      </c>
      <c r="L132" s="67" t="str">
        <f ca="1">ПОПРАВКА_ОЗП_ВУЕР</f>
        <v/>
      </c>
      <c r="M132" s="68">
        <f ca="1">Б_ОЗП</f>
        <v>0</v>
      </c>
      <c r="N132" s="68">
        <f ca="1">Б_ЭМиМ</f>
        <v>0</v>
      </c>
      <c r="O132" s="69">
        <f ca="1">Б_СМ</f>
        <v>96.1</v>
      </c>
      <c r="P132" s="70">
        <f ca="1">И_ОЗП</f>
        <v>0</v>
      </c>
      <c r="Q132" s="70">
        <f ca="1">И_ЭМиМ</f>
        <v>0</v>
      </c>
      <c r="R132" s="69">
        <f ca="1">И_СМ</f>
        <v>11532</v>
      </c>
      <c r="S132" s="70">
        <f ca="1">Б_ТзСтр</f>
        <v>0</v>
      </c>
      <c r="T132" s="70">
        <f ca="1">И_ТрСт</f>
        <v>0</v>
      </c>
      <c r="U132" s="71" t="str">
        <f ca="1">IF(ИТОГО_НР="","", ИТОГО_НР&amp;"%")</f>
        <v>0%</v>
      </c>
      <c r="V132" s="71" t="str">
        <f ca="1">IF(ИТОГО_СП="","", ИТОГО_СП&amp;"%")</f>
        <v>0%</v>
      </c>
    </row>
    <row r="133" spans="1:22" x14ac:dyDescent="0.2">
      <c r="A133" s="8" t="s">
        <v>569</v>
      </c>
      <c r="B133" s="8" t="s">
        <v>570</v>
      </c>
      <c r="C133" s="8"/>
      <c r="D133" s="8"/>
      <c r="E133" s="8"/>
      <c r="F133" s="72" t="str">
        <f ca="1">НОМЕР</f>
        <v>55</v>
      </c>
      <c r="G133" s="73" t="str">
        <f ca="1">ПОПРАВКИ&amp;Поправка_Наименование</f>
        <v/>
      </c>
      <c r="H133" s="74"/>
      <c r="I133" s="74"/>
      <c r="J133" s="74"/>
      <c r="K133" s="74"/>
      <c r="L133" s="74"/>
      <c r="M133" s="74"/>
      <c r="N133" s="74"/>
      <c r="O133" s="74"/>
      <c r="P133" s="74"/>
      <c r="Q133" s="74"/>
      <c r="R133" s="74"/>
      <c r="S133" s="74"/>
      <c r="T133" s="75"/>
      <c r="U133" s="76">
        <f ca="1">НР_СУММА</f>
        <v>0</v>
      </c>
      <c r="V133" s="77">
        <f ca="1">СП_СУММА</f>
        <v>0</v>
      </c>
    </row>
    <row r="134" spans="1:22" ht="24" x14ac:dyDescent="0.2">
      <c r="A134" s="8" t="s">
        <v>571</v>
      </c>
      <c r="B134" s="8" t="s">
        <v>572</v>
      </c>
      <c r="C134" s="8"/>
      <c r="D134" s="8"/>
      <c r="E134" s="8"/>
      <c r="F134" s="57"/>
      <c r="G134" s="58"/>
      <c r="H134" s="58"/>
      <c r="I134" s="59" t="str">
        <f ca="1">НАИМЕНОВАНИЕ</f>
        <v>Замена провода на провод марки АС-50</v>
      </c>
      <c r="J134" s="58"/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  <c r="V134" s="60"/>
    </row>
    <row r="135" spans="1:22" ht="72" x14ac:dyDescent="0.2">
      <c r="A135" s="8" t="s">
        <v>573</v>
      </c>
      <c r="B135" s="8" t="s">
        <v>574</v>
      </c>
      <c r="C135" s="8"/>
      <c r="D135" s="8"/>
      <c r="E135" s="8"/>
      <c r="F135" s="61" t="str">
        <f ca="1">НОМЕР</f>
        <v>56</v>
      </c>
      <c r="G135" s="62" t="str">
        <f ca="1">ОБОСНОВАНИЕ_ВУЕР</f>
        <v>РЛ2ПР4ЛОО</v>
      </c>
      <c r="H135" s="63" t="str">
        <f ca="1">ОБОСНОВАНИЕ</f>
        <v>ВУЕР-РС-2020, РЛ2ПР4ЛОО, приказ ПАО «Россети» от 26.03.2021 №131 (с изменениями)</v>
      </c>
      <c r="I135" s="64" t="str">
        <f ca="1">НАИМЕНОВАНИЕ&amp;CHAR(10)&amp;ИНДЕКСЫ</f>
        <v xml:space="preserve">Замена провода ВЛ напряжением 1-20 кВ при отсутствии переходов при количестве опор на 1 км не более 10
</v>
      </c>
      <c r="J135" s="65" t="str">
        <f ca="1">ЕД_ИЗМ</f>
        <v>1 км провода</v>
      </c>
      <c r="K135" s="66">
        <f ca="1">КОЛИЧЕСТВО</f>
        <v>25</v>
      </c>
      <c r="L135" s="67" t="str">
        <f ca="1">ПОПРАВКА_ОЗП_ВУЕР</f>
        <v/>
      </c>
      <c r="M135" s="68">
        <f ca="1">Б_ОЗП</f>
        <v>5702.8</v>
      </c>
      <c r="N135" s="68">
        <f ca="1">Б_ЭМиМ</f>
        <v>5558.07</v>
      </c>
      <c r="O135" s="69">
        <f ca="1">Б_СМ</f>
        <v>141.96</v>
      </c>
      <c r="P135" s="70">
        <f ca="1">И_ОЗП</f>
        <v>142570</v>
      </c>
      <c r="Q135" s="70">
        <f ca="1">И_ЭМиМ</f>
        <v>138952</v>
      </c>
      <c r="R135" s="69">
        <f ca="1">И_СМ</f>
        <v>0</v>
      </c>
      <c r="S135" s="70">
        <f ca="1">Б_ТзСтр</f>
        <v>36.450000000000003</v>
      </c>
      <c r="T135" s="70">
        <f ca="1">И_ТрСт</f>
        <v>911.25000000000011</v>
      </c>
      <c r="U135" s="71" t="str">
        <f ca="1">IF(ИТОГО_НР="","", ИТОГО_НР&amp;"%")</f>
        <v>182%</v>
      </c>
      <c r="V135" s="71" t="str">
        <f ca="1">IF(ИТОГО_СП="","", ИТОГО_СП&amp;"%")</f>
        <v>60%</v>
      </c>
    </row>
    <row r="136" spans="1:22" x14ac:dyDescent="0.2">
      <c r="A136" s="8" t="s">
        <v>573</v>
      </c>
      <c r="B136" s="8" t="s">
        <v>574</v>
      </c>
      <c r="C136" s="8"/>
      <c r="D136" s="8"/>
      <c r="E136" s="8"/>
      <c r="F136" s="72" t="str">
        <f ca="1">НОМЕР</f>
        <v>56</v>
      </c>
      <c r="G136" s="73" t="str">
        <f ca="1">ПОПРАВКИ&amp;Поправка_Наименование</f>
        <v xml:space="preserve"> Поправки  СтМат: *0</v>
      </c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5"/>
      <c r="U136" s="76">
        <f ca="1">НР_СУММА</f>
        <v>259477</v>
      </c>
      <c r="V136" s="77">
        <f ca="1">СП_СУММА</f>
        <v>85542</v>
      </c>
    </row>
    <row r="137" spans="1:22" x14ac:dyDescent="0.2">
      <c r="A137" s="8" t="s">
        <v>575</v>
      </c>
      <c r="B137" s="8" t="s">
        <v>576</v>
      </c>
      <c r="C137" s="8"/>
      <c r="D137" s="8"/>
      <c r="E137" s="8"/>
      <c r="F137" s="78" t="str">
        <f ca="1">НОМЕР</f>
        <v>56,1</v>
      </c>
      <c r="G137" s="79" t="str">
        <f ca="1">ОБОСНОВАНИЕ</f>
        <v>115004875</v>
      </c>
      <c r="H137" s="80" t="str">
        <f ca="1">ОБОСНОВАНИЕ</f>
        <v>115004875</v>
      </c>
      <c r="I137" s="81" t="str">
        <f ca="1">НАИМЕНОВАНИЕ</f>
        <v>Провод для вязки (А-50)</v>
      </c>
      <c r="J137" s="82" t="str">
        <f ca="1">ЕД_ИЗМ</f>
        <v>кг</v>
      </c>
      <c r="K137" s="82">
        <f ca="1">КОЛИЧЕСТВО</f>
        <v>15</v>
      </c>
      <c r="L137" s="83"/>
      <c r="M137" s="84">
        <f ca="1">Б_ОЗП</f>
        <v>0</v>
      </c>
      <c r="N137" s="84">
        <f ca="1">Б_ЭМиМ</f>
        <v>0</v>
      </c>
      <c r="O137" s="85">
        <f ca="1">Б_СМ</f>
        <v>293.47000000000003</v>
      </c>
      <c r="P137" s="82">
        <f ca="1">И_ОЗП</f>
        <v>0</v>
      </c>
      <c r="Q137" s="82">
        <f ca="1">И_ЭМиМ</f>
        <v>0</v>
      </c>
      <c r="R137" s="85">
        <f ca="1">И_СМ</f>
        <v>4402</v>
      </c>
      <c r="S137" s="82">
        <f ca="1">Б_ТзСтр</f>
        <v>0</v>
      </c>
      <c r="T137" s="82">
        <f ca="1">И_ТрСт</f>
        <v>0</v>
      </c>
      <c r="U137" s="86"/>
      <c r="V137" s="87"/>
    </row>
    <row r="138" spans="1:22" x14ac:dyDescent="0.2">
      <c r="A138" s="8" t="s">
        <v>577</v>
      </c>
      <c r="B138" s="8" t="s">
        <v>578</v>
      </c>
      <c r="C138" s="8"/>
      <c r="D138" s="8"/>
      <c r="E138" s="8"/>
      <c r="F138" s="78" t="str">
        <f ca="1">НОМЕР</f>
        <v>56,2</v>
      </c>
      <c r="G138" s="79" t="str">
        <f ca="1">ОБОСНОВАНИЕ</f>
        <v>115004911</v>
      </c>
      <c r="H138" s="80" t="str">
        <f ca="1">ОБОСНОВАНИЕ</f>
        <v>115004911</v>
      </c>
      <c r="I138" s="81" t="str">
        <f ca="1">НАИМЕНОВАНИЕ</f>
        <v>Провод АС-50</v>
      </c>
      <c r="J138" s="82" t="str">
        <f ca="1">ЕД_ИЗМ</f>
        <v>кг</v>
      </c>
      <c r="K138" s="82">
        <f ca="1">КОЛИЧЕСТВО</f>
        <v>4900</v>
      </c>
      <c r="L138" s="83"/>
      <c r="M138" s="84">
        <f ca="1">Б_ОЗП</f>
        <v>0</v>
      </c>
      <c r="N138" s="84">
        <f ca="1">Б_ЭМиМ</f>
        <v>0</v>
      </c>
      <c r="O138" s="85">
        <f ca="1">Б_СМ</f>
        <v>239.21</v>
      </c>
      <c r="P138" s="82">
        <f ca="1">И_ОЗП</f>
        <v>0</v>
      </c>
      <c r="Q138" s="82">
        <f ca="1">И_ЭМиМ</f>
        <v>0</v>
      </c>
      <c r="R138" s="85">
        <f ca="1">И_СМ</f>
        <v>1172129</v>
      </c>
      <c r="S138" s="82">
        <f ca="1">Б_ТзСтр</f>
        <v>0</v>
      </c>
      <c r="T138" s="82">
        <f ca="1">И_ТрСт</f>
        <v>0</v>
      </c>
      <c r="U138" s="86"/>
      <c r="V138" s="87"/>
    </row>
    <row r="139" spans="1:22" x14ac:dyDescent="0.2">
      <c r="A139" s="8" t="s">
        <v>579</v>
      </c>
      <c r="B139" s="8"/>
      <c r="C139" s="8">
        <f ca="1">IF(INDEX(INDIRECT(INDIRECT("RC1",0)),1,5)=213,INDEX(INDIRECT(INDIRECT("RC1",0)),1,6),0)</f>
        <v>0</v>
      </c>
      <c r="D139" s="8">
        <f ca="1">Всего_Труд_строит</f>
        <v>0</v>
      </c>
      <c r="E139" s="8">
        <f ca="1">Всего_Зарплата</f>
        <v>0</v>
      </c>
      <c r="F139" s="57"/>
      <c r="G139" s="58"/>
      <c r="H139" s="88" t="str">
        <f ca="1">ЛИМИТИРОВАННЫЕ</f>
        <v>Материалы учтённые расценками в ценах 2000 г.</v>
      </c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  <c r="T139" s="88"/>
      <c r="U139" s="89">
        <f ca="1">ИТОГ</f>
        <v>0</v>
      </c>
      <c r="V139" s="8"/>
    </row>
    <row r="140" spans="1:22" x14ac:dyDescent="0.2">
      <c r="A140" s="8" t="s">
        <v>580</v>
      </c>
      <c r="B140" s="8"/>
      <c r="C140" s="8">
        <f ca="1">IF(INDEX(INDIRECT(INDIRECT("RC1",0)),1,5)=213,INDEX(INDIRECT(INDIRECT("RC1",0)),1,6),0)</f>
        <v>0</v>
      </c>
      <c r="D140" s="8">
        <f ca="1">Всего_Труд_строит</f>
        <v>0</v>
      </c>
      <c r="E140" s="8">
        <f ca="1">Всего_Зарплата</f>
        <v>0</v>
      </c>
      <c r="F140" s="57"/>
      <c r="G140" s="58"/>
      <c r="H140" s="88" t="str">
        <f ca="1">ЛИМИТИРОВАННЫЕ</f>
        <v>ОЗП в ценах 2000 г.</v>
      </c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8"/>
      <c r="T140" s="88"/>
      <c r="U140" s="89">
        <f ca="1">ИТОГ</f>
        <v>500597</v>
      </c>
      <c r="V140" s="8"/>
    </row>
    <row r="141" spans="1:22" x14ac:dyDescent="0.2">
      <c r="A141" s="8" t="s">
        <v>581</v>
      </c>
      <c r="B141" s="8"/>
      <c r="C141" s="8">
        <f ca="1">IF(INDEX(INDIRECT(INDIRECT("RC1",0)),1,5)=213,INDEX(INDIRECT(INDIRECT("RC1",0)),1,6),0)</f>
        <v>0</v>
      </c>
      <c r="D141" s="8">
        <f ca="1">Всего_Труд_строит</f>
        <v>0</v>
      </c>
      <c r="E141" s="8">
        <f ca="1">Всего_Зарплата</f>
        <v>0</v>
      </c>
      <c r="F141" s="57"/>
      <c r="G141" s="58"/>
      <c r="H141" s="88" t="str">
        <f ca="1">ЛИМИТИРОВАННЫЕ</f>
        <v>НР в ценах 2000 г.</v>
      </c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8"/>
      <c r="T141" s="88"/>
      <c r="U141" s="89">
        <f ca="1">ИТОГ</f>
        <v>911087</v>
      </c>
      <c r="V141" s="8"/>
    </row>
    <row r="142" spans="1:22" x14ac:dyDescent="0.2">
      <c r="A142" s="8" t="s">
        <v>582</v>
      </c>
      <c r="B142" s="8"/>
      <c r="C142" s="8">
        <f ca="1">IF(INDEX(INDIRECT(INDIRECT("RC1",0)),1,5)=213,INDEX(INDIRECT(INDIRECT("RC1",0)),1,6),0)</f>
        <v>0</v>
      </c>
      <c r="D142" s="8">
        <f ca="1">Всего_Труд_строит</f>
        <v>0</v>
      </c>
      <c r="E142" s="8">
        <f ca="1">Всего_Зарплата</f>
        <v>0</v>
      </c>
      <c r="F142" s="57"/>
      <c r="G142" s="58"/>
      <c r="H142" s="88" t="str">
        <f ca="1">ЛИМИТИРОВАННЫЕ</f>
        <v>СП в ценах 2000 г.</v>
      </c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88"/>
      <c r="T142" s="88"/>
      <c r="U142" s="89">
        <f ca="1">ИТОГ</f>
        <v>300358</v>
      </c>
      <c r="V142" s="8"/>
    </row>
    <row r="143" spans="1:22" x14ac:dyDescent="0.2">
      <c r="A143" s="8" t="s">
        <v>583</v>
      </c>
      <c r="B143" s="8"/>
      <c r="C143" s="8">
        <f ca="1">IF(INDEX(INDIRECT(INDIRECT("RC1",0)),1,5)=213,INDEX(INDIRECT(INDIRECT("RC1",0)),1,6),0)</f>
        <v>0</v>
      </c>
      <c r="D143" s="8">
        <f ca="1">Всего_Труд_строит</f>
        <v>0</v>
      </c>
      <c r="E143" s="8">
        <f ca="1">Всего_Зарплата</f>
        <v>0</v>
      </c>
      <c r="F143" s="57"/>
      <c r="G143" s="58"/>
      <c r="H143" s="88" t="str">
        <f ca="1">ЛИМИТИРОВАННЫЕ</f>
        <v>ЭММ без учёта ЗПМ в ценах 2000 г.</v>
      </c>
      <c r="I143" s="88"/>
      <c r="J143" s="88"/>
      <c r="K143" s="88"/>
      <c r="L143" s="88"/>
      <c r="M143" s="88"/>
      <c r="N143" s="88"/>
      <c r="O143" s="88"/>
      <c r="P143" s="88"/>
      <c r="Q143" s="88"/>
      <c r="R143" s="88"/>
      <c r="S143" s="88"/>
      <c r="T143" s="88"/>
      <c r="U143" s="89">
        <f ca="1">ИТОГ</f>
        <v>710381</v>
      </c>
      <c r="V143" s="8"/>
    </row>
    <row r="144" spans="1:22" x14ac:dyDescent="0.2">
      <c r="A144" s="8" t="s">
        <v>584</v>
      </c>
      <c r="B144" s="8"/>
      <c r="C144" s="8">
        <f ca="1">IF(INDEX(INDIRECT(INDIRECT("RC1",0)),1,5)=213,INDEX(INDIRECT(INDIRECT("RC1",0)),1,6),0)</f>
        <v>0</v>
      </c>
      <c r="D144" s="8">
        <f ca="1">Всего_Труд_строит</f>
        <v>3059.7</v>
      </c>
      <c r="E144" s="8">
        <f ca="1">Всего_Зарплата</f>
        <v>0</v>
      </c>
      <c r="F144" s="57"/>
      <c r="G144" s="58"/>
      <c r="H144" s="88" t="str">
        <f ca="1">ЛИМИТИРОВАННЫЕ</f>
        <v>Трудозатраты</v>
      </c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8"/>
      <c r="T144" s="88"/>
      <c r="U144" s="89">
        <f ca="1">ИТОГ</f>
        <v>3059.7</v>
      </c>
      <c r="V144" s="8"/>
    </row>
    <row r="145" spans="1:22" x14ac:dyDescent="0.2">
      <c r="A145" s="8" t="s">
        <v>585</v>
      </c>
      <c r="B145" s="8"/>
      <c r="C145" s="8">
        <f ca="1">IF(INDEX(INDIRECT(INDIRECT("RC1",0)),1,5)=213,INDEX(INDIRECT(INDIRECT("RC1",0)),1,6),0)</f>
        <v>0</v>
      </c>
      <c r="D145" s="8">
        <f ca="1">Всего_Труд_строит</f>
        <v>0</v>
      </c>
      <c r="E145" s="8">
        <f ca="1">Всего_Зарплата</f>
        <v>0</v>
      </c>
      <c r="F145" s="57"/>
      <c r="G145" s="58"/>
      <c r="H145" s="88" t="str">
        <f ca="1">ЛИМИТИРОВАННЫЕ</f>
        <v>Индекс Jзп на 2021 г.</v>
      </c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88"/>
      <c r="T145" s="88"/>
      <c r="U145" s="89">
        <f ca="1">ИТОГ</f>
        <v>1.1000000000000001</v>
      </c>
      <c r="V145" s="8"/>
    </row>
    <row r="146" spans="1:22" x14ac:dyDescent="0.2">
      <c r="A146" s="8" t="s">
        <v>586</v>
      </c>
      <c r="B146" s="8"/>
      <c r="C146" s="8">
        <f ca="1">IF(INDEX(INDIRECT(INDIRECT("RC1",0)),1,5)=213,INDEX(INDIRECT(INDIRECT("RC1",0)),1,6),0)</f>
        <v>0</v>
      </c>
      <c r="D146" s="8">
        <f ca="1">Всего_Труд_строит</f>
        <v>0</v>
      </c>
      <c r="E146" s="8">
        <f ca="1">Всего_Зарплата</f>
        <v>0</v>
      </c>
      <c r="F146" s="57"/>
      <c r="G146" s="58"/>
      <c r="H146" s="88" t="str">
        <f ca="1">ЛИМИТИРОВАННЫЕ</f>
        <v>ОЗП с учётом индекса Jзп на 2021 г.</v>
      </c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88"/>
      <c r="T146" s="88"/>
      <c r="U146" s="89">
        <f ca="1">ИТОГ</f>
        <v>550656.69999999995</v>
      </c>
      <c r="V146" s="8"/>
    </row>
    <row r="147" spans="1:22" x14ac:dyDescent="0.2">
      <c r="A147" s="8" t="s">
        <v>587</v>
      </c>
      <c r="B147" s="8"/>
      <c r="C147" s="8">
        <f ca="1">IF(INDEX(INDIRECT(INDIRECT("RC1",0)),1,5)=213,INDEX(INDIRECT(INDIRECT("RC1",0)),1,6),0)</f>
        <v>0</v>
      </c>
      <c r="D147" s="8">
        <f ca="1">Всего_Труд_строит</f>
        <v>0</v>
      </c>
      <c r="E147" s="8">
        <f ca="1">Всего_Зарплата</f>
        <v>0</v>
      </c>
      <c r="F147" s="57"/>
      <c r="G147" s="58"/>
      <c r="H147" s="88" t="str">
        <f ca="1">ЛИМИТИРОВАННЫЕ</f>
        <v>НР с учётом индекса Jзп на 2021 г.</v>
      </c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88"/>
      <c r="T147" s="88"/>
      <c r="U147" s="89">
        <f ca="1">ИТОГ</f>
        <v>1002195.7</v>
      </c>
      <c r="V147" s="8"/>
    </row>
    <row r="148" spans="1:22" x14ac:dyDescent="0.2">
      <c r="A148" s="8" t="s">
        <v>588</v>
      </c>
      <c r="B148" s="8"/>
      <c r="C148" s="8">
        <f ca="1">IF(INDEX(INDIRECT(INDIRECT("RC1",0)),1,5)=213,INDEX(INDIRECT(INDIRECT("RC1",0)),1,6),0)</f>
        <v>0</v>
      </c>
      <c r="D148" s="8">
        <f ca="1">Всего_Труд_строит</f>
        <v>0</v>
      </c>
      <c r="E148" s="8">
        <f ca="1">Всего_Зарплата</f>
        <v>0</v>
      </c>
      <c r="F148" s="57"/>
      <c r="G148" s="58"/>
      <c r="H148" s="88" t="str">
        <f ca="1">ЛИМИТИРОВАННЫЕ</f>
        <v>СП с учётом индекса Jзп на 2021 г.</v>
      </c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8"/>
      <c r="T148" s="88"/>
      <c r="U148" s="89">
        <f ca="1">ИТОГ</f>
        <v>330393.8</v>
      </c>
      <c r="V148" s="8"/>
    </row>
    <row r="149" spans="1:22" x14ac:dyDescent="0.2">
      <c r="A149" s="8" t="s">
        <v>589</v>
      </c>
      <c r="B149" s="8"/>
      <c r="C149" s="8">
        <f ca="1">IF(INDEX(INDIRECT(INDIRECT("RC1",0)),1,5)=213,INDEX(INDIRECT(INDIRECT("RC1",0)),1,6),0)</f>
        <v>0</v>
      </c>
      <c r="D149" s="8">
        <f ca="1">Всего_Труд_строит</f>
        <v>0</v>
      </c>
      <c r="E149" s="8">
        <f ca="1">Всего_Зарплата</f>
        <v>0</v>
      </c>
      <c r="F149" s="57"/>
      <c r="G149" s="58"/>
      <c r="H149" s="88" t="str">
        <f ca="1">ЛИМИТИРОВАННЫЕ</f>
        <v>Итого (ОЗП+НР+СП) с учётом индекса Jзп на 2021 г.</v>
      </c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  <c r="T149" s="88"/>
      <c r="U149" s="89">
        <f ca="1">ИТОГ</f>
        <v>1883246.2</v>
      </c>
      <c r="V149" s="8"/>
    </row>
    <row r="150" spans="1:22" x14ac:dyDescent="0.2">
      <c r="A150" s="8" t="s">
        <v>590</v>
      </c>
      <c r="B150" s="8"/>
      <c r="C150" s="8">
        <f ca="1">IF(INDEX(INDIRECT(INDIRECT("RC1",0)),1,5)=213,INDEX(INDIRECT(INDIRECT("RC1",0)),1,6),0)</f>
        <v>0</v>
      </c>
      <c r="D150" s="8">
        <f ca="1">Всего_Труд_строит</f>
        <v>0</v>
      </c>
      <c r="E150" s="8">
        <f ca="1">Всего_Зарплата</f>
        <v>0</v>
      </c>
      <c r="F150" s="57"/>
      <c r="G150" s="58"/>
      <c r="H150" s="88" t="str">
        <f ca="1">ЛИМИТИРОВАННЫЕ</f>
        <v>Индекс-дефлятор по ИПЦ (на 2022 год)</v>
      </c>
      <c r="I150" s="88"/>
      <c r="J150" s="88"/>
      <c r="K150" s="88"/>
      <c r="L150" s="88"/>
      <c r="M150" s="88"/>
      <c r="N150" s="88"/>
      <c r="O150" s="88"/>
      <c r="P150" s="88"/>
      <c r="Q150" s="88"/>
      <c r="R150" s="88"/>
      <c r="S150" s="88"/>
      <c r="T150" s="88"/>
      <c r="U150" s="89">
        <f ca="1">ИТОГ</f>
        <v>1.1391</v>
      </c>
      <c r="V150" s="8"/>
    </row>
    <row r="151" spans="1:22" x14ac:dyDescent="0.2">
      <c r="A151" s="8" t="s">
        <v>591</v>
      </c>
      <c r="B151" s="8"/>
      <c r="C151" s="8">
        <f ca="1">IF(INDEX(INDIRECT(INDIRECT("RC1",0)),1,5)=213,INDEX(INDIRECT(INDIRECT("RC1",0)),1,6),0)</f>
        <v>0</v>
      </c>
      <c r="D151" s="8">
        <f ca="1">Всего_Труд_строит</f>
        <v>0</v>
      </c>
      <c r="E151" s="8">
        <f ca="1">Всего_Зарплата</f>
        <v>0</v>
      </c>
      <c r="F151" s="57"/>
      <c r="G151" s="58"/>
      <c r="H151" s="88" t="str">
        <f ca="1">ЛИМИТИРОВАННЫЕ</f>
        <v>Итого (ОЗП+НР+СП) с учётом индекса-дефлятора по ИПЦ (на 2022 год)</v>
      </c>
      <c r="I151" s="88"/>
      <c r="J151" s="88"/>
      <c r="K151" s="88"/>
      <c r="L151" s="88"/>
      <c r="M151" s="88"/>
      <c r="N151" s="88"/>
      <c r="O151" s="88"/>
      <c r="P151" s="88"/>
      <c r="Q151" s="88"/>
      <c r="R151" s="88"/>
      <c r="S151" s="88"/>
      <c r="T151" s="88"/>
      <c r="U151" s="89">
        <f ca="1">ИТОГ</f>
        <v>2145205.75</v>
      </c>
      <c r="V151" s="8"/>
    </row>
    <row r="152" spans="1:22" x14ac:dyDescent="0.2">
      <c r="A152" s="8" t="s">
        <v>592</v>
      </c>
      <c r="B152" s="8"/>
      <c r="C152" s="8">
        <f ca="1">IF(INDEX(INDIRECT(INDIRECT("RC1",0)),1,5)=213,INDEX(INDIRECT(INDIRECT("RC1",0)),1,6),0)</f>
        <v>0</v>
      </c>
      <c r="D152" s="8">
        <f ca="1">Всего_Труд_строит</f>
        <v>0</v>
      </c>
      <c r="E152" s="8">
        <f ca="1">Всего_Зарплата</f>
        <v>0</v>
      </c>
      <c r="F152" s="57"/>
      <c r="G152" s="58"/>
      <c r="H152" s="88" t="str">
        <f ca="1">ЛИМИТИРОВАННЫЕ</f>
        <v>Индекс-дефлятор по ИПЦ (на 2023 год)</v>
      </c>
      <c r="I152" s="88"/>
      <c r="J152" s="88"/>
      <c r="K152" s="88"/>
      <c r="L152" s="88"/>
      <c r="M152" s="88"/>
      <c r="N152" s="88"/>
      <c r="O152" s="88"/>
      <c r="P152" s="88"/>
      <c r="Q152" s="88"/>
      <c r="R152" s="88"/>
      <c r="S152" s="88"/>
      <c r="T152" s="88"/>
      <c r="U152" s="89">
        <f ca="1">ИТОГ</f>
        <v>1.0597000000000001</v>
      </c>
      <c r="V152" s="8"/>
    </row>
    <row r="153" spans="1:22" x14ac:dyDescent="0.2">
      <c r="A153" s="8" t="s">
        <v>593</v>
      </c>
      <c r="B153" s="8"/>
      <c r="C153" s="8">
        <f ca="1">IF(INDEX(INDIRECT(INDIRECT("RC1",0)),1,5)=213,INDEX(INDIRECT(INDIRECT("RC1",0)),1,6),0)</f>
        <v>0</v>
      </c>
      <c r="D153" s="8">
        <f ca="1">Всего_Труд_строит</f>
        <v>0</v>
      </c>
      <c r="E153" s="8">
        <f ca="1">Всего_Зарплата</f>
        <v>0</v>
      </c>
      <c r="F153" s="57"/>
      <c r="G153" s="58"/>
      <c r="H153" s="88" t="str">
        <f ca="1">ЛИМИТИРОВАННЫЕ</f>
        <v>Итого (ОЗП+НР+СП) с учётом индекса-дефлятора по ИПЦ (на 2023 год)</v>
      </c>
      <c r="I153" s="88"/>
      <c r="J153" s="88"/>
      <c r="K153" s="88"/>
      <c r="L153" s="88"/>
      <c r="M153" s="88"/>
      <c r="N153" s="88"/>
      <c r="O153" s="88"/>
      <c r="P153" s="88"/>
      <c r="Q153" s="88"/>
      <c r="R153" s="88"/>
      <c r="S153" s="88"/>
      <c r="T153" s="88"/>
      <c r="U153" s="89">
        <f ca="1">ИТОГ</f>
        <v>2273274.5299999998</v>
      </c>
      <c r="V153" s="8"/>
    </row>
    <row r="154" spans="1:22" x14ac:dyDescent="0.2">
      <c r="A154" s="8" t="s">
        <v>594</v>
      </c>
      <c r="B154" s="8"/>
      <c r="C154" s="8">
        <f ca="1">IF(INDEX(INDIRECT(INDIRECT("RC1",0)),1,5)=213,INDEX(INDIRECT(INDIRECT("RC1",0)),1,6),0)</f>
        <v>0</v>
      </c>
      <c r="D154" s="8">
        <f ca="1">Всего_Труд_строит</f>
        <v>0</v>
      </c>
      <c r="E154" s="8">
        <f ca="1">Всего_Зарплата</f>
        <v>0</v>
      </c>
      <c r="F154" s="57"/>
      <c r="G154" s="58"/>
      <c r="H154" s="88" t="str">
        <f ca="1">ЛИМИТИРОВАННЫЕ</f>
        <v>Индекс-дефлятор по ИПЦ (на 2024 год)</v>
      </c>
      <c r="I154" s="88"/>
      <c r="J154" s="88"/>
      <c r="K154" s="88"/>
      <c r="L154" s="88"/>
      <c r="M154" s="88"/>
      <c r="N154" s="88"/>
      <c r="O154" s="88"/>
      <c r="P154" s="88"/>
      <c r="Q154" s="88"/>
      <c r="R154" s="88"/>
      <c r="S154" s="88"/>
      <c r="T154" s="88"/>
      <c r="U154" s="89">
        <f ca="1">ИТОГ</f>
        <v>1.0468</v>
      </c>
      <c r="V154" s="8"/>
    </row>
    <row r="155" spans="1:22" x14ac:dyDescent="0.2">
      <c r="A155" s="8" t="s">
        <v>595</v>
      </c>
      <c r="B155" s="8"/>
      <c r="C155" s="8">
        <f ca="1">IF(INDEX(INDIRECT(INDIRECT("RC1",0)),1,5)=213,INDEX(INDIRECT(INDIRECT("RC1",0)),1,6),0)</f>
        <v>0</v>
      </c>
      <c r="D155" s="8">
        <f ca="1">Всего_Труд_строит</f>
        <v>0</v>
      </c>
      <c r="E155" s="8">
        <f ca="1">Всего_Зарплата</f>
        <v>0</v>
      </c>
      <c r="F155" s="57"/>
      <c r="G155" s="58"/>
      <c r="H155" s="88" t="str">
        <f ca="1">ЛИМИТИРОВАННЫЕ</f>
        <v>Итого (ОЗП+НР+СП) с учётом индекса-дефлятора по ИПЦ (на 2024 год)</v>
      </c>
      <c r="I155" s="88"/>
      <c r="J155" s="88"/>
      <c r="K155" s="88"/>
      <c r="L155" s="88"/>
      <c r="M155" s="88"/>
      <c r="N155" s="88"/>
      <c r="O155" s="88"/>
      <c r="P155" s="88"/>
      <c r="Q155" s="88"/>
      <c r="R155" s="88"/>
      <c r="S155" s="88"/>
      <c r="T155" s="88"/>
      <c r="U155" s="89">
        <f ca="1">ИТОГ</f>
        <v>2379664</v>
      </c>
      <c r="V155" s="8"/>
    </row>
    <row r="156" spans="1:22" x14ac:dyDescent="0.2">
      <c r="A156" s="8" t="s">
        <v>596</v>
      </c>
      <c r="B156" s="8"/>
      <c r="C156" s="8">
        <f ca="1">IF(INDEX(INDIRECT(INDIRECT("RC1",0)),1,5)=213,INDEX(INDIRECT(INDIRECT("RC1",0)),1,6),0)</f>
        <v>0</v>
      </c>
      <c r="D156" s="8">
        <f ca="1">Всего_Труд_строит</f>
        <v>0</v>
      </c>
      <c r="E156" s="8">
        <f ca="1">Всего_Зарплата</f>
        <v>0</v>
      </c>
      <c r="F156" s="57"/>
      <c r="G156" s="58"/>
      <c r="H156" s="88" t="str">
        <f ca="1">ЛИМИТИРОВАННЫЕ</f>
        <v>Индекс-дефлятор по ИПЦ (на 2025 год)</v>
      </c>
      <c r="I156" s="88"/>
      <c r="J156" s="88"/>
      <c r="K156" s="88"/>
      <c r="L156" s="88"/>
      <c r="M156" s="88"/>
      <c r="N156" s="88"/>
      <c r="O156" s="88"/>
      <c r="P156" s="88"/>
      <c r="Q156" s="88"/>
      <c r="R156" s="88"/>
      <c r="S156" s="88"/>
      <c r="T156" s="88"/>
      <c r="U156" s="89">
        <f ca="1">ИТОГ</f>
        <v>1.0403</v>
      </c>
      <c r="V156" s="8"/>
    </row>
    <row r="157" spans="1:22" x14ac:dyDescent="0.2">
      <c r="A157" s="8" t="s">
        <v>597</v>
      </c>
      <c r="B157" s="8"/>
      <c r="C157" s="8">
        <f ca="1">IF(INDEX(INDIRECT(INDIRECT("RC1",0)),1,5)=213,INDEX(INDIRECT(INDIRECT("RC1",0)),1,6),0)</f>
        <v>0</v>
      </c>
      <c r="D157" s="8">
        <f ca="1">Всего_Труд_строит</f>
        <v>0</v>
      </c>
      <c r="E157" s="8">
        <f ca="1">Всего_Зарплата</f>
        <v>0</v>
      </c>
      <c r="F157" s="57"/>
      <c r="G157" s="58"/>
      <c r="H157" s="88" t="str">
        <f ca="1">ЛИМИТИРОВАННЫЕ</f>
        <v>Итого (ОЗП+НР+СП) с учётом индекса-дефлятора по ИПЦ (на 2025 год)</v>
      </c>
      <c r="I157" s="88"/>
      <c r="J157" s="88"/>
      <c r="K157" s="88"/>
      <c r="L157" s="88"/>
      <c r="M157" s="88"/>
      <c r="N157" s="88"/>
      <c r="O157" s="88"/>
      <c r="P157" s="88"/>
      <c r="Q157" s="88"/>
      <c r="R157" s="88"/>
      <c r="S157" s="88"/>
      <c r="T157" s="88"/>
      <c r="U157" s="89">
        <f ca="1">ИТОГ</f>
        <v>2475564</v>
      </c>
      <c r="V157" s="8"/>
    </row>
    <row r="158" spans="1:22" x14ac:dyDescent="0.2">
      <c r="A158" s="8" t="s">
        <v>598</v>
      </c>
      <c r="B158" s="8"/>
      <c r="C158" s="8">
        <f ca="1">IF(INDEX(INDIRECT(INDIRECT("RC1",0)),1,5)=213,INDEX(INDIRECT(INDIRECT("RC1",0)),1,6),0)</f>
        <v>0</v>
      </c>
      <c r="D158" s="8">
        <f ca="1">Всего_Труд_строит</f>
        <v>0</v>
      </c>
      <c r="E158" s="8">
        <f ca="1">Всего_Зарплата</f>
        <v>0</v>
      </c>
      <c r="F158" s="57"/>
      <c r="G158" s="58"/>
      <c r="H158" s="88" t="str">
        <f ca="1">ЛИМИТИРОВАННЫЕ</f>
        <v>Индекс Jпп на 2020-2021 г.</v>
      </c>
      <c r="I158" s="88"/>
      <c r="J158" s="88"/>
      <c r="K158" s="88"/>
      <c r="L158" s="88"/>
      <c r="M158" s="88"/>
      <c r="N158" s="88"/>
      <c r="O158" s="88"/>
      <c r="P158" s="88"/>
      <c r="Q158" s="88"/>
      <c r="R158" s="88"/>
      <c r="S158" s="88"/>
      <c r="T158" s="88"/>
      <c r="U158" s="89">
        <f ca="1">ИТОГ</f>
        <v>1.08</v>
      </c>
      <c r="V158" s="8"/>
    </row>
    <row r="159" spans="1:22" x14ac:dyDescent="0.2">
      <c r="A159" s="8" t="s">
        <v>599</v>
      </c>
      <c r="B159" s="8"/>
      <c r="C159" s="8">
        <f ca="1">IF(INDEX(INDIRECT(INDIRECT("RC1",0)),1,5)=213,INDEX(INDIRECT(INDIRECT("RC1",0)),1,6),0)</f>
        <v>0</v>
      </c>
      <c r="D159" s="8">
        <f ca="1">Всего_Труд_строит</f>
        <v>0</v>
      </c>
      <c r="E159" s="8">
        <f ca="1">Всего_Зарплата</f>
        <v>0</v>
      </c>
      <c r="F159" s="57"/>
      <c r="G159" s="58"/>
      <c r="H159" s="88" t="str">
        <f ca="1">ЛИМИТИРОВАННЫЕ</f>
        <v>ЭММ с учётом индекса Jпп 2020-2021 г.</v>
      </c>
      <c r="I159" s="88"/>
      <c r="J159" s="88"/>
      <c r="K159" s="88"/>
      <c r="L159" s="88"/>
      <c r="M159" s="88"/>
      <c r="N159" s="88"/>
      <c r="O159" s="88"/>
      <c r="P159" s="88"/>
      <c r="Q159" s="88"/>
      <c r="R159" s="88"/>
      <c r="S159" s="88"/>
      <c r="T159" s="88"/>
      <c r="U159" s="89">
        <f ca="1">ИТОГ</f>
        <v>767211.48</v>
      </c>
      <c r="V159" s="8"/>
    </row>
    <row r="160" spans="1:22" x14ac:dyDescent="0.2">
      <c r="A160" s="8" t="s">
        <v>600</v>
      </c>
      <c r="B160" s="8"/>
      <c r="C160" s="8">
        <f ca="1">IF(INDEX(INDIRECT(INDIRECT("RC1",0)),1,5)=213,INDEX(INDIRECT(INDIRECT("RC1",0)),1,6),0)</f>
        <v>0</v>
      </c>
      <c r="D160" s="8">
        <f ca="1">Всего_Труд_строит</f>
        <v>0</v>
      </c>
      <c r="E160" s="8">
        <f ca="1">Всего_Зарплата</f>
        <v>0</v>
      </c>
      <c r="F160" s="57"/>
      <c r="G160" s="58"/>
      <c r="H160" s="88" t="str">
        <f ca="1">ЛИМИТИРОВАННЫЕ</f>
        <v>Индекс-дефлятор по ИЦП (на 2022 год)</v>
      </c>
      <c r="I160" s="88"/>
      <c r="J160" s="88"/>
      <c r="K160" s="88"/>
      <c r="L160" s="88"/>
      <c r="M160" s="88"/>
      <c r="N160" s="88"/>
      <c r="O160" s="88"/>
      <c r="P160" s="88"/>
      <c r="Q160" s="88"/>
      <c r="R160" s="88"/>
      <c r="S160" s="88"/>
      <c r="T160" s="88"/>
      <c r="U160" s="89">
        <f ca="1">ИТОГ</f>
        <v>1.0446</v>
      </c>
      <c r="V160" s="8"/>
    </row>
    <row r="161" spans="1:22" x14ac:dyDescent="0.2">
      <c r="A161" s="8" t="s">
        <v>601</v>
      </c>
      <c r="B161" s="8"/>
      <c r="C161" s="8">
        <f ca="1">IF(INDEX(INDIRECT(INDIRECT("RC1",0)),1,5)=213,INDEX(INDIRECT(INDIRECT("RC1",0)),1,6),0)</f>
        <v>0</v>
      </c>
      <c r="D161" s="8">
        <f ca="1">Всего_Труд_строит</f>
        <v>0</v>
      </c>
      <c r="E161" s="8">
        <f ca="1">Всего_Зарплата</f>
        <v>0</v>
      </c>
      <c r="F161" s="57"/>
      <c r="G161" s="58"/>
      <c r="H161" s="88" t="str">
        <f ca="1">ЛИМИТИРОВАННЫЕ</f>
        <v>ЭММ с учётом индекса-дефлятора по ИЦП (на 2022 год)</v>
      </c>
      <c r="I161" s="88"/>
      <c r="J161" s="88"/>
      <c r="K161" s="88"/>
      <c r="L161" s="88"/>
      <c r="M161" s="88"/>
      <c r="N161" s="88"/>
      <c r="O161" s="88"/>
      <c r="P161" s="88"/>
      <c r="Q161" s="88"/>
      <c r="R161" s="88"/>
      <c r="S161" s="88"/>
      <c r="T161" s="88"/>
      <c r="U161" s="89">
        <f ca="1">ИТОГ</f>
        <v>801429.11</v>
      </c>
      <c r="V161" s="8"/>
    </row>
    <row r="162" spans="1:22" x14ac:dyDescent="0.2">
      <c r="A162" s="8" t="s">
        <v>602</v>
      </c>
      <c r="B162" s="8"/>
      <c r="C162" s="8">
        <f ca="1">IF(INDEX(INDIRECT(INDIRECT("RC1",0)),1,5)=213,INDEX(INDIRECT(INDIRECT("RC1",0)),1,6),0)</f>
        <v>0</v>
      </c>
      <c r="D162" s="8">
        <f ca="1">Всего_Труд_строит</f>
        <v>0</v>
      </c>
      <c r="E162" s="8">
        <f ca="1">Всего_Зарплата</f>
        <v>0</v>
      </c>
      <c r="F162" s="57"/>
      <c r="G162" s="58"/>
      <c r="H162" s="88" t="str">
        <f ca="1">ЛИМИТИРОВАННЫЕ</f>
        <v>Индекс-дефлятор по ИЦП (на 2023 год)</v>
      </c>
      <c r="I162" s="88"/>
      <c r="J162" s="88"/>
      <c r="K162" s="88"/>
      <c r="L162" s="88"/>
      <c r="M162" s="88"/>
      <c r="N162" s="88"/>
      <c r="O162" s="88"/>
      <c r="P162" s="88"/>
      <c r="Q162" s="88"/>
      <c r="R162" s="88"/>
      <c r="S162" s="88"/>
      <c r="T162" s="88"/>
      <c r="U162" s="89">
        <f ca="1">ИТОГ</f>
        <v>1.0805</v>
      </c>
      <c r="V162" s="8"/>
    </row>
    <row r="163" spans="1:22" x14ac:dyDescent="0.2">
      <c r="A163" s="8" t="s">
        <v>603</v>
      </c>
      <c r="B163" s="8"/>
      <c r="C163" s="8">
        <f ca="1">IF(INDEX(INDIRECT(INDIRECT("RC1",0)),1,5)=213,INDEX(INDIRECT(INDIRECT("RC1",0)),1,6),0)</f>
        <v>0</v>
      </c>
      <c r="D163" s="8">
        <f ca="1">Всего_Труд_строит</f>
        <v>0</v>
      </c>
      <c r="E163" s="8">
        <f ca="1">Всего_Зарплата</f>
        <v>0</v>
      </c>
      <c r="F163" s="57"/>
      <c r="G163" s="58"/>
      <c r="H163" s="88" t="str">
        <f ca="1">ЛИМИТИРОВАННЫЕ</f>
        <v>ЭММ с учётом индекса-дефлятора по ИЦП (на 2023 год)</v>
      </c>
      <c r="I163" s="88"/>
      <c r="J163" s="88"/>
      <c r="K163" s="88"/>
      <c r="L163" s="88"/>
      <c r="M163" s="88"/>
      <c r="N163" s="88"/>
      <c r="O163" s="88"/>
      <c r="P163" s="88"/>
      <c r="Q163" s="88"/>
      <c r="R163" s="88"/>
      <c r="S163" s="88"/>
      <c r="T163" s="88"/>
      <c r="U163" s="89">
        <f ca="1">ИТОГ</f>
        <v>865944.15</v>
      </c>
      <c r="V163" s="8"/>
    </row>
    <row r="164" spans="1:22" x14ac:dyDescent="0.2">
      <c r="A164" s="8" t="s">
        <v>604</v>
      </c>
      <c r="B164" s="8"/>
      <c r="C164" s="8">
        <f ca="1">IF(INDEX(INDIRECT(INDIRECT("RC1",0)),1,5)=213,INDEX(INDIRECT(INDIRECT("RC1",0)),1,6),0)</f>
        <v>0</v>
      </c>
      <c r="D164" s="8">
        <f ca="1">Всего_Труд_строит</f>
        <v>0</v>
      </c>
      <c r="E164" s="8">
        <f ca="1">Всего_Зарплата</f>
        <v>0</v>
      </c>
      <c r="F164" s="57"/>
      <c r="G164" s="58"/>
      <c r="H164" s="88" t="str">
        <f ca="1">ЛИМИТИРОВАННЫЕ</f>
        <v>Индекс-дефлятор по ИЦП (на 2024 год)</v>
      </c>
      <c r="I164" s="88"/>
      <c r="J164" s="88"/>
      <c r="K164" s="88"/>
      <c r="L164" s="88"/>
      <c r="M164" s="88"/>
      <c r="N164" s="88"/>
      <c r="O164" s="88"/>
      <c r="P164" s="88"/>
      <c r="Q164" s="88"/>
      <c r="R164" s="88"/>
      <c r="S164" s="88"/>
      <c r="T164" s="88"/>
      <c r="U164" s="89">
        <f ca="1">ИТОГ</f>
        <v>1.0563</v>
      </c>
      <c r="V164" s="8"/>
    </row>
    <row r="165" spans="1:22" x14ac:dyDescent="0.2">
      <c r="A165" s="8" t="s">
        <v>605</v>
      </c>
      <c r="B165" s="8"/>
      <c r="C165" s="8">
        <f ca="1">IF(INDEX(INDIRECT(INDIRECT("RC1",0)),1,5)=213,INDEX(INDIRECT(INDIRECT("RC1",0)),1,6),0)</f>
        <v>0</v>
      </c>
      <c r="D165" s="8">
        <f ca="1">Всего_Труд_строит</f>
        <v>0</v>
      </c>
      <c r="E165" s="8">
        <f ca="1">Всего_Зарплата</f>
        <v>0</v>
      </c>
      <c r="F165" s="57"/>
      <c r="G165" s="58"/>
      <c r="H165" s="88" t="str">
        <f ca="1">ЛИМИТИРОВАННЫЕ</f>
        <v>ЭММ с учётом индекса-дефлятора по ИЦП (на 2024 год)</v>
      </c>
      <c r="I165" s="88"/>
      <c r="J165" s="88"/>
      <c r="K165" s="88"/>
      <c r="L165" s="88"/>
      <c r="M165" s="88"/>
      <c r="N165" s="88"/>
      <c r="O165" s="88"/>
      <c r="P165" s="88"/>
      <c r="Q165" s="88"/>
      <c r="R165" s="88"/>
      <c r="S165" s="88"/>
      <c r="T165" s="88"/>
      <c r="U165" s="89">
        <f ca="1">ИТОГ</f>
        <v>914696.81</v>
      </c>
      <c r="V165" s="8"/>
    </row>
    <row r="166" spans="1:22" x14ac:dyDescent="0.2">
      <c r="A166" s="8" t="s">
        <v>606</v>
      </c>
      <c r="B166" s="8"/>
      <c r="C166" s="8">
        <f ca="1">IF(INDEX(INDIRECT(INDIRECT("RC1",0)),1,5)=213,INDEX(INDIRECT(INDIRECT("RC1",0)),1,6),0)</f>
        <v>0</v>
      </c>
      <c r="D166" s="8">
        <f ca="1">Всего_Труд_строит</f>
        <v>0</v>
      </c>
      <c r="E166" s="8">
        <f ca="1">Всего_Зарплата</f>
        <v>0</v>
      </c>
      <c r="F166" s="57"/>
      <c r="G166" s="58"/>
      <c r="H166" s="88" t="str">
        <f ca="1">ЛИМИТИРОВАННЫЕ</f>
        <v>Индекс-дефлятор по ИПЦ (на 2025 год)</v>
      </c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9">
        <f ca="1">ИТОГ</f>
        <v>1.0521</v>
      </c>
      <c r="V166" s="8"/>
    </row>
    <row r="167" spans="1:22" x14ac:dyDescent="0.2">
      <c r="A167" s="8" t="s">
        <v>607</v>
      </c>
      <c r="B167" s="8"/>
      <c r="C167" s="8">
        <f ca="1">IF(INDEX(INDIRECT(INDIRECT("RC1",0)),1,5)=213,INDEX(INDIRECT(INDIRECT("RC1",0)),1,6),0)</f>
        <v>0</v>
      </c>
      <c r="D167" s="8">
        <f ca="1">Всего_Труд_строит</f>
        <v>0</v>
      </c>
      <c r="E167" s="8">
        <f ca="1">Всего_Зарплата</f>
        <v>0</v>
      </c>
      <c r="F167" s="57"/>
      <c r="G167" s="58"/>
      <c r="H167" s="88" t="str">
        <f ca="1">ЛИМИТИРОВАННЫЕ</f>
        <v>ЭММ с учётом индекса-дефлятора по ИЦП (на 2025 год)</v>
      </c>
      <c r="I167" s="88"/>
      <c r="J167" s="88"/>
      <c r="K167" s="88"/>
      <c r="L167" s="88"/>
      <c r="M167" s="88"/>
      <c r="N167" s="88"/>
      <c r="O167" s="88"/>
      <c r="P167" s="88"/>
      <c r="Q167" s="88"/>
      <c r="R167" s="88"/>
      <c r="S167" s="88"/>
      <c r="T167" s="88"/>
      <c r="U167" s="89">
        <f ca="1">ИТОГ</f>
        <v>962352.51</v>
      </c>
      <c r="V167" s="8"/>
    </row>
    <row r="168" spans="1:22" x14ac:dyDescent="0.2">
      <c r="A168" s="8" t="s">
        <v>608</v>
      </c>
      <c r="B168" s="8"/>
      <c r="C168" s="8">
        <f ca="1">IF(INDEX(INDIRECT(INDIRECT("RC1",0)),1,5)=213,INDEX(INDIRECT(INDIRECT("RC1",0)),1,6),0)</f>
        <v>0</v>
      </c>
      <c r="D168" s="8">
        <f ca="1">Всего_Труд_строит</f>
        <v>0</v>
      </c>
      <c r="E168" s="8">
        <f ca="1">Всего_Зарплата</f>
        <v>0</v>
      </c>
      <c r="F168" s="57"/>
      <c r="G168" s="58"/>
      <c r="H168" s="88" t="str">
        <f ca="1">ЛИМИТИРОВАННЫЕ</f>
        <v>ИТОГО с учетом индексов-дефляторов в ценах 2023 г. (без учета стоимости материалов и оборудования по данным ДЛ и МТО)</v>
      </c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9">
        <f ca="1">ИТОГ</f>
        <v>3437916.51</v>
      </c>
      <c r="V168" s="8"/>
    </row>
    <row r="169" spans="1:22" x14ac:dyDescent="0.2">
      <c r="A169" s="8" t="s">
        <v>609</v>
      </c>
      <c r="B169" s="8"/>
      <c r="C169" s="8">
        <f ca="1">IF(INDEX(INDIRECT(INDIRECT("RC1",0)),1,5)=213,INDEX(INDIRECT(INDIRECT("RC1",0)),1,6),0)</f>
        <v>0</v>
      </c>
      <c r="D169" s="8">
        <f ca="1">Всего_Труд_строит</f>
        <v>0</v>
      </c>
      <c r="E169" s="8">
        <f ca="1">Всего_Зарплата</f>
        <v>0</v>
      </c>
      <c r="F169" s="57"/>
      <c r="G169" s="58"/>
      <c r="H169" s="88" t="str">
        <f ca="1">ЛИМИТИРОВАННЫЕ</f>
        <v>Материалы по данным ДЛ и МТО (по справочнику МТР на базе SAP ERP на 2023 год)</v>
      </c>
      <c r="I169" s="88"/>
      <c r="J169" s="88"/>
      <c r="K169" s="88"/>
      <c r="L169" s="88"/>
      <c r="M169" s="88"/>
      <c r="N169" s="88"/>
      <c r="O169" s="88"/>
      <c r="P169" s="88"/>
      <c r="Q169" s="88"/>
      <c r="R169" s="88"/>
      <c r="S169" s="88"/>
      <c r="T169" s="88"/>
      <c r="U169" s="89">
        <f ca="1">ИТОГ</f>
        <v>4565366</v>
      </c>
      <c r="V169" s="8"/>
    </row>
    <row r="170" spans="1:22" x14ac:dyDescent="0.2">
      <c r="A170" s="8" t="s">
        <v>610</v>
      </c>
      <c r="B170" s="8"/>
      <c r="C170" s="8">
        <f ca="1">IF(INDEX(INDIRECT(INDIRECT("RC1",0)),1,5)=213,INDEX(INDIRECT(INDIRECT("RC1",0)),1,6),0)</f>
        <v>0</v>
      </c>
      <c r="D170" s="8">
        <f ca="1">Всего_Труд_строит</f>
        <v>0</v>
      </c>
      <c r="E170" s="8">
        <f ca="1">Всего_Зарплата</f>
        <v>0</v>
      </c>
      <c r="F170" s="57"/>
      <c r="G170" s="58"/>
      <c r="H170" s="88" t="str">
        <f ca="1">ЛИМИТИРОВАННЫЕ</f>
        <v>ТЗР, %</v>
      </c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  <c r="T170" s="88"/>
      <c r="U170" s="89">
        <f ca="1">ИТОГ</f>
        <v>3</v>
      </c>
      <c r="V170" s="8"/>
    </row>
    <row r="171" spans="1:22" x14ac:dyDescent="0.2">
      <c r="A171" s="8" t="s">
        <v>611</v>
      </c>
      <c r="B171" s="8"/>
      <c r="C171" s="8">
        <f ca="1">IF(INDEX(INDIRECT(INDIRECT("RC1",0)),1,5)=213,INDEX(INDIRECT(INDIRECT("RC1",0)),1,6),0)</f>
        <v>0</v>
      </c>
      <c r="D171" s="8">
        <f ca="1">Всего_Труд_строит</f>
        <v>0</v>
      </c>
      <c r="E171" s="8">
        <f ca="1">Всего_Зарплата</f>
        <v>0</v>
      </c>
      <c r="F171" s="57"/>
      <c r="G171" s="58"/>
      <c r="H171" s="88" t="str">
        <f ca="1">ЛИМИТИРОВАННЫЕ</f>
        <v>Материалы по данным ДЛ и МТО (по справочнику МТР на базе SAP ERP на 2023 год) с ТЗР</v>
      </c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  <c r="T171" s="88"/>
      <c r="U171" s="89">
        <f ca="1">ИТОГ</f>
        <v>4702326.9800000004</v>
      </c>
      <c r="V171" s="8"/>
    </row>
    <row r="172" spans="1:22" x14ac:dyDescent="0.2">
      <c r="A172" s="8" t="s">
        <v>612</v>
      </c>
      <c r="B172" s="8"/>
      <c r="C172" s="8">
        <f ca="1">IF(INDEX(INDIRECT(INDIRECT("RC1",0)),1,5)=213,INDEX(INDIRECT(INDIRECT("RC1",0)),1,6),0)</f>
        <v>0</v>
      </c>
      <c r="D172" s="8">
        <f ca="1">Всего_Труд_строит</f>
        <v>0</v>
      </c>
      <c r="E172" s="8">
        <f ca="1">Всего_Зарплата</f>
        <v>0</v>
      </c>
      <c r="F172" s="57"/>
      <c r="G172" s="58"/>
      <c r="H172" s="88" t="str">
        <f ca="1">ЛИМИТИРОВАННЫЕ</f>
        <v>Оборудование по данным ДЛ и МТО (по справочнику МТР на базе SAP ERP на 2023 год)</v>
      </c>
      <c r="I172" s="88"/>
      <c r="J172" s="88"/>
      <c r="K172" s="88"/>
      <c r="L172" s="88"/>
      <c r="M172" s="88"/>
      <c r="N172" s="88"/>
      <c r="O172" s="88"/>
      <c r="P172" s="88"/>
      <c r="Q172" s="88"/>
      <c r="R172" s="88"/>
      <c r="S172" s="88"/>
      <c r="T172" s="88"/>
      <c r="U172" s="89">
        <f ca="1">ИТОГ</f>
        <v>0</v>
      </c>
      <c r="V172" s="8"/>
    </row>
    <row r="173" spans="1:22" x14ac:dyDescent="0.2">
      <c r="A173" s="8" t="s">
        <v>613</v>
      </c>
      <c r="B173" s="8"/>
      <c r="C173" s="8">
        <f ca="1">IF(INDEX(INDIRECT(INDIRECT("RC1",0)),1,5)=213,INDEX(INDIRECT(INDIRECT("RC1",0)),1,6),0)</f>
        <v>0</v>
      </c>
      <c r="D173" s="8">
        <f ca="1">Всего_Труд_строит</f>
        <v>0</v>
      </c>
      <c r="E173" s="8">
        <f ca="1">Всего_Зарплата</f>
        <v>0</v>
      </c>
      <c r="F173" s="57"/>
      <c r="G173" s="58"/>
      <c r="H173" s="88" t="str">
        <f ca="1">ЛИМИТИРОВАННЫЕ</f>
        <v>ТЗР, %</v>
      </c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  <c r="T173" s="88"/>
      <c r="U173" s="89">
        <f ca="1">ИТОГ</f>
        <v>3</v>
      </c>
      <c r="V173" s="8"/>
    </row>
    <row r="174" spans="1:22" x14ac:dyDescent="0.2">
      <c r="A174" s="8" t="s">
        <v>614</v>
      </c>
      <c r="B174" s="8"/>
      <c r="C174" s="8">
        <f ca="1">IF(INDEX(INDIRECT(INDIRECT("RC1",0)),1,5)=213,INDEX(INDIRECT(INDIRECT("RC1",0)),1,6),0)</f>
        <v>0</v>
      </c>
      <c r="D174" s="8">
        <f ca="1">Всего_Труд_строит</f>
        <v>0</v>
      </c>
      <c r="E174" s="8">
        <f ca="1">Всего_Зарплата</f>
        <v>0</v>
      </c>
      <c r="F174" s="57"/>
      <c r="G174" s="58"/>
      <c r="H174" s="88" t="str">
        <f ca="1">ЛИМИТИРОВАННЫЕ</f>
        <v>Оборудование по данным ДЛ и МТО (по справочнику МТР на базе SAP ERP на 2023 год) с ТЗР</v>
      </c>
      <c r="I174" s="88"/>
      <c r="J174" s="88"/>
      <c r="K174" s="88"/>
      <c r="L174" s="88"/>
      <c r="M174" s="88"/>
      <c r="N174" s="88"/>
      <c r="O174" s="88"/>
      <c r="P174" s="88"/>
      <c r="Q174" s="88"/>
      <c r="R174" s="88"/>
      <c r="S174" s="88"/>
      <c r="T174" s="88"/>
      <c r="U174" s="89">
        <f ca="1">ИТОГ</f>
        <v>0</v>
      </c>
      <c r="V174" s="8"/>
    </row>
    <row r="175" spans="1:22" x14ac:dyDescent="0.2">
      <c r="A175" s="8" t="s">
        <v>615</v>
      </c>
      <c r="B175" s="8"/>
      <c r="C175" s="8">
        <f ca="1">IF(INDEX(INDIRECT(INDIRECT("RC1",0)),1,5)=213,INDEX(INDIRECT(INDIRECT("RC1",0)),1,6),0)</f>
        <v>0</v>
      </c>
      <c r="D175" s="8">
        <f ca="1">Всего_Труд_строит</f>
        <v>0</v>
      </c>
      <c r="E175" s="8">
        <f ca="1">Всего_Зарплата</f>
        <v>0</v>
      </c>
      <c r="F175" s="57"/>
      <c r="G175" s="58"/>
      <c r="H175" s="88" t="str">
        <f ca="1">ЛИМИТИРОВАННЫЕ</f>
        <v>ИТОГО Материалов и Оборудования по данным ДЛ и МТО (по справочнику МТР на базе SAP ERP на 2023 год) с ТЗР</v>
      </c>
      <c r="I175" s="88"/>
      <c r="J175" s="88"/>
      <c r="K175" s="88"/>
      <c r="L175" s="88"/>
      <c r="M175" s="88"/>
      <c r="N175" s="88"/>
      <c r="O175" s="88"/>
      <c r="P175" s="88"/>
      <c r="Q175" s="88"/>
      <c r="R175" s="88"/>
      <c r="S175" s="88"/>
      <c r="T175" s="88"/>
      <c r="U175" s="89">
        <f ca="1">ИТОГ</f>
        <v>4702326.9800000004</v>
      </c>
      <c r="V175" s="8"/>
    </row>
    <row r="176" spans="1:22" x14ac:dyDescent="0.2">
      <c r="A176" s="8" t="s">
        <v>616</v>
      </c>
      <c r="B176" s="8"/>
      <c r="C176" s="8">
        <f ca="1">IF(INDEX(INDIRECT(INDIRECT("RC1",0)),1,5)=213,INDEX(INDIRECT(INDIRECT("RC1",0)),1,6),0)</f>
        <v>0</v>
      </c>
      <c r="D176" s="8">
        <f ca="1">Всего_Труд_строит</f>
        <v>0</v>
      </c>
      <c r="E176" s="8">
        <f ca="1">Всего_Зарплата</f>
        <v>0</v>
      </c>
      <c r="F176" s="57"/>
      <c r="G176" s="58"/>
      <c r="H176" s="88" t="str">
        <f ca="1">ЛИМИТИРОВАННЫЕ</f>
        <v>Индекс-дефлятор по ИЦП (на 2024 год)</v>
      </c>
      <c r="I176" s="88"/>
      <c r="J176" s="88"/>
      <c r="K176" s="88"/>
      <c r="L176" s="88"/>
      <c r="M176" s="88"/>
      <c r="N176" s="88"/>
      <c r="O176" s="88"/>
      <c r="P176" s="88"/>
      <c r="Q176" s="88"/>
      <c r="R176" s="88"/>
      <c r="S176" s="88"/>
      <c r="T176" s="88"/>
      <c r="U176" s="89">
        <f ca="1">ИТОГ</f>
        <v>1.0563</v>
      </c>
      <c r="V176" s="8"/>
    </row>
    <row r="177" spans="1:22" x14ac:dyDescent="0.2">
      <c r="A177" s="8" t="s">
        <v>617</v>
      </c>
      <c r="B177" s="8"/>
      <c r="C177" s="8">
        <f ca="1">IF(INDEX(INDIRECT(INDIRECT("RC1",0)),1,5)=213,INDEX(INDIRECT(INDIRECT("RC1",0)),1,6),0)</f>
        <v>0</v>
      </c>
      <c r="D177" s="8">
        <f ca="1">Всего_Труд_строит</f>
        <v>0</v>
      </c>
      <c r="E177" s="8">
        <f ca="1">Всего_Зарплата</f>
        <v>0</v>
      </c>
      <c r="F177" s="57"/>
      <c r="G177" s="58"/>
      <c r="H177" s="88" t="str">
        <f ca="1">ЛИМИТИРОВАННЫЕ</f>
        <v>ИТОГО Материалов и Оборудования по данным ДЛ и МТО (по справочнику МТР на базе SAP ERP на 2023 год) с ТЗР по ИПЦ (на 2024 г)</v>
      </c>
      <c r="I177" s="88"/>
      <c r="J177" s="88"/>
      <c r="K177" s="88"/>
      <c r="L177" s="88"/>
      <c r="M177" s="88"/>
      <c r="N177" s="88"/>
      <c r="O177" s="88"/>
      <c r="P177" s="88"/>
      <c r="Q177" s="88"/>
      <c r="R177" s="88"/>
      <c r="S177" s="88"/>
      <c r="T177" s="88"/>
      <c r="U177" s="89">
        <f ca="1">ИТОГ</f>
        <v>4967067.99</v>
      </c>
      <c r="V177" s="8"/>
    </row>
    <row r="178" spans="1:22" x14ac:dyDescent="0.2">
      <c r="A178" s="8" t="s">
        <v>618</v>
      </c>
      <c r="B178" s="8"/>
      <c r="C178" s="8">
        <f ca="1">IF(INDEX(INDIRECT(INDIRECT("RC1",0)),1,5)=213,INDEX(INDIRECT(INDIRECT("RC1",0)),1,6),0)</f>
        <v>0</v>
      </c>
      <c r="D178" s="8">
        <f ca="1">Всего_Труд_строит</f>
        <v>0</v>
      </c>
      <c r="E178" s="8">
        <f ca="1">Всего_Зарплата</f>
        <v>0</v>
      </c>
      <c r="F178" s="57"/>
      <c r="G178" s="58"/>
      <c r="H178" s="88" t="str">
        <f ca="1">ЛИМИТИРОВАННЫЕ</f>
        <v>Индекс-дефлятор по ИПЦ (на 2025 год)</v>
      </c>
      <c r="I178" s="88"/>
      <c r="J178" s="88"/>
      <c r="K178" s="88"/>
      <c r="L178" s="88"/>
      <c r="M178" s="88"/>
      <c r="N178" s="88"/>
      <c r="O178" s="88"/>
      <c r="P178" s="88"/>
      <c r="Q178" s="88"/>
      <c r="R178" s="88"/>
      <c r="S178" s="88"/>
      <c r="T178" s="88"/>
      <c r="U178" s="89">
        <f ca="1">ИТОГ</f>
        <v>1.0521</v>
      </c>
      <c r="V178" s="8"/>
    </row>
    <row r="179" spans="1:22" x14ac:dyDescent="0.2">
      <c r="A179" s="8" t="s">
        <v>619</v>
      </c>
      <c r="B179" s="8"/>
      <c r="C179" s="8">
        <f ca="1">IF(INDEX(INDIRECT(INDIRECT("RC1",0)),1,5)=213,INDEX(INDIRECT(INDIRECT("RC1",0)),1,6),0)</f>
        <v>0</v>
      </c>
      <c r="D179" s="8">
        <f ca="1">Всего_Труд_строит</f>
        <v>0</v>
      </c>
      <c r="E179" s="8">
        <f ca="1">Всего_Зарплата</f>
        <v>0</v>
      </c>
      <c r="F179" s="57"/>
      <c r="G179" s="58"/>
      <c r="H179" s="88" t="str">
        <f ca="1">ЛИМИТИРОВАННЫЕ</f>
        <v>ИТОГО Материалов и Оборудования по данным ДЛ и МТО (по справочнику МТР на базе SAP ERP на 2023 год) с ТЗР по ИПЦ (на 2025 г)</v>
      </c>
      <c r="I179" s="88"/>
      <c r="J179" s="88"/>
      <c r="K179" s="88"/>
      <c r="L179" s="88"/>
      <c r="M179" s="88"/>
      <c r="N179" s="88"/>
      <c r="O179" s="88"/>
      <c r="P179" s="88"/>
      <c r="Q179" s="88"/>
      <c r="R179" s="88"/>
      <c r="S179" s="88"/>
      <c r="T179" s="88"/>
      <c r="U179" s="89">
        <f ca="1">ИТОГ</f>
        <v>5225852</v>
      </c>
      <c r="V179" s="8"/>
    </row>
    <row r="180" spans="1:22" x14ac:dyDescent="0.2">
      <c r="A180" s="8" t="s">
        <v>620</v>
      </c>
      <c r="B180" s="8"/>
      <c r="C180" s="8">
        <f ca="1">IF(INDEX(INDIRECT(INDIRECT("RC1",0)),1,5)=213,INDEX(INDIRECT(INDIRECT("RC1",0)),1,6),0)</f>
        <v>0</v>
      </c>
      <c r="D180" s="8">
        <f ca="1">Всего_Труд_строит</f>
        <v>0</v>
      </c>
      <c r="E180" s="8">
        <f ca="1">Всего_Зарплата</f>
        <v>0</v>
      </c>
      <c r="F180" s="57"/>
      <c r="G180" s="58"/>
      <c r="H180" s="88" t="str">
        <f ca="1">ЛИМИТИРОВАННЫЕ</f>
        <v>ВСЕГО в ценах 2025 года</v>
      </c>
      <c r="I180" s="88"/>
      <c r="J180" s="88"/>
      <c r="K180" s="88"/>
      <c r="L180" s="88"/>
      <c r="M180" s="88"/>
      <c r="N180" s="88"/>
      <c r="O180" s="88"/>
      <c r="P180" s="88"/>
      <c r="Q180" s="88"/>
      <c r="R180" s="88"/>
      <c r="S180" s="88"/>
      <c r="T180" s="88"/>
      <c r="U180" s="89">
        <f ca="1">ИТОГ</f>
        <v>8663768.5099999998</v>
      </c>
      <c r="V180" s="8"/>
    </row>
    <row r="181" spans="1:22" x14ac:dyDescent="0.2">
      <c r="A181" s="8" t="s">
        <v>621</v>
      </c>
      <c r="B181" s="8" t="s">
        <v>622</v>
      </c>
      <c r="C181" s="8"/>
      <c r="D181" s="8"/>
      <c r="E181" s="8"/>
      <c r="F181" s="8"/>
      <c r="G181" s="8"/>
      <c r="H181" s="8"/>
      <c r="I181" s="90"/>
      <c r="J181" s="91"/>
      <c r="K181" s="8"/>
      <c r="L181" s="8"/>
      <c r="M181" s="8"/>
      <c r="N181" s="8"/>
      <c r="O181" s="92"/>
      <c r="P181" s="8"/>
      <c r="Q181" s="8"/>
      <c r="R181" s="8"/>
      <c r="S181" s="8"/>
      <c r="T181" s="8"/>
      <c r="U181" s="8"/>
      <c r="V181" s="8"/>
    </row>
    <row r="182" spans="1:22" x14ac:dyDescent="0.2">
      <c r="A182" s="8" t="s">
        <v>621</v>
      </c>
      <c r="B182" s="8" t="s">
        <v>622</v>
      </c>
      <c r="C182" s="8"/>
      <c r="D182" s="8"/>
      <c r="E182" s="8"/>
      <c r="F182" s="8"/>
      <c r="G182" s="93"/>
      <c r="H182" s="11" t="s">
        <v>450</v>
      </c>
      <c r="I182" s="10" t="str">
        <f ca="1">Исполнил_Должн &amp; "                  " &amp;Исполнил_ФИО1</f>
        <v xml:space="preserve">                  </v>
      </c>
      <c r="J182" s="8"/>
      <c r="K182" s="8"/>
      <c r="L182" s="8"/>
      <c r="M182" s="8"/>
      <c r="N182" s="8"/>
      <c r="O182" s="8"/>
      <c r="P182" s="8"/>
      <c r="Q182" s="11" t="s">
        <v>451</v>
      </c>
      <c r="R182" s="10" t="str">
        <f ca="1">Проверил_Должность &amp; "              " &amp;Проверил_ФИО1</f>
        <v xml:space="preserve">              </v>
      </c>
      <c r="S182" s="8"/>
      <c r="T182" s="93"/>
      <c r="U182" s="8"/>
      <c r="V182" s="8"/>
    </row>
    <row r="183" spans="1:22" x14ac:dyDescent="0.2">
      <c r="A183" s="8" t="s">
        <v>621</v>
      </c>
      <c r="B183" s="8" t="s">
        <v>622</v>
      </c>
      <c r="C183" s="8"/>
      <c r="D183" s="8"/>
      <c r="E183" s="8"/>
      <c r="F183" s="8"/>
      <c r="G183" s="93"/>
      <c r="H183" s="94" t="s">
        <v>452</v>
      </c>
      <c r="I183" s="8"/>
      <c r="J183" s="8"/>
      <c r="K183" s="8"/>
      <c r="L183" s="8"/>
      <c r="M183" s="8"/>
      <c r="N183" s="8"/>
      <c r="O183" s="8"/>
      <c r="P183" s="8"/>
      <c r="Q183" s="8" t="s">
        <v>452</v>
      </c>
      <c r="R183" s="8"/>
      <c r="S183" s="8"/>
      <c r="T183" s="93"/>
      <c r="U183" s="8"/>
      <c r="V183" s="8"/>
    </row>
    <row r="184" spans="1:22" x14ac:dyDescent="0.2">
      <c r="A184" s="8" t="s">
        <v>621</v>
      </c>
      <c r="B184" s="8" t="s">
        <v>622</v>
      </c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</row>
    <row r="185" spans="1:22" ht="36" x14ac:dyDescent="0.2">
      <c r="A185" s="8" t="s">
        <v>621</v>
      </c>
      <c r="B185" s="8" t="s">
        <v>622</v>
      </c>
      <c r="C185" s="8"/>
      <c r="D185" s="8"/>
      <c r="E185" s="8"/>
      <c r="F185" s="57"/>
      <c r="G185" s="58"/>
      <c r="H185" s="58"/>
      <c r="I185" s="59" t="str">
        <f ca="1">НАИМЕНОВАНИЕ</f>
        <v>АВР по ремонту распределительных сетей 0,4 - 10 кВ  на 2025 г.</v>
      </c>
      <c r="J185" s="58"/>
      <c r="K185" s="58"/>
      <c r="L185" s="58"/>
      <c r="M185" s="58"/>
      <c r="N185" s="58"/>
      <c r="O185" s="58"/>
      <c r="P185" s="58"/>
      <c r="Q185" s="58"/>
      <c r="R185" s="58"/>
      <c r="S185" s="58"/>
      <c r="T185" s="58"/>
      <c r="U185" s="58"/>
      <c r="V185" s="60"/>
    </row>
  </sheetData>
  <mergeCells count="169">
    <mergeCell ref="H179:T179"/>
    <mergeCell ref="H180:T180"/>
    <mergeCell ref="H173:T173"/>
    <mergeCell ref="H174:T174"/>
    <mergeCell ref="H175:T175"/>
    <mergeCell ref="H176:T176"/>
    <mergeCell ref="H177:T177"/>
    <mergeCell ref="H178:T178"/>
    <mergeCell ref="H167:T167"/>
    <mergeCell ref="H168:T168"/>
    <mergeCell ref="H169:T169"/>
    <mergeCell ref="H170:T170"/>
    <mergeCell ref="H171:T171"/>
    <mergeCell ref="H172:T172"/>
    <mergeCell ref="H161:T161"/>
    <mergeCell ref="H162:T162"/>
    <mergeCell ref="H163:T163"/>
    <mergeCell ref="H164:T164"/>
    <mergeCell ref="H165:T165"/>
    <mergeCell ref="H166:T166"/>
    <mergeCell ref="H155:T155"/>
    <mergeCell ref="H156:T156"/>
    <mergeCell ref="H157:T157"/>
    <mergeCell ref="H158:T158"/>
    <mergeCell ref="H159:T159"/>
    <mergeCell ref="H160:T160"/>
    <mergeCell ref="H149:T149"/>
    <mergeCell ref="H150:T150"/>
    <mergeCell ref="H151:T151"/>
    <mergeCell ref="H152:T152"/>
    <mergeCell ref="H153:T153"/>
    <mergeCell ref="H154:T154"/>
    <mergeCell ref="H143:T143"/>
    <mergeCell ref="H144:T144"/>
    <mergeCell ref="H145:T145"/>
    <mergeCell ref="H146:T146"/>
    <mergeCell ref="H147:T147"/>
    <mergeCell ref="H148:T148"/>
    <mergeCell ref="F135:F136"/>
    <mergeCell ref="G136:T136"/>
    <mergeCell ref="H139:T139"/>
    <mergeCell ref="H140:T140"/>
    <mergeCell ref="H141:T141"/>
    <mergeCell ref="H142:T142"/>
    <mergeCell ref="F128:F129"/>
    <mergeCell ref="G129:T129"/>
    <mergeCell ref="F130:F131"/>
    <mergeCell ref="G131:T131"/>
    <mergeCell ref="F132:F133"/>
    <mergeCell ref="G133:T133"/>
    <mergeCell ref="F122:F123"/>
    <mergeCell ref="G123:T123"/>
    <mergeCell ref="F124:F125"/>
    <mergeCell ref="G125:T125"/>
    <mergeCell ref="F126:F127"/>
    <mergeCell ref="G127:T127"/>
    <mergeCell ref="F116:F117"/>
    <mergeCell ref="G117:T117"/>
    <mergeCell ref="F118:F119"/>
    <mergeCell ref="G119:T119"/>
    <mergeCell ref="F120:F121"/>
    <mergeCell ref="G121:T121"/>
    <mergeCell ref="F110:F111"/>
    <mergeCell ref="G111:T111"/>
    <mergeCell ref="F112:F113"/>
    <mergeCell ref="G113:T113"/>
    <mergeCell ref="F114:F115"/>
    <mergeCell ref="G115:T115"/>
    <mergeCell ref="F104:F105"/>
    <mergeCell ref="G105:T105"/>
    <mergeCell ref="F106:F107"/>
    <mergeCell ref="G107:T107"/>
    <mergeCell ref="F108:F109"/>
    <mergeCell ref="G109:T109"/>
    <mergeCell ref="F98:F99"/>
    <mergeCell ref="G99:T99"/>
    <mergeCell ref="F100:F101"/>
    <mergeCell ref="G101:T101"/>
    <mergeCell ref="F102:F103"/>
    <mergeCell ref="G103:T103"/>
    <mergeCell ref="F91:F92"/>
    <mergeCell ref="G92:T92"/>
    <mergeCell ref="F93:F94"/>
    <mergeCell ref="G94:T94"/>
    <mergeCell ref="F96:F97"/>
    <mergeCell ref="G97:T97"/>
    <mergeCell ref="F85:F86"/>
    <mergeCell ref="G86:T86"/>
    <mergeCell ref="F87:F88"/>
    <mergeCell ref="G88:T88"/>
    <mergeCell ref="F89:F90"/>
    <mergeCell ref="G90:T90"/>
    <mergeCell ref="F79:F80"/>
    <mergeCell ref="G80:T80"/>
    <mergeCell ref="F81:F82"/>
    <mergeCell ref="G82:T82"/>
    <mergeCell ref="F83:F84"/>
    <mergeCell ref="G84:T84"/>
    <mergeCell ref="F72:F73"/>
    <mergeCell ref="G73:T73"/>
    <mergeCell ref="F74:F75"/>
    <mergeCell ref="G75:T75"/>
    <mergeCell ref="F77:F78"/>
    <mergeCell ref="G78:T78"/>
    <mergeCell ref="F66:F67"/>
    <mergeCell ref="G67:T67"/>
    <mergeCell ref="F68:F69"/>
    <mergeCell ref="G69:T69"/>
    <mergeCell ref="F70:F71"/>
    <mergeCell ref="G71:T71"/>
    <mergeCell ref="F60:F61"/>
    <mergeCell ref="G61:T61"/>
    <mergeCell ref="F62:F63"/>
    <mergeCell ref="G63:T63"/>
    <mergeCell ref="F64:F65"/>
    <mergeCell ref="G65:T65"/>
    <mergeCell ref="F54:F55"/>
    <mergeCell ref="G55:T55"/>
    <mergeCell ref="F56:F57"/>
    <mergeCell ref="G57:T57"/>
    <mergeCell ref="F58:F59"/>
    <mergeCell ref="G59:T59"/>
    <mergeCell ref="F48:F49"/>
    <mergeCell ref="G49:T49"/>
    <mergeCell ref="F50:F51"/>
    <mergeCell ref="G51:T51"/>
    <mergeCell ref="F52:F53"/>
    <mergeCell ref="G53:T53"/>
    <mergeCell ref="F42:F43"/>
    <mergeCell ref="G43:T43"/>
    <mergeCell ref="F44:F45"/>
    <mergeCell ref="G45:T45"/>
    <mergeCell ref="F46:F47"/>
    <mergeCell ref="G47:T47"/>
    <mergeCell ref="F35:F36"/>
    <mergeCell ref="G36:T36"/>
    <mergeCell ref="F37:F38"/>
    <mergeCell ref="G38:T38"/>
    <mergeCell ref="F40:F41"/>
    <mergeCell ref="G41:T41"/>
    <mergeCell ref="F23:F24"/>
    <mergeCell ref="G24:T24"/>
    <mergeCell ref="F25:F26"/>
    <mergeCell ref="G26:T26"/>
    <mergeCell ref="F27:F28"/>
    <mergeCell ref="G28:T28"/>
    <mergeCell ref="F29:F30"/>
    <mergeCell ref="G30:T30"/>
    <mergeCell ref="F31:F32"/>
    <mergeCell ref="F21:F22"/>
    <mergeCell ref="G22:T22"/>
    <mergeCell ref="G32:T32"/>
    <mergeCell ref="F33:F34"/>
    <mergeCell ref="G34:T34"/>
    <mergeCell ref="R15:R16"/>
    <mergeCell ref="S15:S16"/>
    <mergeCell ref="U15:U16"/>
    <mergeCell ref="V15:V16"/>
    <mergeCell ref="U17:U18"/>
    <mergeCell ref="V17:V18"/>
    <mergeCell ref="I7:P7"/>
    <mergeCell ref="I8:R8"/>
    <mergeCell ref="M13:R13"/>
    <mergeCell ref="S13:T13"/>
    <mergeCell ref="U13:U14"/>
    <mergeCell ref="V13:V14"/>
    <mergeCell ref="M14:O14"/>
    <mergeCell ref="P14:R14"/>
    <mergeCell ref="S14:T14"/>
  </mergeCells>
  <printOptions horizontalCentered="1" verticalCentered="1"/>
  <pageMargins left="0.78740157480314965" right="0.78740157480314965" top="0.78740157480314965" bottom="0.78740157480314965" header="0.51181102362204722" footer="0.51181102362204722"/>
  <pageSetup paperSize="9" scale="73" orientation="landscape" useFirstPageNumber="1" r:id="rId1"/>
  <headerFooter alignWithMargins="0">
    <oddFooter>Страница &amp;P из &amp;N</oddFooter>
  </headerFooter>
  <colBreaks count="1" manualBreakCount="1">
    <brk id="2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30"/>
  <sheetViews>
    <sheetView workbookViewId="0">
      <selection activeCell="A226" sqref="A226:O226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33064</v>
      </c>
      <c r="M1">
        <v>10</v>
      </c>
      <c r="N1">
        <v>11</v>
      </c>
      <c r="O1">
        <v>6</v>
      </c>
      <c r="P1">
        <v>0</v>
      </c>
      <c r="Q1">
        <v>5</v>
      </c>
    </row>
    <row r="12" spans="1:133" x14ac:dyDescent="0.2">
      <c r="A12" s="1">
        <v>1</v>
      </c>
      <c r="B12" s="1">
        <v>226</v>
      </c>
      <c r="C12" s="1">
        <v>0</v>
      </c>
      <c r="D12" s="1">
        <f>ROW(A167)</f>
        <v>167</v>
      </c>
      <c r="E12" s="1">
        <v>0</v>
      </c>
      <c r="F12" s="1" t="s">
        <v>4</v>
      </c>
      <c r="G12" s="1" t="s">
        <v>5</v>
      </c>
      <c r="H12" s="1" t="s">
        <v>6</v>
      </c>
      <c r="I12" s="1">
        <v>0</v>
      </c>
      <c r="J12" s="1" t="s">
        <v>6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6</v>
      </c>
      <c r="AI12" s="1" t="s">
        <v>6</v>
      </c>
      <c r="AJ12" s="1" t="s">
        <v>6</v>
      </c>
      <c r="AK12" s="1"/>
      <c r="AL12" s="1" t="s">
        <v>6</v>
      </c>
      <c r="AM12" s="1" t="s">
        <v>6</v>
      </c>
      <c r="AN12" s="1" t="s">
        <v>6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6</v>
      </c>
      <c r="AY12" s="1" t="s">
        <v>6</v>
      </c>
      <c r="AZ12" s="1" t="s">
        <v>6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0</v>
      </c>
      <c r="BK12" s="1">
        <v>1</v>
      </c>
      <c r="BL12" s="1">
        <v>0</v>
      </c>
      <c r="BM12" s="1">
        <v>1</v>
      </c>
      <c r="BN12" s="1">
        <v>1</v>
      </c>
      <c r="BO12" s="1">
        <v>0</v>
      </c>
      <c r="BP12" s="1">
        <v>2</v>
      </c>
      <c r="BQ12" s="1">
        <v>0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9</v>
      </c>
      <c r="BZ12" s="1" t="s">
        <v>10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6</v>
      </c>
      <c r="CF12" s="1">
        <v>0</v>
      </c>
      <c r="CG12" s="1">
        <v>0</v>
      </c>
      <c r="CH12" s="1">
        <v>16785416</v>
      </c>
      <c r="CI12" s="1" t="s">
        <v>6</v>
      </c>
      <c r="CJ12" s="1" t="s">
        <v>6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B167</f>
        <v>226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3</v>
      </c>
      <c r="G18" s="2" t="str">
        <f t="shared" si="0"/>
        <v>АВР по ремонту распределительных сетей 0,4 - 10 кВ  на 2025 г.</v>
      </c>
      <c r="H18" s="2"/>
      <c r="I18" s="2"/>
      <c r="J18" s="2"/>
      <c r="K18" s="2"/>
      <c r="L18" s="2"/>
      <c r="M18" s="2"/>
      <c r="N18" s="2"/>
      <c r="O18" s="2">
        <f t="shared" ref="O18:AT18" si="1">O167</f>
        <v>5776344</v>
      </c>
      <c r="P18" s="2">
        <f t="shared" si="1"/>
        <v>4565366</v>
      </c>
      <c r="Q18" s="2">
        <f t="shared" si="1"/>
        <v>710381</v>
      </c>
      <c r="R18" s="2">
        <f t="shared" si="1"/>
        <v>0</v>
      </c>
      <c r="S18" s="2">
        <f t="shared" si="1"/>
        <v>500597</v>
      </c>
      <c r="T18" s="2">
        <f t="shared" si="1"/>
        <v>0</v>
      </c>
      <c r="U18" s="2">
        <f t="shared" si="1"/>
        <v>3059.7</v>
      </c>
      <c r="V18" s="2">
        <f t="shared" si="1"/>
        <v>0</v>
      </c>
      <c r="W18" s="2">
        <f t="shared" si="1"/>
        <v>0</v>
      </c>
      <c r="X18" s="2">
        <f t="shared" si="1"/>
        <v>911087</v>
      </c>
      <c r="Y18" s="2">
        <f t="shared" si="1"/>
        <v>300358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6987789</v>
      </c>
      <c r="AS18" s="2">
        <f t="shared" si="1"/>
        <v>6987789</v>
      </c>
      <c r="AT18" s="2">
        <f t="shared" si="1"/>
        <v>0</v>
      </c>
      <c r="AU18" s="2">
        <f t="shared" ref="AU18:BZ18" si="2">AU167</f>
        <v>0</v>
      </c>
      <c r="AV18" s="2">
        <f t="shared" si="2"/>
        <v>4565366</v>
      </c>
      <c r="AW18" s="2">
        <f t="shared" si="2"/>
        <v>4565366</v>
      </c>
      <c r="AX18" s="2">
        <f t="shared" si="2"/>
        <v>0</v>
      </c>
      <c r="AY18" s="2">
        <f t="shared" si="2"/>
        <v>4565366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CA167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DG167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EM167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FS167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ROW(A88)</f>
        <v>88</v>
      </c>
      <c r="E20" s="1"/>
      <c r="F20" s="1" t="s">
        <v>4</v>
      </c>
      <c r="G20" s="1" t="s">
        <v>5</v>
      </c>
      <c r="H20" s="1" t="s">
        <v>6</v>
      </c>
      <c r="I20" s="1">
        <v>0</v>
      </c>
      <c r="J20" s="1" t="s">
        <v>6</v>
      </c>
      <c r="K20" s="1">
        <v>-1</v>
      </c>
      <c r="L20" s="1" t="s">
        <v>6</v>
      </c>
      <c r="M20" s="1" t="s">
        <v>6</v>
      </c>
      <c r="N20" s="1"/>
      <c r="O20" s="1"/>
      <c r="P20" s="1"/>
      <c r="Q20" s="1"/>
      <c r="R20" s="1"/>
      <c r="S20" s="1">
        <v>0</v>
      </c>
      <c r="T20" s="1"/>
      <c r="U20" s="1" t="s">
        <v>6</v>
      </c>
      <c r="V20" s="1">
        <v>0</v>
      </c>
      <c r="W20" s="1"/>
      <c r="X20" s="1"/>
      <c r="Y20" s="1"/>
      <c r="Z20" s="1"/>
      <c r="AA20" s="1"/>
      <c r="AB20" s="1" t="s">
        <v>6</v>
      </c>
      <c r="AC20" s="1" t="s">
        <v>6</v>
      </c>
      <c r="AD20" s="1" t="s">
        <v>6</v>
      </c>
      <c r="AE20" s="1" t="s">
        <v>6</v>
      </c>
      <c r="AF20" s="1" t="s">
        <v>6</v>
      </c>
      <c r="AG20" s="1" t="s">
        <v>6</v>
      </c>
      <c r="AH20" s="1"/>
      <c r="AI20" s="1"/>
      <c r="AJ20" s="1"/>
      <c r="AK20" s="1"/>
      <c r="AL20" s="1"/>
      <c r="AM20" s="1"/>
      <c r="AN20" s="1"/>
      <c r="AO20" s="1"/>
      <c r="AP20" s="1" t="s">
        <v>6</v>
      </c>
      <c r="AQ20" s="1" t="s">
        <v>6</v>
      </c>
      <c r="AR20" s="1" t="s">
        <v>6</v>
      </c>
      <c r="AS20" s="1"/>
      <c r="AT20" s="1"/>
      <c r="AU20" s="1"/>
      <c r="AV20" s="1"/>
      <c r="AW20" s="1"/>
      <c r="AX20" s="1"/>
      <c r="AY20" s="1"/>
      <c r="AZ20" s="1" t="s">
        <v>6</v>
      </c>
      <c r="BA20" s="1"/>
      <c r="BB20" s="1" t="s">
        <v>6</v>
      </c>
      <c r="BC20" s="1" t="s">
        <v>6</v>
      </c>
      <c r="BD20" s="1" t="s">
        <v>6</v>
      </c>
      <c r="BE20" s="1" t="s">
        <v>6</v>
      </c>
      <c r="BF20" s="1" t="s">
        <v>6</v>
      </c>
      <c r="BG20" s="1" t="s">
        <v>6</v>
      </c>
      <c r="BH20" s="1" t="s">
        <v>6</v>
      </c>
      <c r="BI20" s="1" t="s">
        <v>6</v>
      </c>
      <c r="BJ20" s="1" t="s">
        <v>6</v>
      </c>
      <c r="BK20" s="1" t="s">
        <v>6</v>
      </c>
      <c r="BL20" s="1" t="s">
        <v>6</v>
      </c>
      <c r="BM20" s="1" t="s">
        <v>6</v>
      </c>
      <c r="BN20" s="1" t="s">
        <v>6</v>
      </c>
      <c r="BO20" s="1" t="s">
        <v>6</v>
      </c>
      <c r="BP20" s="1" t="s">
        <v>6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6</v>
      </c>
      <c r="CJ20" s="1" t="s">
        <v>6</v>
      </c>
      <c r="CK20" t="s">
        <v>6</v>
      </c>
      <c r="CL20" t="s">
        <v>6</v>
      </c>
      <c r="CM20" t="s">
        <v>6</v>
      </c>
      <c r="CN20" t="s">
        <v>6</v>
      </c>
      <c r="CO20" t="s">
        <v>6</v>
      </c>
      <c r="CP20" t="s">
        <v>6</v>
      </c>
      <c r="CQ20" t="s">
        <v>6</v>
      </c>
    </row>
    <row r="22" spans="1:245" x14ac:dyDescent="0.2">
      <c r="A22" s="2">
        <v>52</v>
      </c>
      <c r="B22" s="2">
        <f t="shared" ref="B22:G22" si="7">B88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3</v>
      </c>
      <c r="G22" s="2" t="str">
        <f t="shared" si="7"/>
        <v>АВР по ремонту распределительных сетей 0,4 - 10 кВ  на 2025 г.</v>
      </c>
      <c r="H22" s="2"/>
      <c r="I22" s="2"/>
      <c r="J22" s="2"/>
      <c r="K22" s="2"/>
      <c r="L22" s="2"/>
      <c r="M22" s="2"/>
      <c r="N22" s="2"/>
      <c r="O22" s="2">
        <f t="shared" ref="O22:AT22" si="8">O88</f>
        <v>5776344</v>
      </c>
      <c r="P22" s="2">
        <f t="shared" si="8"/>
        <v>4565366</v>
      </c>
      <c r="Q22" s="2">
        <f t="shared" si="8"/>
        <v>710381</v>
      </c>
      <c r="R22" s="2">
        <f t="shared" si="8"/>
        <v>0</v>
      </c>
      <c r="S22" s="2">
        <f t="shared" si="8"/>
        <v>500597</v>
      </c>
      <c r="T22" s="2">
        <f t="shared" si="8"/>
        <v>0</v>
      </c>
      <c r="U22" s="2">
        <f t="shared" si="8"/>
        <v>3059.7</v>
      </c>
      <c r="V22" s="2">
        <f t="shared" si="8"/>
        <v>0</v>
      </c>
      <c r="W22" s="2">
        <f t="shared" si="8"/>
        <v>0</v>
      </c>
      <c r="X22" s="2">
        <f t="shared" si="8"/>
        <v>911087</v>
      </c>
      <c r="Y22" s="2">
        <f t="shared" si="8"/>
        <v>300358</v>
      </c>
      <c r="Z22" s="2">
        <f t="shared" si="8"/>
        <v>0</v>
      </c>
      <c r="AA22" s="2">
        <f t="shared" si="8"/>
        <v>0</v>
      </c>
      <c r="AB22" s="2">
        <f t="shared" si="8"/>
        <v>5776344</v>
      </c>
      <c r="AC22" s="2">
        <f t="shared" si="8"/>
        <v>4565366</v>
      </c>
      <c r="AD22" s="2">
        <f t="shared" si="8"/>
        <v>710381</v>
      </c>
      <c r="AE22" s="2">
        <f t="shared" si="8"/>
        <v>0</v>
      </c>
      <c r="AF22" s="2">
        <f t="shared" si="8"/>
        <v>500597</v>
      </c>
      <c r="AG22" s="2">
        <f t="shared" si="8"/>
        <v>0</v>
      </c>
      <c r="AH22" s="2">
        <f t="shared" si="8"/>
        <v>3059.7</v>
      </c>
      <c r="AI22" s="2">
        <f t="shared" si="8"/>
        <v>0</v>
      </c>
      <c r="AJ22" s="2">
        <f t="shared" si="8"/>
        <v>0</v>
      </c>
      <c r="AK22" s="2">
        <f t="shared" si="8"/>
        <v>911087</v>
      </c>
      <c r="AL22" s="2">
        <f t="shared" si="8"/>
        <v>300358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6987789</v>
      </c>
      <c r="AS22" s="2">
        <f t="shared" si="8"/>
        <v>6987789</v>
      </c>
      <c r="AT22" s="2">
        <f t="shared" si="8"/>
        <v>0</v>
      </c>
      <c r="AU22" s="2">
        <f t="shared" ref="AU22:BZ22" si="9">AU88</f>
        <v>0</v>
      </c>
      <c r="AV22" s="2">
        <f t="shared" si="9"/>
        <v>4565366</v>
      </c>
      <c r="AW22" s="2">
        <f t="shared" si="9"/>
        <v>4565366</v>
      </c>
      <c r="AX22" s="2">
        <f t="shared" si="9"/>
        <v>0</v>
      </c>
      <c r="AY22" s="2">
        <f t="shared" si="9"/>
        <v>4565366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CA88</f>
        <v>6987789</v>
      </c>
      <c r="CB22" s="2">
        <f t="shared" si="10"/>
        <v>6987789</v>
      </c>
      <c r="CC22" s="2">
        <f t="shared" si="10"/>
        <v>0</v>
      </c>
      <c r="CD22" s="2">
        <f t="shared" si="10"/>
        <v>0</v>
      </c>
      <c r="CE22" s="2">
        <f t="shared" si="10"/>
        <v>4565366</v>
      </c>
      <c r="CF22" s="2">
        <f t="shared" si="10"/>
        <v>4565366</v>
      </c>
      <c r="CG22" s="2">
        <f t="shared" si="10"/>
        <v>0</v>
      </c>
      <c r="CH22" s="2">
        <f t="shared" si="10"/>
        <v>4565366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DG88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EM88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FS88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>
        <v>19</v>
      </c>
      <c r="B24">
        <v>1</v>
      </c>
      <c r="F24" t="s">
        <v>6</v>
      </c>
      <c r="G24" t="s">
        <v>11</v>
      </c>
      <c r="H24" t="s">
        <v>6</v>
      </c>
      <c r="AA24">
        <v>1</v>
      </c>
      <c r="IK24">
        <v>0</v>
      </c>
    </row>
    <row r="25" spans="1:245" x14ac:dyDescent="0.2">
      <c r="A25">
        <v>17</v>
      </c>
      <c r="B25">
        <v>1</v>
      </c>
      <c r="C25">
        <f>ROW(SmtRes!A20)</f>
        <v>20</v>
      </c>
      <c r="D25">
        <f>ROW(EtalonRes!A20)</f>
        <v>20</v>
      </c>
      <c r="E25" t="s">
        <v>12</v>
      </c>
      <c r="F25" t="s">
        <v>13</v>
      </c>
      <c r="G25" t="s">
        <v>14</v>
      </c>
      <c r="H25" t="s">
        <v>15</v>
      </c>
      <c r="I25">
        <v>15</v>
      </c>
      <c r="J25">
        <v>0</v>
      </c>
      <c r="K25">
        <v>15</v>
      </c>
      <c r="O25">
        <f t="shared" ref="O25:O33" si="14">ROUND(CP25,0)</f>
        <v>93734</v>
      </c>
      <c r="P25">
        <f t="shared" ref="P25:P33" si="15">ROUND(CQ25*I25,0)</f>
        <v>0</v>
      </c>
      <c r="Q25">
        <f t="shared" ref="Q25:Q33" si="16">ROUND(CR25*I25,0)</f>
        <v>57410</v>
      </c>
      <c r="R25">
        <f t="shared" ref="R25:R33" si="17">ROUND(CS25*I25,0)</f>
        <v>0</v>
      </c>
      <c r="S25">
        <f t="shared" ref="S25:S33" si="18">ROUND(CT25*I25,0)</f>
        <v>36324</v>
      </c>
      <c r="T25">
        <f t="shared" ref="T25:T33" si="19">ROUND(CU25*I25,0)</f>
        <v>0</v>
      </c>
      <c r="U25">
        <f t="shared" ref="U25:U33" si="20">CV25*I25</f>
        <v>217.95</v>
      </c>
      <c r="V25">
        <f t="shared" ref="V25:V33" si="21">CW25*I25</f>
        <v>0</v>
      </c>
      <c r="W25">
        <f t="shared" ref="W25:W33" si="22">ROUND(CX25*I25,0)</f>
        <v>0</v>
      </c>
      <c r="X25">
        <f t="shared" ref="X25:X33" si="23">ROUND(CY25,0)</f>
        <v>66110</v>
      </c>
      <c r="Y25">
        <f t="shared" ref="Y25:Y33" si="24">ROUND(CZ25,0)</f>
        <v>21794</v>
      </c>
      <c r="AA25">
        <v>58002114</v>
      </c>
      <c r="AB25">
        <f t="shared" ref="AB25:AB33" si="25">ROUND((AC25+AD25+AF25),2)</f>
        <v>6248.97</v>
      </c>
      <c r="AC25">
        <f>ROUND(((ES25*0)),2)</f>
        <v>0</v>
      </c>
      <c r="AD25">
        <f t="shared" ref="AD25:AD33" si="26">ROUND((((ET25)-(EU25))+AE25),2)</f>
        <v>3827.34</v>
      </c>
      <c r="AE25">
        <f t="shared" ref="AE25:AE33" si="27">ROUND((EU25),2)</f>
        <v>0</v>
      </c>
      <c r="AF25">
        <f t="shared" ref="AF25:AF33" si="28">ROUND((EV25),2)</f>
        <v>2421.63</v>
      </c>
      <c r="AG25">
        <f t="shared" ref="AG25:AG33" si="29">ROUND((AP25),2)</f>
        <v>0</v>
      </c>
      <c r="AH25">
        <f t="shared" ref="AH25:AH33" si="30">(EW25)</f>
        <v>14.53</v>
      </c>
      <c r="AI25">
        <f t="shared" ref="AI25:AI33" si="31">(EX25)</f>
        <v>0</v>
      </c>
      <c r="AJ25">
        <f t="shared" ref="AJ25:AJ33" si="32">(AS25)</f>
        <v>0</v>
      </c>
      <c r="AK25">
        <v>6790.76</v>
      </c>
      <c r="AL25">
        <v>541.79</v>
      </c>
      <c r="AM25">
        <v>3827.34</v>
      </c>
      <c r="AN25">
        <v>0</v>
      </c>
      <c r="AO25">
        <v>2421.63</v>
      </c>
      <c r="AP25">
        <v>0</v>
      </c>
      <c r="AQ25">
        <v>14.53</v>
      </c>
      <c r="AR25">
        <v>0</v>
      </c>
      <c r="AS25">
        <v>0</v>
      </c>
      <c r="AT25">
        <v>182</v>
      </c>
      <c r="AU25">
        <v>60</v>
      </c>
      <c r="AV25">
        <v>1</v>
      </c>
      <c r="AW25">
        <v>1</v>
      </c>
      <c r="AZ25">
        <v>1</v>
      </c>
      <c r="BA25">
        <v>1</v>
      </c>
      <c r="BB25">
        <v>1</v>
      </c>
      <c r="BC25">
        <v>1</v>
      </c>
      <c r="BD25" t="s">
        <v>6</v>
      </c>
      <c r="BE25" t="s">
        <v>6</v>
      </c>
      <c r="BF25" t="s">
        <v>6</v>
      </c>
      <c r="BG25" t="s">
        <v>6</v>
      </c>
      <c r="BH25">
        <v>0</v>
      </c>
      <c r="BI25">
        <v>1</v>
      </c>
      <c r="BJ25" t="s">
        <v>16</v>
      </c>
      <c r="BM25">
        <v>350002</v>
      </c>
      <c r="BN25">
        <v>0</v>
      </c>
      <c r="BO25" t="s">
        <v>6</v>
      </c>
      <c r="BP25">
        <v>0</v>
      </c>
      <c r="BQ25">
        <v>1</v>
      </c>
      <c r="BR25">
        <v>0</v>
      </c>
      <c r="BS25">
        <v>1</v>
      </c>
      <c r="BT25">
        <v>1</v>
      </c>
      <c r="BU25">
        <v>1</v>
      </c>
      <c r="BV25">
        <v>1</v>
      </c>
      <c r="BW25">
        <v>1</v>
      </c>
      <c r="BX25">
        <v>1</v>
      </c>
      <c r="BY25" t="s">
        <v>6</v>
      </c>
      <c r="BZ25">
        <v>182</v>
      </c>
      <c r="CA25">
        <v>60</v>
      </c>
      <c r="CB25" t="s">
        <v>6</v>
      </c>
      <c r="CE25">
        <v>0</v>
      </c>
      <c r="CF25">
        <v>0</v>
      </c>
      <c r="CG25">
        <v>0</v>
      </c>
      <c r="CM25">
        <v>0</v>
      </c>
      <c r="CN25" t="s">
        <v>6</v>
      </c>
      <c r="CO25">
        <v>0</v>
      </c>
      <c r="CP25">
        <f t="shared" ref="CP25:CP33" si="33">(P25+Q25+S25)</f>
        <v>93734</v>
      </c>
      <c r="CQ25">
        <f t="shared" ref="CQ25:CQ33" si="34">AC25*BC25</f>
        <v>0</v>
      </c>
      <c r="CR25">
        <f t="shared" ref="CR25:CR33" si="35">AD25*BB25</f>
        <v>3827.34</v>
      </c>
      <c r="CS25">
        <f t="shared" ref="CS25:CS33" si="36">AE25*BS25</f>
        <v>0</v>
      </c>
      <c r="CT25">
        <f t="shared" ref="CT25:CT33" si="37">AF25*BA25</f>
        <v>2421.63</v>
      </c>
      <c r="CU25">
        <f t="shared" ref="CU25:CU33" si="38">AG25</f>
        <v>0</v>
      </c>
      <c r="CV25">
        <f t="shared" ref="CV25:CV33" si="39">AH25</f>
        <v>14.53</v>
      </c>
      <c r="CW25">
        <f t="shared" ref="CW25:CW33" si="40">AI25</f>
        <v>0</v>
      </c>
      <c r="CX25">
        <f t="shared" ref="CX25:CX33" si="41">AJ25</f>
        <v>0</v>
      </c>
      <c r="CY25">
        <f t="shared" ref="CY25:CY33" si="42">(((S25+R25)*AT25)/100)</f>
        <v>66109.679999999993</v>
      </c>
      <c r="CZ25">
        <f t="shared" ref="CZ25:CZ33" si="43">(((S25+R25)*AU25)/100)</f>
        <v>21794.400000000001</v>
      </c>
      <c r="DC25" t="s">
        <v>6</v>
      </c>
      <c r="DD25" t="s">
        <v>17</v>
      </c>
      <c r="DE25" t="s">
        <v>6</v>
      </c>
      <c r="DF25" t="s">
        <v>6</v>
      </c>
      <c r="DG25" t="s">
        <v>6</v>
      </c>
      <c r="DH25" t="s">
        <v>6</v>
      </c>
      <c r="DI25" t="s">
        <v>6</v>
      </c>
      <c r="DJ25" t="s">
        <v>6</v>
      </c>
      <c r="DK25" t="s">
        <v>6</v>
      </c>
      <c r="DL25" t="s">
        <v>6</v>
      </c>
      <c r="DM25" t="s">
        <v>6</v>
      </c>
      <c r="DN25">
        <v>0</v>
      </c>
      <c r="DO25">
        <v>0</v>
      </c>
      <c r="DP25">
        <v>1</v>
      </c>
      <c r="DQ25">
        <v>1</v>
      </c>
      <c r="DU25">
        <v>1013</v>
      </c>
      <c r="DV25" t="s">
        <v>15</v>
      </c>
      <c r="DW25" t="s">
        <v>15</v>
      </c>
      <c r="DX25">
        <v>1</v>
      </c>
      <c r="DZ25" t="s">
        <v>6</v>
      </c>
      <c r="EA25" t="s">
        <v>6</v>
      </c>
      <c r="EB25" t="s">
        <v>6</v>
      </c>
      <c r="EC25" t="s">
        <v>6</v>
      </c>
      <c r="EE25">
        <v>55475145</v>
      </c>
      <c r="EF25">
        <v>1</v>
      </c>
      <c r="EG25" t="s">
        <v>18</v>
      </c>
      <c r="EH25">
        <v>0</v>
      </c>
      <c r="EI25" t="s">
        <v>6</v>
      </c>
      <c r="EJ25">
        <v>1</v>
      </c>
      <c r="EK25">
        <v>350002</v>
      </c>
      <c r="EL25" t="s">
        <v>19</v>
      </c>
      <c r="EM25" t="s">
        <v>20</v>
      </c>
      <c r="EO25" t="s">
        <v>6</v>
      </c>
      <c r="EQ25">
        <v>256</v>
      </c>
      <c r="ER25">
        <v>6790.76</v>
      </c>
      <c r="ES25">
        <v>541.79</v>
      </c>
      <c r="ET25">
        <v>3827.34</v>
      </c>
      <c r="EU25">
        <v>0</v>
      </c>
      <c r="EV25">
        <v>2421.63</v>
      </c>
      <c r="EW25">
        <v>14.53</v>
      </c>
      <c r="EX25">
        <v>0</v>
      </c>
      <c r="EY25">
        <v>0</v>
      </c>
      <c r="FQ25">
        <v>0</v>
      </c>
      <c r="FR25">
        <f t="shared" ref="FR25:FR33" si="44">ROUND(IF(AND(BH25=3,BI25=3),P25,0),0)</f>
        <v>0</v>
      </c>
      <c r="FS25">
        <v>0</v>
      </c>
      <c r="FX25">
        <v>182</v>
      </c>
      <c r="FY25">
        <v>60</v>
      </c>
      <c r="GA25" t="s">
        <v>6</v>
      </c>
      <c r="GD25">
        <v>1</v>
      </c>
      <c r="GF25">
        <v>1006622108</v>
      </c>
      <c r="GG25">
        <v>2</v>
      </c>
      <c r="GH25">
        <v>1</v>
      </c>
      <c r="GI25">
        <v>-2</v>
      </c>
      <c r="GJ25">
        <v>0</v>
      </c>
      <c r="GK25">
        <v>0</v>
      </c>
      <c r="GL25">
        <f t="shared" ref="GL25:GL33" si="45">ROUND(IF(AND(BH25=3,BI25=3,FS25&lt;&gt;0),P25,0),0)</f>
        <v>0</v>
      </c>
      <c r="GM25">
        <f t="shared" ref="GM25:GM33" si="46">ROUND(O25+X25+Y25,0)+GX25</f>
        <v>181638</v>
      </c>
      <c r="GN25">
        <f t="shared" ref="GN25:GN33" si="47">IF(OR(BI25=0,BI25=1),ROUND(O25+X25+Y25,0),0)</f>
        <v>181638</v>
      </c>
      <c r="GO25">
        <f t="shared" ref="GO25:GO33" si="48">IF(BI25=2,ROUND(O25+X25+Y25,0),0)</f>
        <v>0</v>
      </c>
      <c r="GP25">
        <f t="shared" ref="GP25:GP33" si="49">IF(BI25=4,ROUND(O25+X25+Y25,0)+GX25,0)</f>
        <v>0</v>
      </c>
      <c r="GR25">
        <v>0</v>
      </c>
      <c r="GS25">
        <v>3</v>
      </c>
      <c r="GT25">
        <v>0</v>
      </c>
      <c r="GU25" t="s">
        <v>6</v>
      </c>
      <c r="GV25">
        <f t="shared" ref="GV25:GV33" si="50">ROUND((GT25),2)</f>
        <v>0</v>
      </c>
      <c r="GW25">
        <v>1</v>
      </c>
      <c r="GX25">
        <f t="shared" ref="GX25:GX33" si="51">ROUND(HC25*I25,0)</f>
        <v>0</v>
      </c>
      <c r="HA25">
        <v>0</v>
      </c>
      <c r="HB25">
        <v>0</v>
      </c>
      <c r="HC25">
        <f t="shared" ref="HC25:HC33" si="52">GV25*GW25</f>
        <v>0</v>
      </c>
      <c r="HE25" t="s">
        <v>6</v>
      </c>
      <c r="HF25" t="s">
        <v>6</v>
      </c>
      <c r="HM25" t="s">
        <v>6</v>
      </c>
      <c r="HN25" t="s">
        <v>6</v>
      </c>
      <c r="HO25" t="s">
        <v>6</v>
      </c>
      <c r="HP25" t="s">
        <v>6</v>
      </c>
      <c r="HQ25" t="s">
        <v>6</v>
      </c>
      <c r="IK25">
        <v>0</v>
      </c>
    </row>
    <row r="26" spans="1:245" x14ac:dyDescent="0.2">
      <c r="A26">
        <v>17</v>
      </c>
      <c r="B26">
        <v>1</v>
      </c>
      <c r="E26" t="s">
        <v>21</v>
      </c>
      <c r="F26" t="s">
        <v>22</v>
      </c>
      <c r="G26" t="s">
        <v>23</v>
      </c>
      <c r="H26" t="s">
        <v>24</v>
      </c>
      <c r="I26">
        <v>15</v>
      </c>
      <c r="J26">
        <v>0</v>
      </c>
      <c r="K26">
        <v>15</v>
      </c>
      <c r="O26">
        <f t="shared" si="14"/>
        <v>263936</v>
      </c>
      <c r="P26">
        <f t="shared" si="15"/>
        <v>263936</v>
      </c>
      <c r="Q26">
        <f t="shared" si="16"/>
        <v>0</v>
      </c>
      <c r="R26">
        <f t="shared" si="17"/>
        <v>0</v>
      </c>
      <c r="S26">
        <f t="shared" si="18"/>
        <v>0</v>
      </c>
      <c r="T26">
        <f t="shared" si="19"/>
        <v>0</v>
      </c>
      <c r="U26">
        <f t="shared" si="20"/>
        <v>0</v>
      </c>
      <c r="V26">
        <f t="shared" si="21"/>
        <v>0</v>
      </c>
      <c r="W26">
        <f t="shared" si="22"/>
        <v>0</v>
      </c>
      <c r="X26">
        <f t="shared" si="23"/>
        <v>0</v>
      </c>
      <c r="Y26">
        <f t="shared" si="24"/>
        <v>0</v>
      </c>
      <c r="AA26">
        <v>58002114</v>
      </c>
      <c r="AB26">
        <f t="shared" si="25"/>
        <v>17595.759999999998</v>
      </c>
      <c r="AC26">
        <f t="shared" ref="AC26:AC33" si="53">ROUND((ES26),2)</f>
        <v>17595.759999999998</v>
      </c>
      <c r="AD26">
        <f t="shared" si="26"/>
        <v>0</v>
      </c>
      <c r="AE26">
        <f t="shared" si="27"/>
        <v>0</v>
      </c>
      <c r="AF26">
        <f t="shared" si="28"/>
        <v>0</v>
      </c>
      <c r="AG26">
        <f t="shared" si="29"/>
        <v>0</v>
      </c>
      <c r="AH26">
        <f t="shared" si="30"/>
        <v>0</v>
      </c>
      <c r="AI26">
        <f t="shared" si="31"/>
        <v>0</v>
      </c>
      <c r="AJ26">
        <f t="shared" si="32"/>
        <v>0</v>
      </c>
      <c r="AK26">
        <v>17595.759999999998</v>
      </c>
      <c r="AL26">
        <v>17595.759999999998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1</v>
      </c>
      <c r="AW26">
        <v>1</v>
      </c>
      <c r="AZ26">
        <v>1</v>
      </c>
      <c r="BA26">
        <v>1</v>
      </c>
      <c r="BB26">
        <v>1</v>
      </c>
      <c r="BC26">
        <v>1</v>
      </c>
      <c r="BD26" t="s">
        <v>6</v>
      </c>
      <c r="BE26" t="s">
        <v>6</v>
      </c>
      <c r="BF26" t="s">
        <v>6</v>
      </c>
      <c r="BG26" t="s">
        <v>6</v>
      </c>
      <c r="BH26">
        <v>3</v>
      </c>
      <c r="BI26">
        <v>1</v>
      </c>
      <c r="BJ26" t="s">
        <v>6</v>
      </c>
      <c r="BM26">
        <v>500003</v>
      </c>
      <c r="BN26">
        <v>0</v>
      </c>
      <c r="BO26" t="s">
        <v>6</v>
      </c>
      <c r="BP26">
        <v>0</v>
      </c>
      <c r="BQ26">
        <v>13</v>
      </c>
      <c r="BR26">
        <v>0</v>
      </c>
      <c r="BS26">
        <v>1</v>
      </c>
      <c r="BT26">
        <v>1</v>
      </c>
      <c r="BU26">
        <v>1</v>
      </c>
      <c r="BV26">
        <v>1</v>
      </c>
      <c r="BW26">
        <v>1</v>
      </c>
      <c r="BX26">
        <v>1</v>
      </c>
      <c r="BY26" t="s">
        <v>6</v>
      </c>
      <c r="BZ26">
        <v>0</v>
      </c>
      <c r="CA26">
        <v>0</v>
      </c>
      <c r="CB26" t="s">
        <v>6</v>
      </c>
      <c r="CE26">
        <v>0</v>
      </c>
      <c r="CF26">
        <v>0</v>
      </c>
      <c r="CG26">
        <v>0</v>
      </c>
      <c r="CM26">
        <v>0</v>
      </c>
      <c r="CN26" t="s">
        <v>6</v>
      </c>
      <c r="CO26">
        <v>0</v>
      </c>
      <c r="CP26">
        <f t="shared" si="33"/>
        <v>263936</v>
      </c>
      <c r="CQ26">
        <f t="shared" si="34"/>
        <v>17595.759999999998</v>
      </c>
      <c r="CR26">
        <f t="shared" si="35"/>
        <v>0</v>
      </c>
      <c r="CS26">
        <f t="shared" si="36"/>
        <v>0</v>
      </c>
      <c r="CT26">
        <f t="shared" si="37"/>
        <v>0</v>
      </c>
      <c r="CU26">
        <f t="shared" si="38"/>
        <v>0</v>
      </c>
      <c r="CV26">
        <f t="shared" si="39"/>
        <v>0</v>
      </c>
      <c r="CW26">
        <f t="shared" si="40"/>
        <v>0</v>
      </c>
      <c r="CX26">
        <f t="shared" si="41"/>
        <v>0</v>
      </c>
      <c r="CY26">
        <f t="shared" si="42"/>
        <v>0</v>
      </c>
      <c r="CZ26">
        <f t="shared" si="43"/>
        <v>0</v>
      </c>
      <c r="DC26" t="s">
        <v>6</v>
      </c>
      <c r="DD26" t="s">
        <v>6</v>
      </c>
      <c r="DE26" t="s">
        <v>6</v>
      </c>
      <c r="DF26" t="s">
        <v>6</v>
      </c>
      <c r="DG26" t="s">
        <v>6</v>
      </c>
      <c r="DH26" t="s">
        <v>6</v>
      </c>
      <c r="DI26" t="s">
        <v>6</v>
      </c>
      <c r="DJ26" t="s">
        <v>6</v>
      </c>
      <c r="DK26" t="s">
        <v>6</v>
      </c>
      <c r="DL26" t="s">
        <v>6</v>
      </c>
      <c r="DM26" t="s">
        <v>6</v>
      </c>
      <c r="DN26">
        <v>0</v>
      </c>
      <c r="DO26">
        <v>0</v>
      </c>
      <c r="DP26">
        <v>1</v>
      </c>
      <c r="DQ26">
        <v>1</v>
      </c>
      <c r="DU26">
        <v>1013</v>
      </c>
      <c r="DV26" t="s">
        <v>24</v>
      </c>
      <c r="DW26" t="s">
        <v>24</v>
      </c>
      <c r="DX26">
        <v>1</v>
      </c>
      <c r="DZ26" t="s">
        <v>6</v>
      </c>
      <c r="EA26" t="s">
        <v>6</v>
      </c>
      <c r="EB26" t="s">
        <v>6</v>
      </c>
      <c r="EC26" t="s">
        <v>6</v>
      </c>
      <c r="EE26">
        <v>55475140</v>
      </c>
      <c r="EF26">
        <v>13</v>
      </c>
      <c r="EG26" t="s">
        <v>25</v>
      </c>
      <c r="EH26">
        <v>0</v>
      </c>
      <c r="EI26" t="s">
        <v>6</v>
      </c>
      <c r="EJ26">
        <v>1</v>
      </c>
      <c r="EK26">
        <v>500003</v>
      </c>
      <c r="EL26" t="s">
        <v>26</v>
      </c>
      <c r="EM26" t="s">
        <v>27</v>
      </c>
      <c r="EO26" t="s">
        <v>6</v>
      </c>
      <c r="EQ26">
        <v>256</v>
      </c>
      <c r="ER26">
        <v>17595.759999999998</v>
      </c>
      <c r="ES26">
        <v>17595.759999999998</v>
      </c>
      <c r="ET26">
        <v>0</v>
      </c>
      <c r="EU26">
        <v>0</v>
      </c>
      <c r="EV26">
        <v>0</v>
      </c>
      <c r="EW26">
        <v>0</v>
      </c>
      <c r="EX26">
        <v>0</v>
      </c>
      <c r="EY26">
        <v>0</v>
      </c>
      <c r="FQ26">
        <v>0</v>
      </c>
      <c r="FR26">
        <f t="shared" si="44"/>
        <v>0</v>
      </c>
      <c r="FS26">
        <v>0</v>
      </c>
      <c r="FX26">
        <v>0</v>
      </c>
      <c r="FY26">
        <v>0</v>
      </c>
      <c r="GA26" t="s">
        <v>6</v>
      </c>
      <c r="GD26">
        <v>1</v>
      </c>
      <c r="GF26">
        <v>1014178097</v>
      </c>
      <c r="GG26">
        <v>2</v>
      </c>
      <c r="GH26">
        <v>2</v>
      </c>
      <c r="GI26">
        <v>-2</v>
      </c>
      <c r="GJ26">
        <v>0</v>
      </c>
      <c r="GK26">
        <v>0</v>
      </c>
      <c r="GL26">
        <f t="shared" si="45"/>
        <v>0</v>
      </c>
      <c r="GM26">
        <f t="shared" si="46"/>
        <v>263936</v>
      </c>
      <c r="GN26">
        <f t="shared" si="47"/>
        <v>263936</v>
      </c>
      <c r="GO26">
        <f t="shared" si="48"/>
        <v>0</v>
      </c>
      <c r="GP26">
        <f t="shared" si="49"/>
        <v>0</v>
      </c>
      <c r="GR26">
        <v>0</v>
      </c>
      <c r="GS26">
        <v>2</v>
      </c>
      <c r="GT26">
        <v>0</v>
      </c>
      <c r="GU26" t="s">
        <v>6</v>
      </c>
      <c r="GV26">
        <f t="shared" si="50"/>
        <v>0</v>
      </c>
      <c r="GW26">
        <v>1</v>
      </c>
      <c r="GX26">
        <f t="shared" si="51"/>
        <v>0</v>
      </c>
      <c r="HA26">
        <v>0</v>
      </c>
      <c r="HB26">
        <v>0</v>
      </c>
      <c r="HC26">
        <f t="shared" si="52"/>
        <v>0</v>
      </c>
      <c r="HE26" t="s">
        <v>6</v>
      </c>
      <c r="HF26" t="s">
        <v>6</v>
      </c>
      <c r="HM26" t="s">
        <v>6</v>
      </c>
      <c r="HN26" t="s">
        <v>6</v>
      </c>
      <c r="HO26" t="s">
        <v>6</v>
      </c>
      <c r="HP26" t="s">
        <v>6</v>
      </c>
      <c r="HQ26" t="s">
        <v>6</v>
      </c>
      <c r="IK26">
        <v>0</v>
      </c>
    </row>
    <row r="27" spans="1:245" x14ac:dyDescent="0.2">
      <c r="A27">
        <v>17</v>
      </c>
      <c r="B27">
        <v>1</v>
      </c>
      <c r="E27" t="s">
        <v>4</v>
      </c>
      <c r="F27" t="s">
        <v>28</v>
      </c>
      <c r="G27" t="s">
        <v>29</v>
      </c>
      <c r="H27" t="s">
        <v>24</v>
      </c>
      <c r="I27">
        <v>15</v>
      </c>
      <c r="J27">
        <v>0</v>
      </c>
      <c r="K27">
        <v>15</v>
      </c>
      <c r="O27">
        <f t="shared" si="14"/>
        <v>48509</v>
      </c>
      <c r="P27">
        <f t="shared" si="15"/>
        <v>48509</v>
      </c>
      <c r="Q27">
        <f t="shared" si="16"/>
        <v>0</v>
      </c>
      <c r="R27">
        <f t="shared" si="17"/>
        <v>0</v>
      </c>
      <c r="S27">
        <f t="shared" si="18"/>
        <v>0</v>
      </c>
      <c r="T27">
        <f t="shared" si="19"/>
        <v>0</v>
      </c>
      <c r="U27">
        <f t="shared" si="20"/>
        <v>0</v>
      </c>
      <c r="V27">
        <f t="shared" si="21"/>
        <v>0</v>
      </c>
      <c r="W27">
        <f t="shared" si="22"/>
        <v>0</v>
      </c>
      <c r="X27">
        <f t="shared" si="23"/>
        <v>0</v>
      </c>
      <c r="Y27">
        <f t="shared" si="24"/>
        <v>0</v>
      </c>
      <c r="AA27">
        <v>58002114</v>
      </c>
      <c r="AB27">
        <f t="shared" si="25"/>
        <v>3233.93</v>
      </c>
      <c r="AC27">
        <f t="shared" si="53"/>
        <v>3233.93</v>
      </c>
      <c r="AD27">
        <f t="shared" si="26"/>
        <v>0</v>
      </c>
      <c r="AE27">
        <f t="shared" si="27"/>
        <v>0</v>
      </c>
      <c r="AF27">
        <f t="shared" si="28"/>
        <v>0</v>
      </c>
      <c r="AG27">
        <f t="shared" si="29"/>
        <v>0</v>
      </c>
      <c r="AH27">
        <f t="shared" si="30"/>
        <v>0</v>
      </c>
      <c r="AI27">
        <f t="shared" si="31"/>
        <v>0</v>
      </c>
      <c r="AJ27">
        <f t="shared" si="32"/>
        <v>0</v>
      </c>
      <c r="AK27">
        <v>3233.93</v>
      </c>
      <c r="AL27">
        <v>3233.93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1</v>
      </c>
      <c r="AW27">
        <v>1</v>
      </c>
      <c r="AZ27">
        <v>1</v>
      </c>
      <c r="BA27">
        <v>1</v>
      </c>
      <c r="BB27">
        <v>1</v>
      </c>
      <c r="BC27">
        <v>1</v>
      </c>
      <c r="BD27" t="s">
        <v>6</v>
      </c>
      <c r="BE27" t="s">
        <v>6</v>
      </c>
      <c r="BF27" t="s">
        <v>6</v>
      </c>
      <c r="BG27" t="s">
        <v>6</v>
      </c>
      <c r="BH27">
        <v>3</v>
      </c>
      <c r="BI27">
        <v>1</v>
      </c>
      <c r="BJ27" t="s">
        <v>6</v>
      </c>
      <c r="BM27">
        <v>500003</v>
      </c>
      <c r="BN27">
        <v>0</v>
      </c>
      <c r="BO27" t="s">
        <v>6</v>
      </c>
      <c r="BP27">
        <v>0</v>
      </c>
      <c r="BQ27">
        <v>13</v>
      </c>
      <c r="BR27">
        <v>0</v>
      </c>
      <c r="BS27">
        <v>1</v>
      </c>
      <c r="BT27">
        <v>1</v>
      </c>
      <c r="BU27">
        <v>1</v>
      </c>
      <c r="BV27">
        <v>1</v>
      </c>
      <c r="BW27">
        <v>1</v>
      </c>
      <c r="BX27">
        <v>1</v>
      </c>
      <c r="BY27" t="s">
        <v>6</v>
      </c>
      <c r="BZ27">
        <v>0</v>
      </c>
      <c r="CA27">
        <v>0</v>
      </c>
      <c r="CB27" t="s">
        <v>6</v>
      </c>
      <c r="CE27">
        <v>0</v>
      </c>
      <c r="CF27">
        <v>0</v>
      </c>
      <c r="CG27">
        <v>0</v>
      </c>
      <c r="CM27">
        <v>0</v>
      </c>
      <c r="CN27" t="s">
        <v>6</v>
      </c>
      <c r="CO27">
        <v>0</v>
      </c>
      <c r="CP27">
        <f t="shared" si="33"/>
        <v>48509</v>
      </c>
      <c r="CQ27">
        <f t="shared" si="34"/>
        <v>3233.93</v>
      </c>
      <c r="CR27">
        <f t="shared" si="35"/>
        <v>0</v>
      </c>
      <c r="CS27">
        <f t="shared" si="36"/>
        <v>0</v>
      </c>
      <c r="CT27">
        <f t="shared" si="37"/>
        <v>0</v>
      </c>
      <c r="CU27">
        <f t="shared" si="38"/>
        <v>0</v>
      </c>
      <c r="CV27">
        <f t="shared" si="39"/>
        <v>0</v>
      </c>
      <c r="CW27">
        <f t="shared" si="40"/>
        <v>0</v>
      </c>
      <c r="CX27">
        <f t="shared" si="41"/>
        <v>0</v>
      </c>
      <c r="CY27">
        <f t="shared" si="42"/>
        <v>0</v>
      </c>
      <c r="CZ27">
        <f t="shared" si="43"/>
        <v>0</v>
      </c>
      <c r="DC27" t="s">
        <v>6</v>
      </c>
      <c r="DD27" t="s">
        <v>6</v>
      </c>
      <c r="DE27" t="s">
        <v>6</v>
      </c>
      <c r="DF27" t="s">
        <v>6</v>
      </c>
      <c r="DG27" t="s">
        <v>6</v>
      </c>
      <c r="DH27" t="s">
        <v>6</v>
      </c>
      <c r="DI27" t="s">
        <v>6</v>
      </c>
      <c r="DJ27" t="s">
        <v>6</v>
      </c>
      <c r="DK27" t="s">
        <v>6</v>
      </c>
      <c r="DL27" t="s">
        <v>6</v>
      </c>
      <c r="DM27" t="s">
        <v>6</v>
      </c>
      <c r="DN27">
        <v>0</v>
      </c>
      <c r="DO27">
        <v>0</v>
      </c>
      <c r="DP27">
        <v>1</v>
      </c>
      <c r="DQ27">
        <v>1</v>
      </c>
      <c r="DU27">
        <v>1013</v>
      </c>
      <c r="DV27" t="s">
        <v>24</v>
      </c>
      <c r="DW27" t="s">
        <v>24</v>
      </c>
      <c r="DX27">
        <v>1</v>
      </c>
      <c r="DZ27" t="s">
        <v>6</v>
      </c>
      <c r="EA27" t="s">
        <v>6</v>
      </c>
      <c r="EB27" t="s">
        <v>6</v>
      </c>
      <c r="EC27" t="s">
        <v>6</v>
      </c>
      <c r="EE27">
        <v>55475140</v>
      </c>
      <c r="EF27">
        <v>13</v>
      </c>
      <c r="EG27" t="s">
        <v>25</v>
      </c>
      <c r="EH27">
        <v>0</v>
      </c>
      <c r="EI27" t="s">
        <v>6</v>
      </c>
      <c r="EJ27">
        <v>1</v>
      </c>
      <c r="EK27">
        <v>500003</v>
      </c>
      <c r="EL27" t="s">
        <v>26</v>
      </c>
      <c r="EM27" t="s">
        <v>27</v>
      </c>
      <c r="EO27" t="s">
        <v>6</v>
      </c>
      <c r="EQ27">
        <v>256</v>
      </c>
      <c r="ER27">
        <v>3233.93</v>
      </c>
      <c r="ES27">
        <v>3233.93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FQ27">
        <v>0</v>
      </c>
      <c r="FR27">
        <f t="shared" si="44"/>
        <v>0</v>
      </c>
      <c r="FS27">
        <v>0</v>
      </c>
      <c r="FX27">
        <v>0</v>
      </c>
      <c r="FY27">
        <v>0</v>
      </c>
      <c r="GA27" t="s">
        <v>6</v>
      </c>
      <c r="GD27">
        <v>1</v>
      </c>
      <c r="GF27">
        <v>1022738386</v>
      </c>
      <c r="GG27">
        <v>2</v>
      </c>
      <c r="GH27">
        <v>2</v>
      </c>
      <c r="GI27">
        <v>-2</v>
      </c>
      <c r="GJ27">
        <v>0</v>
      </c>
      <c r="GK27">
        <v>0</v>
      </c>
      <c r="GL27">
        <f t="shared" si="45"/>
        <v>0</v>
      </c>
      <c r="GM27">
        <f t="shared" si="46"/>
        <v>48509</v>
      </c>
      <c r="GN27">
        <f t="shared" si="47"/>
        <v>48509</v>
      </c>
      <c r="GO27">
        <f t="shared" si="48"/>
        <v>0</v>
      </c>
      <c r="GP27">
        <f t="shared" si="49"/>
        <v>0</v>
      </c>
      <c r="GR27">
        <v>0</v>
      </c>
      <c r="GS27">
        <v>2</v>
      </c>
      <c r="GT27">
        <v>0</v>
      </c>
      <c r="GU27" t="s">
        <v>6</v>
      </c>
      <c r="GV27">
        <f t="shared" si="50"/>
        <v>0</v>
      </c>
      <c r="GW27">
        <v>1</v>
      </c>
      <c r="GX27">
        <f t="shared" si="51"/>
        <v>0</v>
      </c>
      <c r="HA27">
        <v>0</v>
      </c>
      <c r="HB27">
        <v>0</v>
      </c>
      <c r="HC27">
        <f t="shared" si="52"/>
        <v>0</v>
      </c>
      <c r="HE27" t="s">
        <v>6</v>
      </c>
      <c r="HF27" t="s">
        <v>6</v>
      </c>
      <c r="HM27" t="s">
        <v>6</v>
      </c>
      <c r="HN27" t="s">
        <v>6</v>
      </c>
      <c r="HO27" t="s">
        <v>6</v>
      </c>
      <c r="HP27" t="s">
        <v>6</v>
      </c>
      <c r="HQ27" t="s">
        <v>6</v>
      </c>
      <c r="IK27">
        <v>0</v>
      </c>
    </row>
    <row r="28" spans="1:245" x14ac:dyDescent="0.2">
      <c r="A28">
        <v>17</v>
      </c>
      <c r="B28">
        <v>1</v>
      </c>
      <c r="E28" t="s">
        <v>30</v>
      </c>
      <c r="F28" t="s">
        <v>31</v>
      </c>
      <c r="G28" t="s">
        <v>32</v>
      </c>
      <c r="H28" t="s">
        <v>24</v>
      </c>
      <c r="I28">
        <v>15</v>
      </c>
      <c r="J28">
        <v>0</v>
      </c>
      <c r="K28">
        <v>15</v>
      </c>
      <c r="O28">
        <f t="shared" si="14"/>
        <v>5491</v>
      </c>
      <c r="P28">
        <f t="shared" si="15"/>
        <v>5491</v>
      </c>
      <c r="Q28">
        <f t="shared" si="16"/>
        <v>0</v>
      </c>
      <c r="R28">
        <f t="shared" si="17"/>
        <v>0</v>
      </c>
      <c r="S28">
        <f t="shared" si="18"/>
        <v>0</v>
      </c>
      <c r="T28">
        <f t="shared" si="19"/>
        <v>0</v>
      </c>
      <c r="U28">
        <f t="shared" si="20"/>
        <v>0</v>
      </c>
      <c r="V28">
        <f t="shared" si="21"/>
        <v>0</v>
      </c>
      <c r="W28">
        <f t="shared" si="22"/>
        <v>0</v>
      </c>
      <c r="X28">
        <f t="shared" si="23"/>
        <v>0</v>
      </c>
      <c r="Y28">
        <f t="shared" si="24"/>
        <v>0</v>
      </c>
      <c r="AA28">
        <v>58002114</v>
      </c>
      <c r="AB28">
        <f t="shared" si="25"/>
        <v>366.05</v>
      </c>
      <c r="AC28">
        <f t="shared" si="53"/>
        <v>366.05</v>
      </c>
      <c r="AD28">
        <f t="shared" si="26"/>
        <v>0</v>
      </c>
      <c r="AE28">
        <f t="shared" si="27"/>
        <v>0</v>
      </c>
      <c r="AF28">
        <f t="shared" si="28"/>
        <v>0</v>
      </c>
      <c r="AG28">
        <f t="shared" si="29"/>
        <v>0</v>
      </c>
      <c r="AH28">
        <f t="shared" si="30"/>
        <v>0</v>
      </c>
      <c r="AI28">
        <f t="shared" si="31"/>
        <v>0</v>
      </c>
      <c r="AJ28">
        <f t="shared" si="32"/>
        <v>0</v>
      </c>
      <c r="AK28">
        <v>366.05</v>
      </c>
      <c r="AL28">
        <v>366.05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6</v>
      </c>
      <c r="BE28" t="s">
        <v>6</v>
      </c>
      <c r="BF28" t="s">
        <v>6</v>
      </c>
      <c r="BG28" t="s">
        <v>6</v>
      </c>
      <c r="BH28">
        <v>3</v>
      </c>
      <c r="BI28">
        <v>1</v>
      </c>
      <c r="BJ28" t="s">
        <v>6</v>
      </c>
      <c r="BM28">
        <v>500003</v>
      </c>
      <c r="BN28">
        <v>0</v>
      </c>
      <c r="BO28" t="s">
        <v>6</v>
      </c>
      <c r="BP28">
        <v>0</v>
      </c>
      <c r="BQ28">
        <v>13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6</v>
      </c>
      <c r="BZ28">
        <v>0</v>
      </c>
      <c r="CA28">
        <v>0</v>
      </c>
      <c r="CB28" t="s">
        <v>6</v>
      </c>
      <c r="CE28">
        <v>0</v>
      </c>
      <c r="CF28">
        <v>0</v>
      </c>
      <c r="CG28">
        <v>0</v>
      </c>
      <c r="CM28">
        <v>0</v>
      </c>
      <c r="CN28" t="s">
        <v>6</v>
      </c>
      <c r="CO28">
        <v>0</v>
      </c>
      <c r="CP28">
        <f t="shared" si="33"/>
        <v>5491</v>
      </c>
      <c r="CQ28">
        <f t="shared" si="34"/>
        <v>366.05</v>
      </c>
      <c r="CR28">
        <f t="shared" si="35"/>
        <v>0</v>
      </c>
      <c r="CS28">
        <f t="shared" si="36"/>
        <v>0</v>
      </c>
      <c r="CT28">
        <f t="shared" si="37"/>
        <v>0</v>
      </c>
      <c r="CU28">
        <f t="shared" si="38"/>
        <v>0</v>
      </c>
      <c r="CV28">
        <f t="shared" si="39"/>
        <v>0</v>
      </c>
      <c r="CW28">
        <f t="shared" si="40"/>
        <v>0</v>
      </c>
      <c r="CX28">
        <f t="shared" si="41"/>
        <v>0</v>
      </c>
      <c r="CY28">
        <f t="shared" si="42"/>
        <v>0</v>
      </c>
      <c r="CZ28">
        <f t="shared" si="43"/>
        <v>0</v>
      </c>
      <c r="DC28" t="s">
        <v>6</v>
      </c>
      <c r="DD28" t="s">
        <v>6</v>
      </c>
      <c r="DE28" t="s">
        <v>6</v>
      </c>
      <c r="DF28" t="s">
        <v>6</v>
      </c>
      <c r="DG28" t="s">
        <v>6</v>
      </c>
      <c r="DH28" t="s">
        <v>6</v>
      </c>
      <c r="DI28" t="s">
        <v>6</v>
      </c>
      <c r="DJ28" t="s">
        <v>6</v>
      </c>
      <c r="DK28" t="s">
        <v>6</v>
      </c>
      <c r="DL28" t="s">
        <v>6</v>
      </c>
      <c r="DM28" t="s">
        <v>6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24</v>
      </c>
      <c r="DW28" t="s">
        <v>24</v>
      </c>
      <c r="DX28">
        <v>1</v>
      </c>
      <c r="DZ28" t="s">
        <v>6</v>
      </c>
      <c r="EA28" t="s">
        <v>6</v>
      </c>
      <c r="EB28" t="s">
        <v>6</v>
      </c>
      <c r="EC28" t="s">
        <v>6</v>
      </c>
      <c r="EE28">
        <v>55475140</v>
      </c>
      <c r="EF28">
        <v>13</v>
      </c>
      <c r="EG28" t="s">
        <v>25</v>
      </c>
      <c r="EH28">
        <v>0</v>
      </c>
      <c r="EI28" t="s">
        <v>6</v>
      </c>
      <c r="EJ28">
        <v>1</v>
      </c>
      <c r="EK28">
        <v>500003</v>
      </c>
      <c r="EL28" t="s">
        <v>26</v>
      </c>
      <c r="EM28" t="s">
        <v>27</v>
      </c>
      <c r="EO28" t="s">
        <v>6</v>
      </c>
      <c r="EQ28">
        <v>256</v>
      </c>
      <c r="ER28">
        <v>366.05</v>
      </c>
      <c r="ES28">
        <v>366.05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FQ28">
        <v>0</v>
      </c>
      <c r="FR28">
        <f t="shared" si="44"/>
        <v>0</v>
      </c>
      <c r="FS28">
        <v>0</v>
      </c>
      <c r="FX28">
        <v>0</v>
      </c>
      <c r="FY28">
        <v>0</v>
      </c>
      <c r="GA28" t="s">
        <v>6</v>
      </c>
      <c r="GD28">
        <v>1</v>
      </c>
      <c r="GF28">
        <v>-847961049</v>
      </c>
      <c r="GG28">
        <v>2</v>
      </c>
      <c r="GH28">
        <v>2</v>
      </c>
      <c r="GI28">
        <v>-2</v>
      </c>
      <c r="GJ28">
        <v>0</v>
      </c>
      <c r="GK28">
        <v>0</v>
      </c>
      <c r="GL28">
        <f t="shared" si="45"/>
        <v>0</v>
      </c>
      <c r="GM28">
        <f t="shared" si="46"/>
        <v>5491</v>
      </c>
      <c r="GN28">
        <f t="shared" si="47"/>
        <v>5491</v>
      </c>
      <c r="GO28">
        <f t="shared" si="48"/>
        <v>0</v>
      </c>
      <c r="GP28">
        <f t="shared" si="49"/>
        <v>0</v>
      </c>
      <c r="GR28">
        <v>0</v>
      </c>
      <c r="GS28">
        <v>2</v>
      </c>
      <c r="GT28">
        <v>0</v>
      </c>
      <c r="GU28" t="s">
        <v>6</v>
      </c>
      <c r="GV28">
        <f t="shared" si="50"/>
        <v>0</v>
      </c>
      <c r="GW28">
        <v>1</v>
      </c>
      <c r="GX28">
        <f t="shared" si="51"/>
        <v>0</v>
      </c>
      <c r="HA28">
        <v>0</v>
      </c>
      <c r="HB28">
        <v>0</v>
      </c>
      <c r="HC28">
        <f t="shared" si="52"/>
        <v>0</v>
      </c>
      <c r="HE28" t="s">
        <v>6</v>
      </c>
      <c r="HF28" t="s">
        <v>6</v>
      </c>
      <c r="HM28" t="s">
        <v>6</v>
      </c>
      <c r="HN28" t="s">
        <v>6</v>
      </c>
      <c r="HO28" t="s">
        <v>6</v>
      </c>
      <c r="HP28" t="s">
        <v>6</v>
      </c>
      <c r="HQ28" t="s">
        <v>6</v>
      </c>
      <c r="IK28">
        <v>0</v>
      </c>
    </row>
    <row r="29" spans="1:245" x14ac:dyDescent="0.2">
      <c r="A29">
        <v>17</v>
      </c>
      <c r="B29">
        <v>1</v>
      </c>
      <c r="E29" t="s">
        <v>33</v>
      </c>
      <c r="F29" t="s">
        <v>34</v>
      </c>
      <c r="G29" t="s">
        <v>35</v>
      </c>
      <c r="H29" t="s">
        <v>24</v>
      </c>
      <c r="I29">
        <v>45</v>
      </c>
      <c r="J29">
        <v>0</v>
      </c>
      <c r="K29">
        <v>45</v>
      </c>
      <c r="O29">
        <f t="shared" si="14"/>
        <v>19187</v>
      </c>
      <c r="P29">
        <f t="shared" si="15"/>
        <v>19187</v>
      </c>
      <c r="Q29">
        <f t="shared" si="16"/>
        <v>0</v>
      </c>
      <c r="R29">
        <f t="shared" si="17"/>
        <v>0</v>
      </c>
      <c r="S29">
        <f t="shared" si="18"/>
        <v>0</v>
      </c>
      <c r="T29">
        <f t="shared" si="19"/>
        <v>0</v>
      </c>
      <c r="U29">
        <f t="shared" si="20"/>
        <v>0</v>
      </c>
      <c r="V29">
        <f t="shared" si="21"/>
        <v>0</v>
      </c>
      <c r="W29">
        <f t="shared" si="22"/>
        <v>0</v>
      </c>
      <c r="X29">
        <f t="shared" si="23"/>
        <v>0</v>
      </c>
      <c r="Y29">
        <f t="shared" si="24"/>
        <v>0</v>
      </c>
      <c r="AA29">
        <v>58002114</v>
      </c>
      <c r="AB29">
        <f t="shared" si="25"/>
        <v>426.38</v>
      </c>
      <c r="AC29">
        <f t="shared" si="53"/>
        <v>426.38</v>
      </c>
      <c r="AD29">
        <f t="shared" si="26"/>
        <v>0</v>
      </c>
      <c r="AE29">
        <f t="shared" si="27"/>
        <v>0</v>
      </c>
      <c r="AF29">
        <f t="shared" si="28"/>
        <v>0</v>
      </c>
      <c r="AG29">
        <f t="shared" si="29"/>
        <v>0</v>
      </c>
      <c r="AH29">
        <f t="shared" si="30"/>
        <v>0</v>
      </c>
      <c r="AI29">
        <f t="shared" si="31"/>
        <v>0</v>
      </c>
      <c r="AJ29">
        <f t="shared" si="32"/>
        <v>0</v>
      </c>
      <c r="AK29">
        <v>426.38</v>
      </c>
      <c r="AL29">
        <v>426.38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6</v>
      </c>
      <c r="BE29" t="s">
        <v>6</v>
      </c>
      <c r="BF29" t="s">
        <v>6</v>
      </c>
      <c r="BG29" t="s">
        <v>6</v>
      </c>
      <c r="BH29">
        <v>3</v>
      </c>
      <c r="BI29">
        <v>1</v>
      </c>
      <c r="BJ29" t="s">
        <v>6</v>
      </c>
      <c r="BM29">
        <v>500003</v>
      </c>
      <c r="BN29">
        <v>0</v>
      </c>
      <c r="BO29" t="s">
        <v>6</v>
      </c>
      <c r="BP29">
        <v>0</v>
      </c>
      <c r="BQ29">
        <v>13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6</v>
      </c>
      <c r="BZ29">
        <v>0</v>
      </c>
      <c r="CA29">
        <v>0</v>
      </c>
      <c r="CB29" t="s">
        <v>6</v>
      </c>
      <c r="CE29">
        <v>0</v>
      </c>
      <c r="CF29">
        <v>0</v>
      </c>
      <c r="CG29">
        <v>0</v>
      </c>
      <c r="CM29">
        <v>0</v>
      </c>
      <c r="CN29" t="s">
        <v>6</v>
      </c>
      <c r="CO29">
        <v>0</v>
      </c>
      <c r="CP29">
        <f t="shared" si="33"/>
        <v>19187</v>
      </c>
      <c r="CQ29">
        <f t="shared" si="34"/>
        <v>426.38</v>
      </c>
      <c r="CR29">
        <f t="shared" si="35"/>
        <v>0</v>
      </c>
      <c r="CS29">
        <f t="shared" si="36"/>
        <v>0</v>
      </c>
      <c r="CT29">
        <f t="shared" si="37"/>
        <v>0</v>
      </c>
      <c r="CU29">
        <f t="shared" si="38"/>
        <v>0</v>
      </c>
      <c r="CV29">
        <f t="shared" si="39"/>
        <v>0</v>
      </c>
      <c r="CW29">
        <f t="shared" si="40"/>
        <v>0</v>
      </c>
      <c r="CX29">
        <f t="shared" si="41"/>
        <v>0</v>
      </c>
      <c r="CY29">
        <f t="shared" si="42"/>
        <v>0</v>
      </c>
      <c r="CZ29">
        <f t="shared" si="43"/>
        <v>0</v>
      </c>
      <c r="DC29" t="s">
        <v>6</v>
      </c>
      <c r="DD29" t="s">
        <v>6</v>
      </c>
      <c r="DE29" t="s">
        <v>6</v>
      </c>
      <c r="DF29" t="s">
        <v>6</v>
      </c>
      <c r="DG29" t="s">
        <v>6</v>
      </c>
      <c r="DH29" t="s">
        <v>6</v>
      </c>
      <c r="DI29" t="s">
        <v>6</v>
      </c>
      <c r="DJ29" t="s">
        <v>6</v>
      </c>
      <c r="DK29" t="s">
        <v>6</v>
      </c>
      <c r="DL29" t="s">
        <v>6</v>
      </c>
      <c r="DM29" t="s">
        <v>6</v>
      </c>
      <c r="DN29">
        <v>0</v>
      </c>
      <c r="DO29">
        <v>0</v>
      </c>
      <c r="DP29">
        <v>1</v>
      </c>
      <c r="DQ29">
        <v>1</v>
      </c>
      <c r="DU29">
        <v>1013</v>
      </c>
      <c r="DV29" t="s">
        <v>24</v>
      </c>
      <c r="DW29" t="s">
        <v>24</v>
      </c>
      <c r="DX29">
        <v>1</v>
      </c>
      <c r="DZ29" t="s">
        <v>6</v>
      </c>
      <c r="EA29" t="s">
        <v>6</v>
      </c>
      <c r="EB29" t="s">
        <v>6</v>
      </c>
      <c r="EC29" t="s">
        <v>6</v>
      </c>
      <c r="EE29">
        <v>55475140</v>
      </c>
      <c r="EF29">
        <v>13</v>
      </c>
      <c r="EG29" t="s">
        <v>25</v>
      </c>
      <c r="EH29">
        <v>0</v>
      </c>
      <c r="EI29" t="s">
        <v>6</v>
      </c>
      <c r="EJ29">
        <v>1</v>
      </c>
      <c r="EK29">
        <v>500003</v>
      </c>
      <c r="EL29" t="s">
        <v>26</v>
      </c>
      <c r="EM29" t="s">
        <v>27</v>
      </c>
      <c r="EO29" t="s">
        <v>6</v>
      </c>
      <c r="EQ29">
        <v>256</v>
      </c>
      <c r="ER29">
        <v>426.38</v>
      </c>
      <c r="ES29">
        <v>426.38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FQ29">
        <v>0</v>
      </c>
      <c r="FR29">
        <f t="shared" si="44"/>
        <v>0</v>
      </c>
      <c r="FS29">
        <v>0</v>
      </c>
      <c r="FX29">
        <v>0</v>
      </c>
      <c r="FY29">
        <v>0</v>
      </c>
      <c r="GA29" t="s">
        <v>36</v>
      </c>
      <c r="GD29">
        <v>1</v>
      </c>
      <c r="GF29">
        <v>1745007879</v>
      </c>
      <c r="GG29">
        <v>2</v>
      </c>
      <c r="GH29">
        <v>0</v>
      </c>
      <c r="GI29">
        <v>-2</v>
      </c>
      <c r="GJ29">
        <v>0</v>
      </c>
      <c r="GK29">
        <v>0</v>
      </c>
      <c r="GL29">
        <f t="shared" si="45"/>
        <v>0</v>
      </c>
      <c r="GM29">
        <f t="shared" si="46"/>
        <v>19187</v>
      </c>
      <c r="GN29">
        <f t="shared" si="47"/>
        <v>19187</v>
      </c>
      <c r="GO29">
        <f t="shared" si="48"/>
        <v>0</v>
      </c>
      <c r="GP29">
        <f t="shared" si="49"/>
        <v>0</v>
      </c>
      <c r="GR29">
        <v>0</v>
      </c>
      <c r="GS29">
        <v>4</v>
      </c>
      <c r="GT29">
        <v>0</v>
      </c>
      <c r="GU29" t="s">
        <v>6</v>
      </c>
      <c r="GV29">
        <f t="shared" si="50"/>
        <v>0</v>
      </c>
      <c r="GW29">
        <v>1</v>
      </c>
      <c r="GX29">
        <f t="shared" si="51"/>
        <v>0</v>
      </c>
      <c r="HA29">
        <v>0</v>
      </c>
      <c r="HB29">
        <v>0</v>
      </c>
      <c r="HC29">
        <f t="shared" si="52"/>
        <v>0</v>
      </c>
      <c r="HE29" t="s">
        <v>6</v>
      </c>
      <c r="HF29" t="s">
        <v>6</v>
      </c>
      <c r="HM29" t="s">
        <v>6</v>
      </c>
      <c r="HN29" t="s">
        <v>6</v>
      </c>
      <c r="HO29" t="s">
        <v>6</v>
      </c>
      <c r="HP29" t="s">
        <v>6</v>
      </c>
      <c r="HQ29" t="s">
        <v>6</v>
      </c>
      <c r="IK29">
        <v>0</v>
      </c>
    </row>
    <row r="30" spans="1:245" x14ac:dyDescent="0.2">
      <c r="A30">
        <v>17</v>
      </c>
      <c r="B30">
        <v>1</v>
      </c>
      <c r="E30" t="s">
        <v>37</v>
      </c>
      <c r="F30" t="s">
        <v>38</v>
      </c>
      <c r="G30" t="s">
        <v>39</v>
      </c>
      <c r="H30" t="s">
        <v>24</v>
      </c>
      <c r="I30">
        <v>45</v>
      </c>
      <c r="J30">
        <v>0</v>
      </c>
      <c r="K30">
        <v>45</v>
      </c>
      <c r="O30">
        <f t="shared" si="14"/>
        <v>340</v>
      </c>
      <c r="P30">
        <f t="shared" si="15"/>
        <v>340</v>
      </c>
      <c r="Q30">
        <f t="shared" si="16"/>
        <v>0</v>
      </c>
      <c r="R30">
        <f t="shared" si="17"/>
        <v>0</v>
      </c>
      <c r="S30">
        <f t="shared" si="18"/>
        <v>0</v>
      </c>
      <c r="T30">
        <f t="shared" si="19"/>
        <v>0</v>
      </c>
      <c r="U30">
        <f t="shared" si="20"/>
        <v>0</v>
      </c>
      <c r="V30">
        <f t="shared" si="21"/>
        <v>0</v>
      </c>
      <c r="W30">
        <f t="shared" si="22"/>
        <v>0</v>
      </c>
      <c r="X30">
        <f t="shared" si="23"/>
        <v>0</v>
      </c>
      <c r="Y30">
        <f t="shared" si="24"/>
        <v>0</v>
      </c>
      <c r="AA30">
        <v>58002114</v>
      </c>
      <c r="AB30">
        <f t="shared" si="25"/>
        <v>7.56</v>
      </c>
      <c r="AC30">
        <f t="shared" si="53"/>
        <v>7.56</v>
      </c>
      <c r="AD30">
        <f t="shared" si="26"/>
        <v>0</v>
      </c>
      <c r="AE30">
        <f t="shared" si="27"/>
        <v>0</v>
      </c>
      <c r="AF30">
        <f t="shared" si="28"/>
        <v>0</v>
      </c>
      <c r="AG30">
        <f t="shared" si="29"/>
        <v>0</v>
      </c>
      <c r="AH30">
        <f t="shared" si="30"/>
        <v>0</v>
      </c>
      <c r="AI30">
        <f t="shared" si="31"/>
        <v>0</v>
      </c>
      <c r="AJ30">
        <f t="shared" si="32"/>
        <v>0</v>
      </c>
      <c r="AK30">
        <v>7.56</v>
      </c>
      <c r="AL30">
        <v>7.56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6</v>
      </c>
      <c r="BE30" t="s">
        <v>6</v>
      </c>
      <c r="BF30" t="s">
        <v>6</v>
      </c>
      <c r="BG30" t="s">
        <v>6</v>
      </c>
      <c r="BH30">
        <v>3</v>
      </c>
      <c r="BI30">
        <v>1</v>
      </c>
      <c r="BJ30" t="s">
        <v>6</v>
      </c>
      <c r="BM30">
        <v>500003</v>
      </c>
      <c r="BN30">
        <v>0</v>
      </c>
      <c r="BO30" t="s">
        <v>6</v>
      </c>
      <c r="BP30">
        <v>0</v>
      </c>
      <c r="BQ30">
        <v>13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6</v>
      </c>
      <c r="BZ30">
        <v>0</v>
      </c>
      <c r="CA30">
        <v>0</v>
      </c>
      <c r="CB30" t="s">
        <v>6</v>
      </c>
      <c r="CE30">
        <v>0</v>
      </c>
      <c r="CF30">
        <v>0</v>
      </c>
      <c r="CG30">
        <v>0</v>
      </c>
      <c r="CM30">
        <v>0</v>
      </c>
      <c r="CN30" t="s">
        <v>6</v>
      </c>
      <c r="CO30">
        <v>0</v>
      </c>
      <c r="CP30">
        <f t="shared" si="33"/>
        <v>340</v>
      </c>
      <c r="CQ30">
        <f t="shared" si="34"/>
        <v>7.56</v>
      </c>
      <c r="CR30">
        <f t="shared" si="35"/>
        <v>0</v>
      </c>
      <c r="CS30">
        <f t="shared" si="36"/>
        <v>0</v>
      </c>
      <c r="CT30">
        <f t="shared" si="37"/>
        <v>0</v>
      </c>
      <c r="CU30">
        <f t="shared" si="38"/>
        <v>0</v>
      </c>
      <c r="CV30">
        <f t="shared" si="39"/>
        <v>0</v>
      </c>
      <c r="CW30">
        <f t="shared" si="40"/>
        <v>0</v>
      </c>
      <c r="CX30">
        <f t="shared" si="41"/>
        <v>0</v>
      </c>
      <c r="CY30">
        <f t="shared" si="42"/>
        <v>0</v>
      </c>
      <c r="CZ30">
        <f t="shared" si="43"/>
        <v>0</v>
      </c>
      <c r="DC30" t="s">
        <v>6</v>
      </c>
      <c r="DD30" t="s">
        <v>6</v>
      </c>
      <c r="DE30" t="s">
        <v>6</v>
      </c>
      <c r="DF30" t="s">
        <v>6</v>
      </c>
      <c r="DG30" t="s">
        <v>6</v>
      </c>
      <c r="DH30" t="s">
        <v>6</v>
      </c>
      <c r="DI30" t="s">
        <v>6</v>
      </c>
      <c r="DJ30" t="s">
        <v>6</v>
      </c>
      <c r="DK30" t="s">
        <v>6</v>
      </c>
      <c r="DL30" t="s">
        <v>6</v>
      </c>
      <c r="DM30" t="s">
        <v>6</v>
      </c>
      <c r="DN30">
        <v>0</v>
      </c>
      <c r="DO30">
        <v>0</v>
      </c>
      <c r="DP30">
        <v>1</v>
      </c>
      <c r="DQ30">
        <v>1</v>
      </c>
      <c r="DU30">
        <v>1013</v>
      </c>
      <c r="DV30" t="s">
        <v>24</v>
      </c>
      <c r="DW30" t="s">
        <v>24</v>
      </c>
      <c r="DX30">
        <v>1</v>
      </c>
      <c r="DZ30" t="s">
        <v>6</v>
      </c>
      <c r="EA30" t="s">
        <v>6</v>
      </c>
      <c r="EB30" t="s">
        <v>6</v>
      </c>
      <c r="EC30" t="s">
        <v>6</v>
      </c>
      <c r="EE30">
        <v>55475140</v>
      </c>
      <c r="EF30">
        <v>13</v>
      </c>
      <c r="EG30" t="s">
        <v>25</v>
      </c>
      <c r="EH30">
        <v>0</v>
      </c>
      <c r="EI30" t="s">
        <v>6</v>
      </c>
      <c r="EJ30">
        <v>1</v>
      </c>
      <c r="EK30">
        <v>500003</v>
      </c>
      <c r="EL30" t="s">
        <v>26</v>
      </c>
      <c r="EM30" t="s">
        <v>27</v>
      </c>
      <c r="EO30" t="s">
        <v>6</v>
      </c>
      <c r="EQ30">
        <v>256</v>
      </c>
      <c r="ER30">
        <v>7.56</v>
      </c>
      <c r="ES30">
        <v>7.56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FQ30">
        <v>0</v>
      </c>
      <c r="FR30">
        <f t="shared" si="44"/>
        <v>0</v>
      </c>
      <c r="FS30">
        <v>0</v>
      </c>
      <c r="FX30">
        <v>0</v>
      </c>
      <c r="FY30">
        <v>0</v>
      </c>
      <c r="GA30" t="s">
        <v>6</v>
      </c>
      <c r="GD30">
        <v>1</v>
      </c>
      <c r="GF30">
        <v>-476490283</v>
      </c>
      <c r="GG30">
        <v>2</v>
      </c>
      <c r="GH30">
        <v>2</v>
      </c>
      <c r="GI30">
        <v>-2</v>
      </c>
      <c r="GJ30">
        <v>0</v>
      </c>
      <c r="GK30">
        <v>0</v>
      </c>
      <c r="GL30">
        <f t="shared" si="45"/>
        <v>0</v>
      </c>
      <c r="GM30">
        <f t="shared" si="46"/>
        <v>340</v>
      </c>
      <c r="GN30">
        <f t="shared" si="47"/>
        <v>340</v>
      </c>
      <c r="GO30">
        <f t="shared" si="48"/>
        <v>0</v>
      </c>
      <c r="GP30">
        <f t="shared" si="49"/>
        <v>0</v>
      </c>
      <c r="GR30">
        <v>0</v>
      </c>
      <c r="GS30">
        <v>2</v>
      </c>
      <c r="GT30">
        <v>0</v>
      </c>
      <c r="GU30" t="s">
        <v>6</v>
      </c>
      <c r="GV30">
        <f t="shared" si="50"/>
        <v>0</v>
      </c>
      <c r="GW30">
        <v>1</v>
      </c>
      <c r="GX30">
        <f t="shared" si="51"/>
        <v>0</v>
      </c>
      <c r="HA30">
        <v>0</v>
      </c>
      <c r="HB30">
        <v>0</v>
      </c>
      <c r="HC30">
        <f t="shared" si="52"/>
        <v>0</v>
      </c>
      <c r="HE30" t="s">
        <v>6</v>
      </c>
      <c r="HF30" t="s">
        <v>6</v>
      </c>
      <c r="HM30" t="s">
        <v>6</v>
      </c>
      <c r="HN30" t="s">
        <v>6</v>
      </c>
      <c r="HO30" t="s">
        <v>6</v>
      </c>
      <c r="HP30" t="s">
        <v>6</v>
      </c>
      <c r="HQ30" t="s">
        <v>6</v>
      </c>
      <c r="IK30">
        <v>0</v>
      </c>
    </row>
    <row r="31" spans="1:245" x14ac:dyDescent="0.2">
      <c r="A31">
        <v>17</v>
      </c>
      <c r="B31">
        <v>1</v>
      </c>
      <c r="E31" t="s">
        <v>40</v>
      </c>
      <c r="F31" t="s">
        <v>41</v>
      </c>
      <c r="G31" t="s">
        <v>42</v>
      </c>
      <c r="H31" t="s">
        <v>24</v>
      </c>
      <c r="I31">
        <v>15</v>
      </c>
      <c r="J31">
        <v>0</v>
      </c>
      <c r="K31">
        <v>15</v>
      </c>
      <c r="O31">
        <f t="shared" si="14"/>
        <v>13241</v>
      </c>
      <c r="P31">
        <f t="shared" si="15"/>
        <v>13241</v>
      </c>
      <c r="Q31">
        <f t="shared" si="16"/>
        <v>0</v>
      </c>
      <c r="R31">
        <f t="shared" si="17"/>
        <v>0</v>
      </c>
      <c r="S31">
        <f t="shared" si="18"/>
        <v>0</v>
      </c>
      <c r="T31">
        <f t="shared" si="19"/>
        <v>0</v>
      </c>
      <c r="U31">
        <f t="shared" si="20"/>
        <v>0</v>
      </c>
      <c r="V31">
        <f t="shared" si="21"/>
        <v>0</v>
      </c>
      <c r="W31">
        <f t="shared" si="22"/>
        <v>0</v>
      </c>
      <c r="X31">
        <f t="shared" si="23"/>
        <v>0</v>
      </c>
      <c r="Y31">
        <f t="shared" si="24"/>
        <v>0</v>
      </c>
      <c r="AA31">
        <v>58002114</v>
      </c>
      <c r="AB31">
        <f t="shared" si="25"/>
        <v>882.75</v>
      </c>
      <c r="AC31">
        <f t="shared" si="53"/>
        <v>882.75</v>
      </c>
      <c r="AD31">
        <f t="shared" si="26"/>
        <v>0</v>
      </c>
      <c r="AE31">
        <f t="shared" si="27"/>
        <v>0</v>
      </c>
      <c r="AF31">
        <f t="shared" si="28"/>
        <v>0</v>
      </c>
      <c r="AG31">
        <f t="shared" si="29"/>
        <v>0</v>
      </c>
      <c r="AH31">
        <f t="shared" si="30"/>
        <v>0</v>
      </c>
      <c r="AI31">
        <f t="shared" si="31"/>
        <v>0</v>
      </c>
      <c r="AJ31">
        <f t="shared" si="32"/>
        <v>0</v>
      </c>
      <c r="AK31">
        <v>882.75</v>
      </c>
      <c r="AL31">
        <v>882.75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6</v>
      </c>
      <c r="BE31" t="s">
        <v>6</v>
      </c>
      <c r="BF31" t="s">
        <v>6</v>
      </c>
      <c r="BG31" t="s">
        <v>6</v>
      </c>
      <c r="BH31">
        <v>3</v>
      </c>
      <c r="BI31">
        <v>1</v>
      </c>
      <c r="BJ31" t="s">
        <v>6</v>
      </c>
      <c r="BM31">
        <v>500003</v>
      </c>
      <c r="BN31">
        <v>0</v>
      </c>
      <c r="BO31" t="s">
        <v>6</v>
      </c>
      <c r="BP31">
        <v>0</v>
      </c>
      <c r="BQ31">
        <v>13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6</v>
      </c>
      <c r="BZ31">
        <v>0</v>
      </c>
      <c r="CA31">
        <v>0</v>
      </c>
      <c r="CB31" t="s">
        <v>6</v>
      </c>
      <c r="CE31">
        <v>0</v>
      </c>
      <c r="CF31">
        <v>0</v>
      </c>
      <c r="CG31">
        <v>0</v>
      </c>
      <c r="CM31">
        <v>0</v>
      </c>
      <c r="CN31" t="s">
        <v>6</v>
      </c>
      <c r="CO31">
        <v>0</v>
      </c>
      <c r="CP31">
        <f t="shared" si="33"/>
        <v>13241</v>
      </c>
      <c r="CQ31">
        <f t="shared" si="34"/>
        <v>882.75</v>
      </c>
      <c r="CR31">
        <f t="shared" si="35"/>
        <v>0</v>
      </c>
      <c r="CS31">
        <f t="shared" si="36"/>
        <v>0</v>
      </c>
      <c r="CT31">
        <f t="shared" si="37"/>
        <v>0</v>
      </c>
      <c r="CU31">
        <f t="shared" si="38"/>
        <v>0</v>
      </c>
      <c r="CV31">
        <f t="shared" si="39"/>
        <v>0</v>
      </c>
      <c r="CW31">
        <f t="shared" si="40"/>
        <v>0</v>
      </c>
      <c r="CX31">
        <f t="shared" si="41"/>
        <v>0</v>
      </c>
      <c r="CY31">
        <f t="shared" si="42"/>
        <v>0</v>
      </c>
      <c r="CZ31">
        <f t="shared" si="43"/>
        <v>0</v>
      </c>
      <c r="DC31" t="s">
        <v>6</v>
      </c>
      <c r="DD31" t="s">
        <v>6</v>
      </c>
      <c r="DE31" t="s">
        <v>6</v>
      </c>
      <c r="DF31" t="s">
        <v>6</v>
      </c>
      <c r="DG31" t="s">
        <v>6</v>
      </c>
      <c r="DH31" t="s">
        <v>6</v>
      </c>
      <c r="DI31" t="s">
        <v>6</v>
      </c>
      <c r="DJ31" t="s">
        <v>6</v>
      </c>
      <c r="DK31" t="s">
        <v>6</v>
      </c>
      <c r="DL31" t="s">
        <v>6</v>
      </c>
      <c r="DM31" t="s">
        <v>6</v>
      </c>
      <c r="DN31">
        <v>0</v>
      </c>
      <c r="DO31">
        <v>0</v>
      </c>
      <c r="DP31">
        <v>1</v>
      </c>
      <c r="DQ31">
        <v>1</v>
      </c>
      <c r="DU31">
        <v>1013</v>
      </c>
      <c r="DV31" t="s">
        <v>24</v>
      </c>
      <c r="DW31" t="s">
        <v>24</v>
      </c>
      <c r="DX31">
        <v>1</v>
      </c>
      <c r="DZ31" t="s">
        <v>6</v>
      </c>
      <c r="EA31" t="s">
        <v>6</v>
      </c>
      <c r="EB31" t="s">
        <v>6</v>
      </c>
      <c r="EC31" t="s">
        <v>6</v>
      </c>
      <c r="EE31">
        <v>55475140</v>
      </c>
      <c r="EF31">
        <v>13</v>
      </c>
      <c r="EG31" t="s">
        <v>25</v>
      </c>
      <c r="EH31">
        <v>0</v>
      </c>
      <c r="EI31" t="s">
        <v>6</v>
      </c>
      <c r="EJ31">
        <v>1</v>
      </c>
      <c r="EK31">
        <v>500003</v>
      </c>
      <c r="EL31" t="s">
        <v>26</v>
      </c>
      <c r="EM31" t="s">
        <v>27</v>
      </c>
      <c r="EO31" t="s">
        <v>6</v>
      </c>
      <c r="EQ31">
        <v>256</v>
      </c>
      <c r="ER31">
        <v>882.75</v>
      </c>
      <c r="ES31">
        <v>882.75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FQ31">
        <v>0</v>
      </c>
      <c r="FR31">
        <f t="shared" si="44"/>
        <v>0</v>
      </c>
      <c r="FS31">
        <v>0</v>
      </c>
      <c r="FX31">
        <v>0</v>
      </c>
      <c r="FY31">
        <v>0</v>
      </c>
      <c r="GA31" t="s">
        <v>6</v>
      </c>
      <c r="GD31">
        <v>1</v>
      </c>
      <c r="GF31">
        <v>1251083689</v>
      </c>
      <c r="GG31">
        <v>2</v>
      </c>
      <c r="GH31">
        <v>2</v>
      </c>
      <c r="GI31">
        <v>-2</v>
      </c>
      <c r="GJ31">
        <v>0</v>
      </c>
      <c r="GK31">
        <v>0</v>
      </c>
      <c r="GL31">
        <f t="shared" si="45"/>
        <v>0</v>
      </c>
      <c r="GM31">
        <f t="shared" si="46"/>
        <v>13241</v>
      </c>
      <c r="GN31">
        <f t="shared" si="47"/>
        <v>13241</v>
      </c>
      <c r="GO31">
        <f t="shared" si="48"/>
        <v>0</v>
      </c>
      <c r="GP31">
        <f t="shared" si="49"/>
        <v>0</v>
      </c>
      <c r="GR31">
        <v>0</v>
      </c>
      <c r="GS31">
        <v>2</v>
      </c>
      <c r="GT31">
        <v>0</v>
      </c>
      <c r="GU31" t="s">
        <v>6</v>
      </c>
      <c r="GV31">
        <f t="shared" si="50"/>
        <v>0</v>
      </c>
      <c r="GW31">
        <v>1</v>
      </c>
      <c r="GX31">
        <f t="shared" si="51"/>
        <v>0</v>
      </c>
      <c r="HA31">
        <v>0</v>
      </c>
      <c r="HB31">
        <v>0</v>
      </c>
      <c r="HC31">
        <f t="shared" si="52"/>
        <v>0</v>
      </c>
      <c r="HE31" t="s">
        <v>6</v>
      </c>
      <c r="HF31" t="s">
        <v>6</v>
      </c>
      <c r="HM31" t="s">
        <v>6</v>
      </c>
      <c r="HN31" t="s">
        <v>6</v>
      </c>
      <c r="HO31" t="s">
        <v>6</v>
      </c>
      <c r="HP31" t="s">
        <v>6</v>
      </c>
      <c r="HQ31" t="s">
        <v>6</v>
      </c>
      <c r="IK31">
        <v>0</v>
      </c>
    </row>
    <row r="32" spans="1:245" x14ac:dyDescent="0.2">
      <c r="A32">
        <v>17</v>
      </c>
      <c r="B32">
        <v>1</v>
      </c>
      <c r="E32" t="s">
        <v>43</v>
      </c>
      <c r="F32" t="s">
        <v>44</v>
      </c>
      <c r="G32" t="s">
        <v>45</v>
      </c>
      <c r="H32" t="s">
        <v>24</v>
      </c>
      <c r="I32">
        <v>15</v>
      </c>
      <c r="J32">
        <v>0</v>
      </c>
      <c r="K32">
        <v>15</v>
      </c>
      <c r="O32">
        <f t="shared" si="14"/>
        <v>1942</v>
      </c>
      <c r="P32">
        <f t="shared" si="15"/>
        <v>1942</v>
      </c>
      <c r="Q32">
        <f t="shared" si="16"/>
        <v>0</v>
      </c>
      <c r="R32">
        <f t="shared" si="17"/>
        <v>0</v>
      </c>
      <c r="S32">
        <f t="shared" si="18"/>
        <v>0</v>
      </c>
      <c r="T32">
        <f t="shared" si="19"/>
        <v>0</v>
      </c>
      <c r="U32">
        <f t="shared" si="20"/>
        <v>0</v>
      </c>
      <c r="V32">
        <f t="shared" si="21"/>
        <v>0</v>
      </c>
      <c r="W32">
        <f t="shared" si="22"/>
        <v>0</v>
      </c>
      <c r="X32">
        <f t="shared" si="23"/>
        <v>0</v>
      </c>
      <c r="Y32">
        <f t="shared" si="24"/>
        <v>0</v>
      </c>
      <c r="AA32">
        <v>58002114</v>
      </c>
      <c r="AB32">
        <f t="shared" si="25"/>
        <v>129.44</v>
      </c>
      <c r="AC32">
        <f t="shared" si="53"/>
        <v>129.44</v>
      </c>
      <c r="AD32">
        <f t="shared" si="26"/>
        <v>0</v>
      </c>
      <c r="AE32">
        <f t="shared" si="27"/>
        <v>0</v>
      </c>
      <c r="AF32">
        <f t="shared" si="28"/>
        <v>0</v>
      </c>
      <c r="AG32">
        <f t="shared" si="29"/>
        <v>0</v>
      </c>
      <c r="AH32">
        <f t="shared" si="30"/>
        <v>0</v>
      </c>
      <c r="AI32">
        <f t="shared" si="31"/>
        <v>0</v>
      </c>
      <c r="AJ32">
        <f t="shared" si="32"/>
        <v>0</v>
      </c>
      <c r="AK32">
        <v>129.44</v>
      </c>
      <c r="AL32">
        <v>129.44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6</v>
      </c>
      <c r="BE32" t="s">
        <v>6</v>
      </c>
      <c r="BF32" t="s">
        <v>6</v>
      </c>
      <c r="BG32" t="s">
        <v>6</v>
      </c>
      <c r="BH32">
        <v>3</v>
      </c>
      <c r="BI32">
        <v>1</v>
      </c>
      <c r="BJ32" t="s">
        <v>6</v>
      </c>
      <c r="BM32">
        <v>500003</v>
      </c>
      <c r="BN32">
        <v>0</v>
      </c>
      <c r="BO32" t="s">
        <v>6</v>
      </c>
      <c r="BP32">
        <v>0</v>
      </c>
      <c r="BQ32">
        <v>13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6</v>
      </c>
      <c r="BZ32">
        <v>0</v>
      </c>
      <c r="CA32">
        <v>0</v>
      </c>
      <c r="CB32" t="s">
        <v>6</v>
      </c>
      <c r="CE32">
        <v>0</v>
      </c>
      <c r="CF32">
        <v>0</v>
      </c>
      <c r="CG32">
        <v>0</v>
      </c>
      <c r="CM32">
        <v>0</v>
      </c>
      <c r="CN32" t="s">
        <v>6</v>
      </c>
      <c r="CO32">
        <v>0</v>
      </c>
      <c r="CP32">
        <f t="shared" si="33"/>
        <v>1942</v>
      </c>
      <c r="CQ32">
        <f t="shared" si="34"/>
        <v>129.44</v>
      </c>
      <c r="CR32">
        <f t="shared" si="35"/>
        <v>0</v>
      </c>
      <c r="CS32">
        <f t="shared" si="36"/>
        <v>0</v>
      </c>
      <c r="CT32">
        <f t="shared" si="37"/>
        <v>0</v>
      </c>
      <c r="CU32">
        <f t="shared" si="38"/>
        <v>0</v>
      </c>
      <c r="CV32">
        <f t="shared" si="39"/>
        <v>0</v>
      </c>
      <c r="CW32">
        <f t="shared" si="40"/>
        <v>0</v>
      </c>
      <c r="CX32">
        <f t="shared" si="41"/>
        <v>0</v>
      </c>
      <c r="CY32">
        <f t="shared" si="42"/>
        <v>0</v>
      </c>
      <c r="CZ32">
        <f t="shared" si="43"/>
        <v>0</v>
      </c>
      <c r="DC32" t="s">
        <v>6</v>
      </c>
      <c r="DD32" t="s">
        <v>6</v>
      </c>
      <c r="DE32" t="s">
        <v>6</v>
      </c>
      <c r="DF32" t="s">
        <v>6</v>
      </c>
      <c r="DG32" t="s">
        <v>6</v>
      </c>
      <c r="DH32" t="s">
        <v>6</v>
      </c>
      <c r="DI32" t="s">
        <v>6</v>
      </c>
      <c r="DJ32" t="s">
        <v>6</v>
      </c>
      <c r="DK32" t="s">
        <v>6</v>
      </c>
      <c r="DL32" t="s">
        <v>6</v>
      </c>
      <c r="DM32" t="s">
        <v>6</v>
      </c>
      <c r="DN32">
        <v>0</v>
      </c>
      <c r="DO32">
        <v>0</v>
      </c>
      <c r="DP32">
        <v>1</v>
      </c>
      <c r="DQ32">
        <v>1</v>
      </c>
      <c r="DU32">
        <v>1013</v>
      </c>
      <c r="DV32" t="s">
        <v>24</v>
      </c>
      <c r="DW32" t="s">
        <v>24</v>
      </c>
      <c r="DX32">
        <v>1</v>
      </c>
      <c r="DZ32" t="s">
        <v>6</v>
      </c>
      <c r="EA32" t="s">
        <v>6</v>
      </c>
      <c r="EB32" t="s">
        <v>6</v>
      </c>
      <c r="EC32" t="s">
        <v>6</v>
      </c>
      <c r="EE32">
        <v>55475140</v>
      </c>
      <c r="EF32">
        <v>13</v>
      </c>
      <c r="EG32" t="s">
        <v>25</v>
      </c>
      <c r="EH32">
        <v>0</v>
      </c>
      <c r="EI32" t="s">
        <v>6</v>
      </c>
      <c r="EJ32">
        <v>1</v>
      </c>
      <c r="EK32">
        <v>500003</v>
      </c>
      <c r="EL32" t="s">
        <v>26</v>
      </c>
      <c r="EM32" t="s">
        <v>27</v>
      </c>
      <c r="EO32" t="s">
        <v>6</v>
      </c>
      <c r="EQ32">
        <v>256</v>
      </c>
      <c r="ER32">
        <v>129.44</v>
      </c>
      <c r="ES32">
        <v>129.44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FQ32">
        <v>0</v>
      </c>
      <c r="FR32">
        <f t="shared" si="44"/>
        <v>0</v>
      </c>
      <c r="FS32">
        <v>0</v>
      </c>
      <c r="FX32">
        <v>0</v>
      </c>
      <c r="FY32">
        <v>0</v>
      </c>
      <c r="GA32" t="s">
        <v>6</v>
      </c>
      <c r="GD32">
        <v>1</v>
      </c>
      <c r="GF32">
        <v>-795880971</v>
      </c>
      <c r="GG32">
        <v>2</v>
      </c>
      <c r="GH32">
        <v>2</v>
      </c>
      <c r="GI32">
        <v>-2</v>
      </c>
      <c r="GJ32">
        <v>0</v>
      </c>
      <c r="GK32">
        <v>0</v>
      </c>
      <c r="GL32">
        <f t="shared" si="45"/>
        <v>0</v>
      </c>
      <c r="GM32">
        <f t="shared" si="46"/>
        <v>1942</v>
      </c>
      <c r="GN32">
        <f t="shared" si="47"/>
        <v>1942</v>
      </c>
      <c r="GO32">
        <f t="shared" si="48"/>
        <v>0</v>
      </c>
      <c r="GP32">
        <f t="shared" si="49"/>
        <v>0</v>
      </c>
      <c r="GR32">
        <v>0</v>
      </c>
      <c r="GS32">
        <v>2</v>
      </c>
      <c r="GT32">
        <v>0</v>
      </c>
      <c r="GU32" t="s">
        <v>6</v>
      </c>
      <c r="GV32">
        <f t="shared" si="50"/>
        <v>0</v>
      </c>
      <c r="GW32">
        <v>1</v>
      </c>
      <c r="GX32">
        <f t="shared" si="51"/>
        <v>0</v>
      </c>
      <c r="HA32">
        <v>0</v>
      </c>
      <c r="HB32">
        <v>0</v>
      </c>
      <c r="HC32">
        <f t="shared" si="52"/>
        <v>0</v>
      </c>
      <c r="HE32" t="s">
        <v>6</v>
      </c>
      <c r="HF32" t="s">
        <v>6</v>
      </c>
      <c r="HM32" t="s">
        <v>6</v>
      </c>
      <c r="HN32" t="s">
        <v>6</v>
      </c>
      <c r="HO32" t="s">
        <v>6</v>
      </c>
      <c r="HP32" t="s">
        <v>6</v>
      </c>
      <c r="HQ32" t="s">
        <v>6</v>
      </c>
      <c r="IK32">
        <v>0</v>
      </c>
    </row>
    <row r="33" spans="1:245" x14ac:dyDescent="0.2">
      <c r="A33">
        <v>17</v>
      </c>
      <c r="B33">
        <v>1</v>
      </c>
      <c r="E33" t="s">
        <v>46</v>
      </c>
      <c r="F33" t="s">
        <v>47</v>
      </c>
      <c r="G33" t="s">
        <v>48</v>
      </c>
      <c r="H33" t="s">
        <v>49</v>
      </c>
      <c r="I33">
        <v>2.7</v>
      </c>
      <c r="J33">
        <v>0</v>
      </c>
      <c r="K33">
        <v>2.7</v>
      </c>
      <c r="O33">
        <f t="shared" si="14"/>
        <v>792</v>
      </c>
      <c r="P33">
        <f t="shared" si="15"/>
        <v>792</v>
      </c>
      <c r="Q33">
        <f t="shared" si="16"/>
        <v>0</v>
      </c>
      <c r="R33">
        <f t="shared" si="17"/>
        <v>0</v>
      </c>
      <c r="S33">
        <f t="shared" si="18"/>
        <v>0</v>
      </c>
      <c r="T33">
        <f t="shared" si="19"/>
        <v>0</v>
      </c>
      <c r="U33">
        <f t="shared" si="20"/>
        <v>0</v>
      </c>
      <c r="V33">
        <f t="shared" si="21"/>
        <v>0</v>
      </c>
      <c r="W33">
        <f t="shared" si="22"/>
        <v>0</v>
      </c>
      <c r="X33">
        <f t="shared" si="23"/>
        <v>0</v>
      </c>
      <c r="Y33">
        <f t="shared" si="24"/>
        <v>0</v>
      </c>
      <c r="AA33">
        <v>58002114</v>
      </c>
      <c r="AB33">
        <f t="shared" si="25"/>
        <v>293.47000000000003</v>
      </c>
      <c r="AC33">
        <f t="shared" si="53"/>
        <v>293.47000000000003</v>
      </c>
      <c r="AD33">
        <f t="shared" si="26"/>
        <v>0</v>
      </c>
      <c r="AE33">
        <f t="shared" si="27"/>
        <v>0</v>
      </c>
      <c r="AF33">
        <f t="shared" si="28"/>
        <v>0</v>
      </c>
      <c r="AG33">
        <f t="shared" si="29"/>
        <v>0</v>
      </c>
      <c r="AH33">
        <f t="shared" si="30"/>
        <v>0</v>
      </c>
      <c r="AI33">
        <f t="shared" si="31"/>
        <v>0</v>
      </c>
      <c r="AJ33">
        <f t="shared" si="32"/>
        <v>0</v>
      </c>
      <c r="AK33">
        <v>293.47000000000003</v>
      </c>
      <c r="AL33">
        <v>293.47000000000003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6</v>
      </c>
      <c r="BE33" t="s">
        <v>6</v>
      </c>
      <c r="BF33" t="s">
        <v>6</v>
      </c>
      <c r="BG33" t="s">
        <v>6</v>
      </c>
      <c r="BH33">
        <v>3</v>
      </c>
      <c r="BI33">
        <v>1</v>
      </c>
      <c r="BJ33" t="s">
        <v>6</v>
      </c>
      <c r="BM33">
        <v>500003</v>
      </c>
      <c r="BN33">
        <v>0</v>
      </c>
      <c r="BO33" t="s">
        <v>6</v>
      </c>
      <c r="BP33">
        <v>0</v>
      </c>
      <c r="BQ33">
        <v>13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6</v>
      </c>
      <c r="BZ33">
        <v>0</v>
      </c>
      <c r="CA33">
        <v>0</v>
      </c>
      <c r="CB33" t="s">
        <v>6</v>
      </c>
      <c r="CE33">
        <v>0</v>
      </c>
      <c r="CF33">
        <v>0</v>
      </c>
      <c r="CG33">
        <v>0</v>
      </c>
      <c r="CM33">
        <v>0</v>
      </c>
      <c r="CN33" t="s">
        <v>6</v>
      </c>
      <c r="CO33">
        <v>0</v>
      </c>
      <c r="CP33">
        <f t="shared" si="33"/>
        <v>792</v>
      </c>
      <c r="CQ33">
        <f t="shared" si="34"/>
        <v>293.47000000000003</v>
      </c>
      <c r="CR33">
        <f t="shared" si="35"/>
        <v>0</v>
      </c>
      <c r="CS33">
        <f t="shared" si="36"/>
        <v>0</v>
      </c>
      <c r="CT33">
        <f t="shared" si="37"/>
        <v>0</v>
      </c>
      <c r="CU33">
        <f t="shared" si="38"/>
        <v>0</v>
      </c>
      <c r="CV33">
        <f t="shared" si="39"/>
        <v>0</v>
      </c>
      <c r="CW33">
        <f t="shared" si="40"/>
        <v>0</v>
      </c>
      <c r="CX33">
        <f t="shared" si="41"/>
        <v>0</v>
      </c>
      <c r="CY33">
        <f t="shared" si="42"/>
        <v>0</v>
      </c>
      <c r="CZ33">
        <f t="shared" si="43"/>
        <v>0</v>
      </c>
      <c r="DC33" t="s">
        <v>6</v>
      </c>
      <c r="DD33" t="s">
        <v>6</v>
      </c>
      <c r="DE33" t="s">
        <v>6</v>
      </c>
      <c r="DF33" t="s">
        <v>6</v>
      </c>
      <c r="DG33" t="s">
        <v>6</v>
      </c>
      <c r="DH33" t="s">
        <v>6</v>
      </c>
      <c r="DI33" t="s">
        <v>6</v>
      </c>
      <c r="DJ33" t="s">
        <v>6</v>
      </c>
      <c r="DK33" t="s">
        <v>6</v>
      </c>
      <c r="DL33" t="s">
        <v>6</v>
      </c>
      <c r="DM33" t="s">
        <v>6</v>
      </c>
      <c r="DN33">
        <v>0</v>
      </c>
      <c r="DO33">
        <v>0</v>
      </c>
      <c r="DP33">
        <v>1</v>
      </c>
      <c r="DQ33">
        <v>1</v>
      </c>
      <c r="DU33">
        <v>1009</v>
      </c>
      <c r="DV33" t="s">
        <v>49</v>
      </c>
      <c r="DW33" t="s">
        <v>49</v>
      </c>
      <c r="DX33">
        <v>1</v>
      </c>
      <c r="DZ33" t="s">
        <v>6</v>
      </c>
      <c r="EA33" t="s">
        <v>6</v>
      </c>
      <c r="EB33" t="s">
        <v>6</v>
      </c>
      <c r="EC33" t="s">
        <v>6</v>
      </c>
      <c r="EE33">
        <v>55475140</v>
      </c>
      <c r="EF33">
        <v>13</v>
      </c>
      <c r="EG33" t="s">
        <v>25</v>
      </c>
      <c r="EH33">
        <v>0</v>
      </c>
      <c r="EI33" t="s">
        <v>6</v>
      </c>
      <c r="EJ33">
        <v>1</v>
      </c>
      <c r="EK33">
        <v>500003</v>
      </c>
      <c r="EL33" t="s">
        <v>26</v>
      </c>
      <c r="EM33" t="s">
        <v>27</v>
      </c>
      <c r="EO33" t="s">
        <v>6</v>
      </c>
      <c r="EQ33">
        <v>256</v>
      </c>
      <c r="ER33">
        <v>293.47000000000003</v>
      </c>
      <c r="ES33">
        <v>293.47000000000003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FQ33">
        <v>0</v>
      </c>
      <c r="FR33">
        <f t="shared" si="44"/>
        <v>0</v>
      </c>
      <c r="FS33">
        <v>0</v>
      </c>
      <c r="FX33">
        <v>0</v>
      </c>
      <c r="FY33">
        <v>0</v>
      </c>
      <c r="GA33" t="s">
        <v>36</v>
      </c>
      <c r="GD33">
        <v>1</v>
      </c>
      <c r="GF33">
        <v>1056009761</v>
      </c>
      <c r="GG33">
        <v>2</v>
      </c>
      <c r="GH33">
        <v>0</v>
      </c>
      <c r="GI33">
        <v>-2</v>
      </c>
      <c r="GJ33">
        <v>0</v>
      </c>
      <c r="GK33">
        <v>0</v>
      </c>
      <c r="GL33">
        <f t="shared" si="45"/>
        <v>0</v>
      </c>
      <c r="GM33">
        <f t="shared" si="46"/>
        <v>792</v>
      </c>
      <c r="GN33">
        <f t="shared" si="47"/>
        <v>792</v>
      </c>
      <c r="GO33">
        <f t="shared" si="48"/>
        <v>0</v>
      </c>
      <c r="GP33">
        <f t="shared" si="49"/>
        <v>0</v>
      </c>
      <c r="GR33">
        <v>0</v>
      </c>
      <c r="GS33">
        <v>4</v>
      </c>
      <c r="GT33">
        <v>0</v>
      </c>
      <c r="GU33" t="s">
        <v>6</v>
      </c>
      <c r="GV33">
        <f t="shared" si="50"/>
        <v>0</v>
      </c>
      <c r="GW33">
        <v>1</v>
      </c>
      <c r="GX33">
        <f t="shared" si="51"/>
        <v>0</v>
      </c>
      <c r="HA33">
        <v>0</v>
      </c>
      <c r="HB33">
        <v>0</v>
      </c>
      <c r="HC33">
        <f t="shared" si="52"/>
        <v>0</v>
      </c>
      <c r="HE33" t="s">
        <v>6</v>
      </c>
      <c r="HF33" t="s">
        <v>6</v>
      </c>
      <c r="HM33" t="s">
        <v>6</v>
      </c>
      <c r="HN33" t="s">
        <v>6</v>
      </c>
      <c r="HO33" t="s">
        <v>6</v>
      </c>
      <c r="HP33" t="s">
        <v>6</v>
      </c>
      <c r="HQ33" t="s">
        <v>6</v>
      </c>
      <c r="IK33">
        <v>0</v>
      </c>
    </row>
    <row r="34" spans="1:245" x14ac:dyDescent="0.2">
      <c r="A34">
        <v>19</v>
      </c>
      <c r="B34">
        <v>1</v>
      </c>
      <c r="F34" t="s">
        <v>6</v>
      </c>
      <c r="G34" t="s">
        <v>50</v>
      </c>
      <c r="H34" t="s">
        <v>6</v>
      </c>
      <c r="AA34">
        <v>1</v>
      </c>
      <c r="IK34">
        <v>0</v>
      </c>
    </row>
    <row r="35" spans="1:245" x14ac:dyDescent="0.2">
      <c r="A35">
        <v>17</v>
      </c>
      <c r="B35">
        <v>1</v>
      </c>
      <c r="C35">
        <f>ROW(SmtRes!A41)</f>
        <v>41</v>
      </c>
      <c r="D35">
        <f>ROW(EtalonRes!A41)</f>
        <v>41</v>
      </c>
      <c r="E35" t="s">
        <v>51</v>
      </c>
      <c r="F35" t="s">
        <v>52</v>
      </c>
      <c r="G35" t="s">
        <v>53</v>
      </c>
      <c r="H35" t="s">
        <v>15</v>
      </c>
      <c r="I35">
        <v>15</v>
      </c>
      <c r="J35">
        <v>0</v>
      </c>
      <c r="K35">
        <v>15</v>
      </c>
      <c r="O35">
        <f t="shared" ref="O35:O52" si="54">ROUND(CP35,0)</f>
        <v>237923</v>
      </c>
      <c r="P35">
        <f t="shared" ref="P35:P52" si="55">ROUND(CQ35*I35,0)</f>
        <v>0</v>
      </c>
      <c r="Q35">
        <f t="shared" ref="Q35:Q52" si="56">ROUND(CR35*I35,0)</f>
        <v>149367</v>
      </c>
      <c r="R35">
        <f t="shared" ref="R35:R52" si="57">ROUND(CS35*I35,0)</f>
        <v>0</v>
      </c>
      <c r="S35">
        <f t="shared" ref="S35:S52" si="58">ROUND(CT35*I35,0)</f>
        <v>88556</v>
      </c>
      <c r="T35">
        <f t="shared" ref="T35:T52" si="59">ROUND(CU35*I35,0)</f>
        <v>0</v>
      </c>
      <c r="U35">
        <f t="shared" ref="U35:U52" si="60">CV35*I35</f>
        <v>534.15</v>
      </c>
      <c r="V35">
        <f t="shared" ref="V35:V52" si="61">CW35*I35</f>
        <v>0</v>
      </c>
      <c r="W35">
        <f t="shared" ref="W35:W52" si="62">ROUND(CX35*I35,0)</f>
        <v>0</v>
      </c>
      <c r="X35">
        <f t="shared" ref="X35:X52" si="63">ROUND(CY35,0)</f>
        <v>161172</v>
      </c>
      <c r="Y35">
        <f t="shared" ref="Y35:Y52" si="64">ROUND(CZ35,0)</f>
        <v>53134</v>
      </c>
      <c r="AA35">
        <v>58002114</v>
      </c>
      <c r="AB35">
        <f t="shared" ref="AB35:AB52" si="65">ROUND((AC35+AD35+AF35),2)</f>
        <v>15861.5</v>
      </c>
      <c r="AC35">
        <f>ROUND(((ES35*0)),2)</f>
        <v>0</v>
      </c>
      <c r="AD35">
        <f t="shared" ref="AD35:AD46" si="66">ROUND((((ET35)-(EU35))+AE35),2)</f>
        <v>9957.7800000000007</v>
      </c>
      <c r="AE35">
        <f t="shared" ref="AE35:AE46" si="67">ROUND((EU35),2)</f>
        <v>0</v>
      </c>
      <c r="AF35">
        <f t="shared" ref="AF35:AF46" si="68">ROUND((EV35),2)</f>
        <v>5903.72</v>
      </c>
      <c r="AG35">
        <f t="shared" ref="AG35:AG52" si="69">ROUND((AP35),2)</f>
        <v>0</v>
      </c>
      <c r="AH35">
        <f t="shared" ref="AH35:AH46" si="70">(EW35)</f>
        <v>35.61</v>
      </c>
      <c r="AI35">
        <f t="shared" ref="AI35:AI46" si="71">(EX35)</f>
        <v>0</v>
      </c>
      <c r="AJ35">
        <f t="shared" ref="AJ35:AJ52" si="72">(AS35)</f>
        <v>0</v>
      </c>
      <c r="AK35">
        <v>17805.3</v>
      </c>
      <c r="AL35">
        <v>1943.8</v>
      </c>
      <c r="AM35">
        <v>9957.7800000000007</v>
      </c>
      <c r="AN35">
        <v>0</v>
      </c>
      <c r="AO35">
        <v>5903.72</v>
      </c>
      <c r="AP35">
        <v>0</v>
      </c>
      <c r="AQ35">
        <v>35.61</v>
      </c>
      <c r="AR35">
        <v>0</v>
      </c>
      <c r="AS35">
        <v>0</v>
      </c>
      <c r="AT35">
        <v>182</v>
      </c>
      <c r="AU35">
        <v>60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6</v>
      </c>
      <c r="BE35" t="s">
        <v>6</v>
      </c>
      <c r="BF35" t="s">
        <v>6</v>
      </c>
      <c r="BG35" t="s">
        <v>6</v>
      </c>
      <c r="BH35">
        <v>0</v>
      </c>
      <c r="BI35">
        <v>1</v>
      </c>
      <c r="BJ35" t="s">
        <v>54</v>
      </c>
      <c r="BM35">
        <v>350002</v>
      </c>
      <c r="BN35">
        <v>0</v>
      </c>
      <c r="BO35" t="s">
        <v>6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6</v>
      </c>
      <c r="BZ35">
        <v>182</v>
      </c>
      <c r="CA35">
        <v>60</v>
      </c>
      <c r="CB35" t="s">
        <v>6</v>
      </c>
      <c r="CE35">
        <v>0</v>
      </c>
      <c r="CF35">
        <v>0</v>
      </c>
      <c r="CG35">
        <v>0</v>
      </c>
      <c r="CM35">
        <v>0</v>
      </c>
      <c r="CN35" t="s">
        <v>6</v>
      </c>
      <c r="CO35">
        <v>0</v>
      </c>
      <c r="CP35">
        <f t="shared" ref="CP35:CP52" si="73">(P35+Q35+S35)</f>
        <v>237923</v>
      </c>
      <c r="CQ35">
        <f t="shared" ref="CQ35:CQ52" si="74">AC35*BC35</f>
        <v>0</v>
      </c>
      <c r="CR35">
        <f t="shared" ref="CR35:CR52" si="75">AD35*BB35</f>
        <v>9957.7800000000007</v>
      </c>
      <c r="CS35">
        <f t="shared" ref="CS35:CS52" si="76">AE35*BS35</f>
        <v>0</v>
      </c>
      <c r="CT35">
        <f t="shared" ref="CT35:CT52" si="77">AF35*BA35</f>
        <v>5903.72</v>
      </c>
      <c r="CU35">
        <f t="shared" ref="CU35:CU52" si="78">AG35</f>
        <v>0</v>
      </c>
      <c r="CV35">
        <f t="shared" ref="CV35:CV52" si="79">AH35</f>
        <v>35.61</v>
      </c>
      <c r="CW35">
        <f t="shared" ref="CW35:CW52" si="80">AI35</f>
        <v>0</v>
      </c>
      <c r="CX35">
        <f t="shared" ref="CX35:CX52" si="81">AJ35</f>
        <v>0</v>
      </c>
      <c r="CY35">
        <f t="shared" ref="CY35:CY52" si="82">(((S35+R35)*AT35)/100)</f>
        <v>161171.92000000001</v>
      </c>
      <c r="CZ35">
        <f t="shared" ref="CZ35:CZ52" si="83">(((S35+R35)*AU35)/100)</f>
        <v>53133.599999999999</v>
      </c>
      <c r="DC35" t="s">
        <v>6</v>
      </c>
      <c r="DD35" t="s">
        <v>55</v>
      </c>
      <c r="DE35" t="s">
        <v>6</v>
      </c>
      <c r="DF35" t="s">
        <v>6</v>
      </c>
      <c r="DG35" t="s">
        <v>6</v>
      </c>
      <c r="DH35" t="s">
        <v>6</v>
      </c>
      <c r="DI35" t="s">
        <v>6</v>
      </c>
      <c r="DJ35" t="s">
        <v>6</v>
      </c>
      <c r="DK35" t="s">
        <v>6</v>
      </c>
      <c r="DL35" t="s">
        <v>6</v>
      </c>
      <c r="DM35" t="s">
        <v>6</v>
      </c>
      <c r="DN35">
        <v>0</v>
      </c>
      <c r="DO35">
        <v>0</v>
      </c>
      <c r="DP35">
        <v>1</v>
      </c>
      <c r="DQ35">
        <v>1</v>
      </c>
      <c r="DU35">
        <v>1013</v>
      </c>
      <c r="DV35" t="s">
        <v>15</v>
      </c>
      <c r="DW35" t="s">
        <v>15</v>
      </c>
      <c r="DX35">
        <v>1</v>
      </c>
      <c r="DZ35" t="s">
        <v>6</v>
      </c>
      <c r="EA35" t="s">
        <v>6</v>
      </c>
      <c r="EB35" t="s">
        <v>6</v>
      </c>
      <c r="EC35" t="s">
        <v>6</v>
      </c>
      <c r="EE35">
        <v>55475145</v>
      </c>
      <c r="EF35">
        <v>1</v>
      </c>
      <c r="EG35" t="s">
        <v>18</v>
      </c>
      <c r="EH35">
        <v>0</v>
      </c>
      <c r="EI35" t="s">
        <v>6</v>
      </c>
      <c r="EJ35">
        <v>1</v>
      </c>
      <c r="EK35">
        <v>350002</v>
      </c>
      <c r="EL35" t="s">
        <v>19</v>
      </c>
      <c r="EM35" t="s">
        <v>20</v>
      </c>
      <c r="EO35" t="s">
        <v>6</v>
      </c>
      <c r="EQ35">
        <v>256</v>
      </c>
      <c r="ER35">
        <v>17805.3</v>
      </c>
      <c r="ES35">
        <v>1943.8</v>
      </c>
      <c r="ET35">
        <v>9957.7800000000007</v>
      </c>
      <c r="EU35">
        <v>0</v>
      </c>
      <c r="EV35">
        <v>5903.72</v>
      </c>
      <c r="EW35">
        <v>35.61</v>
      </c>
      <c r="EX35">
        <v>0</v>
      </c>
      <c r="EY35">
        <v>0</v>
      </c>
      <c r="FQ35">
        <v>0</v>
      </c>
      <c r="FR35">
        <f t="shared" ref="FR35:FR52" si="84">ROUND(IF(AND(BH35=3,BI35=3),P35,0),0)</f>
        <v>0</v>
      </c>
      <c r="FS35">
        <v>0</v>
      </c>
      <c r="FX35">
        <v>182</v>
      </c>
      <c r="FY35">
        <v>60</v>
      </c>
      <c r="GA35" t="s">
        <v>6</v>
      </c>
      <c r="GD35">
        <v>1</v>
      </c>
      <c r="GF35">
        <v>-1467598502</v>
      </c>
      <c r="GG35">
        <v>2</v>
      </c>
      <c r="GH35">
        <v>1</v>
      </c>
      <c r="GI35">
        <v>-2</v>
      </c>
      <c r="GJ35">
        <v>0</v>
      </c>
      <c r="GK35">
        <v>0</v>
      </c>
      <c r="GL35">
        <f t="shared" ref="GL35:GL52" si="85">ROUND(IF(AND(BH35=3,BI35=3,FS35&lt;&gt;0),P35,0),0)</f>
        <v>0</v>
      </c>
      <c r="GM35">
        <f t="shared" ref="GM35:GM52" si="86">ROUND(O35+X35+Y35,0)+GX35</f>
        <v>452229</v>
      </c>
      <c r="GN35">
        <f t="shared" ref="GN35:GN52" si="87">IF(OR(BI35=0,BI35=1),ROUND(O35+X35+Y35,0),0)</f>
        <v>452229</v>
      </c>
      <c r="GO35">
        <f t="shared" ref="GO35:GO52" si="88">IF(BI35=2,ROUND(O35+X35+Y35,0),0)</f>
        <v>0</v>
      </c>
      <c r="GP35">
        <f t="shared" ref="GP35:GP52" si="89">IF(BI35=4,ROUND(O35+X35+Y35,0)+GX35,0)</f>
        <v>0</v>
      </c>
      <c r="GR35">
        <v>0</v>
      </c>
      <c r="GS35">
        <v>3</v>
      </c>
      <c r="GT35">
        <v>0</v>
      </c>
      <c r="GU35" t="s">
        <v>6</v>
      </c>
      <c r="GV35">
        <f t="shared" ref="GV35:GV52" si="90">ROUND((GT35),2)</f>
        <v>0</v>
      </c>
      <c r="GW35">
        <v>1</v>
      </c>
      <c r="GX35">
        <f t="shared" ref="GX35:GX52" si="91">ROUND(HC35*I35,0)</f>
        <v>0</v>
      </c>
      <c r="HA35">
        <v>0</v>
      </c>
      <c r="HB35">
        <v>0</v>
      </c>
      <c r="HC35">
        <f t="shared" ref="HC35:HC52" si="92">GV35*GW35</f>
        <v>0</v>
      </c>
      <c r="HE35" t="s">
        <v>6</v>
      </c>
      <c r="HF35" t="s">
        <v>6</v>
      </c>
      <c r="HM35" t="s">
        <v>6</v>
      </c>
      <c r="HN35" t="s">
        <v>6</v>
      </c>
      <c r="HO35" t="s">
        <v>6</v>
      </c>
      <c r="HP35" t="s">
        <v>6</v>
      </c>
      <c r="HQ35" t="s">
        <v>6</v>
      </c>
      <c r="IK35">
        <v>0</v>
      </c>
    </row>
    <row r="36" spans="1:245" x14ac:dyDescent="0.2">
      <c r="A36">
        <v>17</v>
      </c>
      <c r="B36">
        <v>1</v>
      </c>
      <c r="E36" t="s">
        <v>56</v>
      </c>
      <c r="F36" t="s">
        <v>22</v>
      </c>
      <c r="G36" t="s">
        <v>57</v>
      </c>
      <c r="H36" t="s">
        <v>24</v>
      </c>
      <c r="I36">
        <v>45</v>
      </c>
      <c r="J36">
        <v>0</v>
      </c>
      <c r="K36">
        <v>45</v>
      </c>
      <c r="O36">
        <f t="shared" si="54"/>
        <v>791809</v>
      </c>
      <c r="P36">
        <f t="shared" si="55"/>
        <v>791809</v>
      </c>
      <c r="Q36">
        <f t="shared" si="56"/>
        <v>0</v>
      </c>
      <c r="R36">
        <f t="shared" si="57"/>
        <v>0</v>
      </c>
      <c r="S36">
        <f t="shared" si="58"/>
        <v>0</v>
      </c>
      <c r="T36">
        <f t="shared" si="59"/>
        <v>0</v>
      </c>
      <c r="U36">
        <f t="shared" si="60"/>
        <v>0</v>
      </c>
      <c r="V36">
        <f t="shared" si="61"/>
        <v>0</v>
      </c>
      <c r="W36">
        <f t="shared" si="62"/>
        <v>0</v>
      </c>
      <c r="X36">
        <f t="shared" si="63"/>
        <v>0</v>
      </c>
      <c r="Y36">
        <f t="shared" si="64"/>
        <v>0</v>
      </c>
      <c r="AA36">
        <v>58002114</v>
      </c>
      <c r="AB36">
        <f t="shared" si="65"/>
        <v>17595.759999999998</v>
      </c>
      <c r="AC36">
        <f t="shared" ref="AC36:AC46" si="93">ROUND((ES36),2)</f>
        <v>17595.759999999998</v>
      </c>
      <c r="AD36">
        <f t="shared" si="66"/>
        <v>0</v>
      </c>
      <c r="AE36">
        <f t="shared" si="67"/>
        <v>0</v>
      </c>
      <c r="AF36">
        <f t="shared" si="68"/>
        <v>0</v>
      </c>
      <c r="AG36">
        <f t="shared" si="69"/>
        <v>0</v>
      </c>
      <c r="AH36">
        <f t="shared" si="70"/>
        <v>0</v>
      </c>
      <c r="AI36">
        <f t="shared" si="71"/>
        <v>0</v>
      </c>
      <c r="AJ36">
        <f t="shared" si="72"/>
        <v>0</v>
      </c>
      <c r="AK36">
        <v>17595.759999999998</v>
      </c>
      <c r="AL36">
        <v>17595.759999999998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6</v>
      </c>
      <c r="BE36" t="s">
        <v>6</v>
      </c>
      <c r="BF36" t="s">
        <v>6</v>
      </c>
      <c r="BG36" t="s">
        <v>6</v>
      </c>
      <c r="BH36">
        <v>3</v>
      </c>
      <c r="BI36">
        <v>1</v>
      </c>
      <c r="BJ36" t="s">
        <v>6</v>
      </c>
      <c r="BM36">
        <v>500003</v>
      </c>
      <c r="BN36">
        <v>0</v>
      </c>
      <c r="BO36" t="s">
        <v>6</v>
      </c>
      <c r="BP36">
        <v>0</v>
      </c>
      <c r="BQ36">
        <v>13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6</v>
      </c>
      <c r="BZ36">
        <v>0</v>
      </c>
      <c r="CA36">
        <v>0</v>
      </c>
      <c r="CB36" t="s">
        <v>6</v>
      </c>
      <c r="CE36">
        <v>0</v>
      </c>
      <c r="CF36">
        <v>0</v>
      </c>
      <c r="CG36">
        <v>0</v>
      </c>
      <c r="CM36">
        <v>0</v>
      </c>
      <c r="CN36" t="s">
        <v>6</v>
      </c>
      <c r="CO36">
        <v>0</v>
      </c>
      <c r="CP36">
        <f t="shared" si="73"/>
        <v>791809</v>
      </c>
      <c r="CQ36">
        <f t="shared" si="74"/>
        <v>17595.759999999998</v>
      </c>
      <c r="CR36">
        <f t="shared" si="75"/>
        <v>0</v>
      </c>
      <c r="CS36">
        <f t="shared" si="76"/>
        <v>0</v>
      </c>
      <c r="CT36">
        <f t="shared" si="77"/>
        <v>0</v>
      </c>
      <c r="CU36">
        <f t="shared" si="78"/>
        <v>0</v>
      </c>
      <c r="CV36">
        <f t="shared" si="79"/>
        <v>0</v>
      </c>
      <c r="CW36">
        <f t="shared" si="80"/>
        <v>0</v>
      </c>
      <c r="CX36">
        <f t="shared" si="81"/>
        <v>0</v>
      </c>
      <c r="CY36">
        <f t="shared" si="82"/>
        <v>0</v>
      </c>
      <c r="CZ36">
        <f t="shared" si="83"/>
        <v>0</v>
      </c>
      <c r="DC36" t="s">
        <v>6</v>
      </c>
      <c r="DD36" t="s">
        <v>6</v>
      </c>
      <c r="DE36" t="s">
        <v>6</v>
      </c>
      <c r="DF36" t="s">
        <v>6</v>
      </c>
      <c r="DG36" t="s">
        <v>6</v>
      </c>
      <c r="DH36" t="s">
        <v>6</v>
      </c>
      <c r="DI36" t="s">
        <v>6</v>
      </c>
      <c r="DJ36" t="s">
        <v>6</v>
      </c>
      <c r="DK36" t="s">
        <v>6</v>
      </c>
      <c r="DL36" t="s">
        <v>6</v>
      </c>
      <c r="DM36" t="s">
        <v>6</v>
      </c>
      <c r="DN36">
        <v>0</v>
      </c>
      <c r="DO36">
        <v>0</v>
      </c>
      <c r="DP36">
        <v>1</v>
      </c>
      <c r="DQ36">
        <v>1</v>
      </c>
      <c r="DU36">
        <v>1013</v>
      </c>
      <c r="DV36" t="s">
        <v>24</v>
      </c>
      <c r="DW36" t="s">
        <v>24</v>
      </c>
      <c r="DX36">
        <v>1</v>
      </c>
      <c r="DZ36" t="s">
        <v>6</v>
      </c>
      <c r="EA36" t="s">
        <v>6</v>
      </c>
      <c r="EB36" t="s">
        <v>6</v>
      </c>
      <c r="EC36" t="s">
        <v>6</v>
      </c>
      <c r="EE36">
        <v>55475140</v>
      </c>
      <c r="EF36">
        <v>13</v>
      </c>
      <c r="EG36" t="s">
        <v>25</v>
      </c>
      <c r="EH36">
        <v>0</v>
      </c>
      <c r="EI36" t="s">
        <v>6</v>
      </c>
      <c r="EJ36">
        <v>1</v>
      </c>
      <c r="EK36">
        <v>500003</v>
      </c>
      <c r="EL36" t="s">
        <v>26</v>
      </c>
      <c r="EM36" t="s">
        <v>27</v>
      </c>
      <c r="EO36" t="s">
        <v>6</v>
      </c>
      <c r="EQ36">
        <v>256</v>
      </c>
      <c r="ER36">
        <v>17595.759999999998</v>
      </c>
      <c r="ES36">
        <v>17595.759999999998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FQ36">
        <v>0</v>
      </c>
      <c r="FR36">
        <f t="shared" si="84"/>
        <v>0</v>
      </c>
      <c r="FS36">
        <v>0</v>
      </c>
      <c r="FX36">
        <v>0</v>
      </c>
      <c r="FY36">
        <v>0</v>
      </c>
      <c r="GA36" t="s">
        <v>6</v>
      </c>
      <c r="GD36">
        <v>1</v>
      </c>
      <c r="GF36">
        <v>-1915384112</v>
      </c>
      <c r="GG36">
        <v>2</v>
      </c>
      <c r="GH36">
        <v>2</v>
      </c>
      <c r="GI36">
        <v>-2</v>
      </c>
      <c r="GJ36">
        <v>0</v>
      </c>
      <c r="GK36">
        <v>0</v>
      </c>
      <c r="GL36">
        <f t="shared" si="85"/>
        <v>0</v>
      </c>
      <c r="GM36">
        <f t="shared" si="86"/>
        <v>791809</v>
      </c>
      <c r="GN36">
        <f t="shared" si="87"/>
        <v>791809</v>
      </c>
      <c r="GO36">
        <f t="shared" si="88"/>
        <v>0</v>
      </c>
      <c r="GP36">
        <f t="shared" si="89"/>
        <v>0</v>
      </c>
      <c r="GR36">
        <v>0</v>
      </c>
      <c r="GS36">
        <v>2</v>
      </c>
      <c r="GT36">
        <v>0</v>
      </c>
      <c r="GU36" t="s">
        <v>6</v>
      </c>
      <c r="GV36">
        <f t="shared" si="90"/>
        <v>0</v>
      </c>
      <c r="GW36">
        <v>1</v>
      </c>
      <c r="GX36">
        <f t="shared" si="91"/>
        <v>0</v>
      </c>
      <c r="HA36">
        <v>0</v>
      </c>
      <c r="HB36">
        <v>0</v>
      </c>
      <c r="HC36">
        <f t="shared" si="92"/>
        <v>0</v>
      </c>
      <c r="HE36" t="s">
        <v>6</v>
      </c>
      <c r="HF36" t="s">
        <v>6</v>
      </c>
      <c r="HM36" t="s">
        <v>6</v>
      </c>
      <c r="HN36" t="s">
        <v>6</v>
      </c>
      <c r="HO36" t="s">
        <v>6</v>
      </c>
      <c r="HP36" t="s">
        <v>6</v>
      </c>
      <c r="HQ36" t="s">
        <v>6</v>
      </c>
      <c r="IK36">
        <v>0</v>
      </c>
    </row>
    <row r="37" spans="1:245" x14ac:dyDescent="0.2">
      <c r="A37">
        <v>17</v>
      </c>
      <c r="B37">
        <v>1</v>
      </c>
      <c r="E37" t="s">
        <v>58</v>
      </c>
      <c r="F37" t="s">
        <v>59</v>
      </c>
      <c r="G37" t="s">
        <v>60</v>
      </c>
      <c r="H37" t="s">
        <v>24</v>
      </c>
      <c r="I37">
        <v>15</v>
      </c>
      <c r="J37">
        <v>0</v>
      </c>
      <c r="K37">
        <v>15</v>
      </c>
      <c r="O37">
        <f t="shared" si="54"/>
        <v>101410</v>
      </c>
      <c r="P37">
        <f t="shared" si="55"/>
        <v>101410</v>
      </c>
      <c r="Q37">
        <f t="shared" si="56"/>
        <v>0</v>
      </c>
      <c r="R37">
        <f t="shared" si="57"/>
        <v>0</v>
      </c>
      <c r="S37">
        <f t="shared" si="58"/>
        <v>0</v>
      </c>
      <c r="T37">
        <f t="shared" si="59"/>
        <v>0</v>
      </c>
      <c r="U37">
        <f t="shared" si="60"/>
        <v>0</v>
      </c>
      <c r="V37">
        <f t="shared" si="61"/>
        <v>0</v>
      </c>
      <c r="W37">
        <f t="shared" si="62"/>
        <v>0</v>
      </c>
      <c r="X37">
        <f t="shared" si="63"/>
        <v>0</v>
      </c>
      <c r="Y37">
        <f t="shared" si="64"/>
        <v>0</v>
      </c>
      <c r="AA37">
        <v>58002114</v>
      </c>
      <c r="AB37">
        <f t="shared" si="65"/>
        <v>6760.69</v>
      </c>
      <c r="AC37">
        <f t="shared" si="93"/>
        <v>6760.69</v>
      </c>
      <c r="AD37">
        <f t="shared" si="66"/>
        <v>0</v>
      </c>
      <c r="AE37">
        <f t="shared" si="67"/>
        <v>0</v>
      </c>
      <c r="AF37">
        <f t="shared" si="68"/>
        <v>0</v>
      </c>
      <c r="AG37">
        <f t="shared" si="69"/>
        <v>0</v>
      </c>
      <c r="AH37">
        <f t="shared" si="70"/>
        <v>0</v>
      </c>
      <c r="AI37">
        <f t="shared" si="71"/>
        <v>0</v>
      </c>
      <c r="AJ37">
        <f t="shared" si="72"/>
        <v>0</v>
      </c>
      <c r="AK37">
        <v>6760.69</v>
      </c>
      <c r="AL37">
        <v>6760.69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6</v>
      </c>
      <c r="BE37" t="s">
        <v>6</v>
      </c>
      <c r="BF37" t="s">
        <v>6</v>
      </c>
      <c r="BG37" t="s">
        <v>6</v>
      </c>
      <c r="BH37">
        <v>3</v>
      </c>
      <c r="BI37">
        <v>1</v>
      </c>
      <c r="BJ37" t="s">
        <v>6</v>
      </c>
      <c r="BM37">
        <v>500003</v>
      </c>
      <c r="BN37">
        <v>0</v>
      </c>
      <c r="BO37" t="s">
        <v>6</v>
      </c>
      <c r="BP37">
        <v>0</v>
      </c>
      <c r="BQ37">
        <v>13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6</v>
      </c>
      <c r="BZ37">
        <v>0</v>
      </c>
      <c r="CA37">
        <v>0</v>
      </c>
      <c r="CB37" t="s">
        <v>6</v>
      </c>
      <c r="CE37">
        <v>0</v>
      </c>
      <c r="CF37">
        <v>0</v>
      </c>
      <c r="CG37">
        <v>0</v>
      </c>
      <c r="CM37">
        <v>0</v>
      </c>
      <c r="CN37" t="s">
        <v>6</v>
      </c>
      <c r="CO37">
        <v>0</v>
      </c>
      <c r="CP37">
        <f t="shared" si="73"/>
        <v>101410</v>
      </c>
      <c r="CQ37">
        <f t="shared" si="74"/>
        <v>6760.69</v>
      </c>
      <c r="CR37">
        <f t="shared" si="75"/>
        <v>0</v>
      </c>
      <c r="CS37">
        <f t="shared" si="76"/>
        <v>0</v>
      </c>
      <c r="CT37">
        <f t="shared" si="77"/>
        <v>0</v>
      </c>
      <c r="CU37">
        <f t="shared" si="78"/>
        <v>0</v>
      </c>
      <c r="CV37">
        <f t="shared" si="79"/>
        <v>0</v>
      </c>
      <c r="CW37">
        <f t="shared" si="80"/>
        <v>0</v>
      </c>
      <c r="CX37">
        <f t="shared" si="81"/>
        <v>0</v>
      </c>
      <c r="CY37">
        <f t="shared" si="82"/>
        <v>0</v>
      </c>
      <c r="CZ37">
        <f t="shared" si="83"/>
        <v>0</v>
      </c>
      <c r="DC37" t="s">
        <v>6</v>
      </c>
      <c r="DD37" t="s">
        <v>6</v>
      </c>
      <c r="DE37" t="s">
        <v>6</v>
      </c>
      <c r="DF37" t="s">
        <v>6</v>
      </c>
      <c r="DG37" t="s">
        <v>6</v>
      </c>
      <c r="DH37" t="s">
        <v>6</v>
      </c>
      <c r="DI37" t="s">
        <v>6</v>
      </c>
      <c r="DJ37" t="s">
        <v>6</v>
      </c>
      <c r="DK37" t="s">
        <v>6</v>
      </c>
      <c r="DL37" t="s">
        <v>6</v>
      </c>
      <c r="DM37" t="s">
        <v>6</v>
      </c>
      <c r="DN37">
        <v>0</v>
      </c>
      <c r="DO37">
        <v>0</v>
      </c>
      <c r="DP37">
        <v>1</v>
      </c>
      <c r="DQ37">
        <v>1</v>
      </c>
      <c r="DU37">
        <v>1013</v>
      </c>
      <c r="DV37" t="s">
        <v>24</v>
      </c>
      <c r="DW37" t="s">
        <v>24</v>
      </c>
      <c r="DX37">
        <v>1</v>
      </c>
      <c r="DZ37" t="s">
        <v>6</v>
      </c>
      <c r="EA37" t="s">
        <v>6</v>
      </c>
      <c r="EB37" t="s">
        <v>6</v>
      </c>
      <c r="EC37" t="s">
        <v>6</v>
      </c>
      <c r="EE37">
        <v>55475140</v>
      </c>
      <c r="EF37">
        <v>13</v>
      </c>
      <c r="EG37" t="s">
        <v>25</v>
      </c>
      <c r="EH37">
        <v>0</v>
      </c>
      <c r="EI37" t="s">
        <v>6</v>
      </c>
      <c r="EJ37">
        <v>1</v>
      </c>
      <c r="EK37">
        <v>500003</v>
      </c>
      <c r="EL37" t="s">
        <v>26</v>
      </c>
      <c r="EM37" t="s">
        <v>27</v>
      </c>
      <c r="EO37" t="s">
        <v>6</v>
      </c>
      <c r="EQ37">
        <v>256</v>
      </c>
      <c r="ER37">
        <v>6760.69</v>
      </c>
      <c r="ES37">
        <v>6760.69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FQ37">
        <v>0</v>
      </c>
      <c r="FR37">
        <f t="shared" si="84"/>
        <v>0</v>
      </c>
      <c r="FS37">
        <v>0</v>
      </c>
      <c r="FX37">
        <v>0</v>
      </c>
      <c r="FY37">
        <v>0</v>
      </c>
      <c r="GA37" t="s">
        <v>6</v>
      </c>
      <c r="GD37">
        <v>1</v>
      </c>
      <c r="GF37">
        <v>407262210</v>
      </c>
      <c r="GG37">
        <v>2</v>
      </c>
      <c r="GH37">
        <v>2</v>
      </c>
      <c r="GI37">
        <v>-2</v>
      </c>
      <c r="GJ37">
        <v>0</v>
      </c>
      <c r="GK37">
        <v>0</v>
      </c>
      <c r="GL37">
        <f t="shared" si="85"/>
        <v>0</v>
      </c>
      <c r="GM37">
        <f t="shared" si="86"/>
        <v>101410</v>
      </c>
      <c r="GN37">
        <f t="shared" si="87"/>
        <v>101410</v>
      </c>
      <c r="GO37">
        <f t="shared" si="88"/>
        <v>0</v>
      </c>
      <c r="GP37">
        <f t="shared" si="89"/>
        <v>0</v>
      </c>
      <c r="GR37">
        <v>0</v>
      </c>
      <c r="GS37">
        <v>2</v>
      </c>
      <c r="GT37">
        <v>0</v>
      </c>
      <c r="GU37" t="s">
        <v>6</v>
      </c>
      <c r="GV37">
        <f t="shared" si="90"/>
        <v>0</v>
      </c>
      <c r="GW37">
        <v>1</v>
      </c>
      <c r="GX37">
        <f t="shared" si="91"/>
        <v>0</v>
      </c>
      <c r="HA37">
        <v>0</v>
      </c>
      <c r="HB37">
        <v>0</v>
      </c>
      <c r="HC37">
        <f t="shared" si="92"/>
        <v>0</v>
      </c>
      <c r="HE37" t="s">
        <v>6</v>
      </c>
      <c r="HF37" t="s">
        <v>6</v>
      </c>
      <c r="HM37" t="s">
        <v>6</v>
      </c>
      <c r="HN37" t="s">
        <v>6</v>
      </c>
      <c r="HO37" t="s">
        <v>6</v>
      </c>
      <c r="HP37" t="s">
        <v>6</v>
      </c>
      <c r="HQ37" t="s">
        <v>6</v>
      </c>
      <c r="IK37">
        <v>0</v>
      </c>
    </row>
    <row r="38" spans="1:245" x14ac:dyDescent="0.2">
      <c r="A38">
        <v>17</v>
      </c>
      <c r="B38">
        <v>1</v>
      </c>
      <c r="E38" t="s">
        <v>61</v>
      </c>
      <c r="F38" t="s">
        <v>62</v>
      </c>
      <c r="G38" t="s">
        <v>63</v>
      </c>
      <c r="H38" t="s">
        <v>24</v>
      </c>
      <c r="I38">
        <v>30</v>
      </c>
      <c r="J38">
        <v>0</v>
      </c>
      <c r="K38">
        <v>30</v>
      </c>
      <c r="O38">
        <f t="shared" si="54"/>
        <v>14460</v>
      </c>
      <c r="P38">
        <f t="shared" si="55"/>
        <v>14460</v>
      </c>
      <c r="Q38">
        <f t="shared" si="56"/>
        <v>0</v>
      </c>
      <c r="R38">
        <f t="shared" si="57"/>
        <v>0</v>
      </c>
      <c r="S38">
        <f t="shared" si="58"/>
        <v>0</v>
      </c>
      <c r="T38">
        <f t="shared" si="59"/>
        <v>0</v>
      </c>
      <c r="U38">
        <f t="shared" si="60"/>
        <v>0</v>
      </c>
      <c r="V38">
        <f t="shared" si="61"/>
        <v>0</v>
      </c>
      <c r="W38">
        <f t="shared" si="62"/>
        <v>0</v>
      </c>
      <c r="X38">
        <f t="shared" si="63"/>
        <v>0</v>
      </c>
      <c r="Y38">
        <f t="shared" si="64"/>
        <v>0</v>
      </c>
      <c r="AA38">
        <v>58002114</v>
      </c>
      <c r="AB38">
        <f t="shared" si="65"/>
        <v>482</v>
      </c>
      <c r="AC38">
        <f t="shared" si="93"/>
        <v>482</v>
      </c>
      <c r="AD38">
        <f t="shared" si="66"/>
        <v>0</v>
      </c>
      <c r="AE38">
        <f t="shared" si="67"/>
        <v>0</v>
      </c>
      <c r="AF38">
        <f t="shared" si="68"/>
        <v>0</v>
      </c>
      <c r="AG38">
        <f t="shared" si="69"/>
        <v>0</v>
      </c>
      <c r="AH38">
        <f t="shared" si="70"/>
        <v>0</v>
      </c>
      <c r="AI38">
        <f t="shared" si="71"/>
        <v>0</v>
      </c>
      <c r="AJ38">
        <f t="shared" si="72"/>
        <v>0</v>
      </c>
      <c r="AK38">
        <v>482</v>
      </c>
      <c r="AL38">
        <v>482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6</v>
      </c>
      <c r="BE38" t="s">
        <v>6</v>
      </c>
      <c r="BF38" t="s">
        <v>6</v>
      </c>
      <c r="BG38" t="s">
        <v>6</v>
      </c>
      <c r="BH38">
        <v>3</v>
      </c>
      <c r="BI38">
        <v>1</v>
      </c>
      <c r="BJ38" t="s">
        <v>6</v>
      </c>
      <c r="BM38">
        <v>500003</v>
      </c>
      <c r="BN38">
        <v>0</v>
      </c>
      <c r="BO38" t="s">
        <v>6</v>
      </c>
      <c r="BP38">
        <v>0</v>
      </c>
      <c r="BQ38">
        <v>13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6</v>
      </c>
      <c r="BZ38">
        <v>0</v>
      </c>
      <c r="CA38">
        <v>0</v>
      </c>
      <c r="CB38" t="s">
        <v>6</v>
      </c>
      <c r="CE38">
        <v>0</v>
      </c>
      <c r="CF38">
        <v>0</v>
      </c>
      <c r="CG38">
        <v>0</v>
      </c>
      <c r="CM38">
        <v>0</v>
      </c>
      <c r="CN38" t="s">
        <v>6</v>
      </c>
      <c r="CO38">
        <v>0</v>
      </c>
      <c r="CP38">
        <f t="shared" si="73"/>
        <v>14460</v>
      </c>
      <c r="CQ38">
        <f t="shared" si="74"/>
        <v>482</v>
      </c>
      <c r="CR38">
        <f t="shared" si="75"/>
        <v>0</v>
      </c>
      <c r="CS38">
        <f t="shared" si="76"/>
        <v>0</v>
      </c>
      <c r="CT38">
        <f t="shared" si="77"/>
        <v>0</v>
      </c>
      <c r="CU38">
        <f t="shared" si="78"/>
        <v>0</v>
      </c>
      <c r="CV38">
        <f t="shared" si="79"/>
        <v>0</v>
      </c>
      <c r="CW38">
        <f t="shared" si="80"/>
        <v>0</v>
      </c>
      <c r="CX38">
        <f t="shared" si="81"/>
        <v>0</v>
      </c>
      <c r="CY38">
        <f t="shared" si="82"/>
        <v>0</v>
      </c>
      <c r="CZ38">
        <f t="shared" si="83"/>
        <v>0</v>
      </c>
      <c r="DC38" t="s">
        <v>6</v>
      </c>
      <c r="DD38" t="s">
        <v>6</v>
      </c>
      <c r="DE38" t="s">
        <v>6</v>
      </c>
      <c r="DF38" t="s">
        <v>6</v>
      </c>
      <c r="DG38" t="s">
        <v>6</v>
      </c>
      <c r="DH38" t="s">
        <v>6</v>
      </c>
      <c r="DI38" t="s">
        <v>6</v>
      </c>
      <c r="DJ38" t="s">
        <v>6</v>
      </c>
      <c r="DK38" t="s">
        <v>6</v>
      </c>
      <c r="DL38" t="s">
        <v>6</v>
      </c>
      <c r="DM38" t="s">
        <v>6</v>
      </c>
      <c r="DN38">
        <v>0</v>
      </c>
      <c r="DO38">
        <v>0</v>
      </c>
      <c r="DP38">
        <v>1</v>
      </c>
      <c r="DQ38">
        <v>1</v>
      </c>
      <c r="DU38">
        <v>1013</v>
      </c>
      <c r="DV38" t="s">
        <v>24</v>
      </c>
      <c r="DW38" t="s">
        <v>24</v>
      </c>
      <c r="DX38">
        <v>1</v>
      </c>
      <c r="DZ38" t="s">
        <v>6</v>
      </c>
      <c r="EA38" t="s">
        <v>6</v>
      </c>
      <c r="EB38" t="s">
        <v>6</v>
      </c>
      <c r="EC38" t="s">
        <v>6</v>
      </c>
      <c r="EE38">
        <v>55475140</v>
      </c>
      <c r="EF38">
        <v>13</v>
      </c>
      <c r="EG38" t="s">
        <v>25</v>
      </c>
      <c r="EH38">
        <v>0</v>
      </c>
      <c r="EI38" t="s">
        <v>6</v>
      </c>
      <c r="EJ38">
        <v>1</v>
      </c>
      <c r="EK38">
        <v>500003</v>
      </c>
      <c r="EL38" t="s">
        <v>26</v>
      </c>
      <c r="EM38" t="s">
        <v>27</v>
      </c>
      <c r="EO38" t="s">
        <v>6</v>
      </c>
      <c r="EQ38">
        <v>256</v>
      </c>
      <c r="ER38">
        <v>482</v>
      </c>
      <c r="ES38">
        <v>482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FQ38">
        <v>0</v>
      </c>
      <c r="FR38">
        <f t="shared" si="84"/>
        <v>0</v>
      </c>
      <c r="FS38">
        <v>0</v>
      </c>
      <c r="FX38">
        <v>0</v>
      </c>
      <c r="FY38">
        <v>0</v>
      </c>
      <c r="GA38" t="s">
        <v>6</v>
      </c>
      <c r="GD38">
        <v>1</v>
      </c>
      <c r="GF38">
        <v>1097066793</v>
      </c>
      <c r="GG38">
        <v>2</v>
      </c>
      <c r="GH38">
        <v>2</v>
      </c>
      <c r="GI38">
        <v>-2</v>
      </c>
      <c r="GJ38">
        <v>0</v>
      </c>
      <c r="GK38">
        <v>0</v>
      </c>
      <c r="GL38">
        <f t="shared" si="85"/>
        <v>0</v>
      </c>
      <c r="GM38">
        <f t="shared" si="86"/>
        <v>14460</v>
      </c>
      <c r="GN38">
        <f t="shared" si="87"/>
        <v>14460</v>
      </c>
      <c r="GO38">
        <f t="shared" si="88"/>
        <v>0</v>
      </c>
      <c r="GP38">
        <f t="shared" si="89"/>
        <v>0</v>
      </c>
      <c r="GR38">
        <v>0</v>
      </c>
      <c r="GS38">
        <v>2</v>
      </c>
      <c r="GT38">
        <v>0</v>
      </c>
      <c r="GU38" t="s">
        <v>6</v>
      </c>
      <c r="GV38">
        <f t="shared" si="90"/>
        <v>0</v>
      </c>
      <c r="GW38">
        <v>1</v>
      </c>
      <c r="GX38">
        <f t="shared" si="91"/>
        <v>0</v>
      </c>
      <c r="HA38">
        <v>0</v>
      </c>
      <c r="HB38">
        <v>0</v>
      </c>
      <c r="HC38">
        <f t="shared" si="92"/>
        <v>0</v>
      </c>
      <c r="HE38" t="s">
        <v>6</v>
      </c>
      <c r="HF38" t="s">
        <v>6</v>
      </c>
      <c r="HM38" t="s">
        <v>6</v>
      </c>
      <c r="HN38" t="s">
        <v>6</v>
      </c>
      <c r="HO38" t="s">
        <v>6</v>
      </c>
      <c r="HP38" t="s">
        <v>6</v>
      </c>
      <c r="HQ38" t="s">
        <v>6</v>
      </c>
      <c r="IK38">
        <v>0</v>
      </c>
    </row>
    <row r="39" spans="1:245" x14ac:dyDescent="0.2">
      <c r="A39">
        <v>17</v>
      </c>
      <c r="B39">
        <v>1</v>
      </c>
      <c r="E39" t="s">
        <v>64</v>
      </c>
      <c r="F39" t="s">
        <v>65</v>
      </c>
      <c r="G39" t="s">
        <v>66</v>
      </c>
      <c r="H39" t="s">
        <v>24</v>
      </c>
      <c r="I39">
        <v>15</v>
      </c>
      <c r="J39">
        <v>0</v>
      </c>
      <c r="K39">
        <v>15</v>
      </c>
      <c r="O39">
        <f t="shared" si="54"/>
        <v>4854</v>
      </c>
      <c r="P39">
        <f t="shared" si="55"/>
        <v>4854</v>
      </c>
      <c r="Q39">
        <f t="shared" si="56"/>
        <v>0</v>
      </c>
      <c r="R39">
        <f t="shared" si="57"/>
        <v>0</v>
      </c>
      <c r="S39">
        <f t="shared" si="58"/>
        <v>0</v>
      </c>
      <c r="T39">
        <f t="shared" si="59"/>
        <v>0</v>
      </c>
      <c r="U39">
        <f t="shared" si="60"/>
        <v>0</v>
      </c>
      <c r="V39">
        <f t="shared" si="61"/>
        <v>0</v>
      </c>
      <c r="W39">
        <f t="shared" si="62"/>
        <v>0</v>
      </c>
      <c r="X39">
        <f t="shared" si="63"/>
        <v>0</v>
      </c>
      <c r="Y39">
        <f t="shared" si="64"/>
        <v>0</v>
      </c>
      <c r="AA39">
        <v>58002114</v>
      </c>
      <c r="AB39">
        <f t="shared" si="65"/>
        <v>323.61</v>
      </c>
      <c r="AC39">
        <f t="shared" si="93"/>
        <v>323.61</v>
      </c>
      <c r="AD39">
        <f t="shared" si="66"/>
        <v>0</v>
      </c>
      <c r="AE39">
        <f t="shared" si="67"/>
        <v>0</v>
      </c>
      <c r="AF39">
        <f t="shared" si="68"/>
        <v>0</v>
      </c>
      <c r="AG39">
        <f t="shared" si="69"/>
        <v>0</v>
      </c>
      <c r="AH39">
        <f t="shared" si="70"/>
        <v>0</v>
      </c>
      <c r="AI39">
        <f t="shared" si="71"/>
        <v>0</v>
      </c>
      <c r="AJ39">
        <f t="shared" si="72"/>
        <v>0</v>
      </c>
      <c r="AK39">
        <v>323.61</v>
      </c>
      <c r="AL39">
        <v>323.61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6</v>
      </c>
      <c r="BE39" t="s">
        <v>6</v>
      </c>
      <c r="BF39" t="s">
        <v>6</v>
      </c>
      <c r="BG39" t="s">
        <v>6</v>
      </c>
      <c r="BH39">
        <v>3</v>
      </c>
      <c r="BI39">
        <v>1</v>
      </c>
      <c r="BJ39" t="s">
        <v>6</v>
      </c>
      <c r="BM39">
        <v>500003</v>
      </c>
      <c r="BN39">
        <v>0</v>
      </c>
      <c r="BO39" t="s">
        <v>6</v>
      </c>
      <c r="BP39">
        <v>0</v>
      </c>
      <c r="BQ39">
        <v>13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6</v>
      </c>
      <c r="BZ39">
        <v>0</v>
      </c>
      <c r="CA39">
        <v>0</v>
      </c>
      <c r="CB39" t="s">
        <v>6</v>
      </c>
      <c r="CE39">
        <v>0</v>
      </c>
      <c r="CF39">
        <v>0</v>
      </c>
      <c r="CG39">
        <v>0</v>
      </c>
      <c r="CM39">
        <v>0</v>
      </c>
      <c r="CN39" t="s">
        <v>6</v>
      </c>
      <c r="CO39">
        <v>0</v>
      </c>
      <c r="CP39">
        <f t="shared" si="73"/>
        <v>4854</v>
      </c>
      <c r="CQ39">
        <f t="shared" si="74"/>
        <v>323.61</v>
      </c>
      <c r="CR39">
        <f t="shared" si="75"/>
        <v>0</v>
      </c>
      <c r="CS39">
        <f t="shared" si="76"/>
        <v>0</v>
      </c>
      <c r="CT39">
        <f t="shared" si="77"/>
        <v>0</v>
      </c>
      <c r="CU39">
        <f t="shared" si="78"/>
        <v>0</v>
      </c>
      <c r="CV39">
        <f t="shared" si="79"/>
        <v>0</v>
      </c>
      <c r="CW39">
        <f t="shared" si="80"/>
        <v>0</v>
      </c>
      <c r="CX39">
        <f t="shared" si="81"/>
        <v>0</v>
      </c>
      <c r="CY39">
        <f t="shared" si="82"/>
        <v>0</v>
      </c>
      <c r="CZ39">
        <f t="shared" si="83"/>
        <v>0</v>
      </c>
      <c r="DC39" t="s">
        <v>6</v>
      </c>
      <c r="DD39" t="s">
        <v>6</v>
      </c>
      <c r="DE39" t="s">
        <v>6</v>
      </c>
      <c r="DF39" t="s">
        <v>6</v>
      </c>
      <c r="DG39" t="s">
        <v>6</v>
      </c>
      <c r="DH39" t="s">
        <v>6</v>
      </c>
      <c r="DI39" t="s">
        <v>6</v>
      </c>
      <c r="DJ39" t="s">
        <v>6</v>
      </c>
      <c r="DK39" t="s">
        <v>6</v>
      </c>
      <c r="DL39" t="s">
        <v>6</v>
      </c>
      <c r="DM39" t="s">
        <v>6</v>
      </c>
      <c r="DN39">
        <v>0</v>
      </c>
      <c r="DO39">
        <v>0</v>
      </c>
      <c r="DP39">
        <v>1</v>
      </c>
      <c r="DQ39">
        <v>1</v>
      </c>
      <c r="DU39">
        <v>1013</v>
      </c>
      <c r="DV39" t="s">
        <v>24</v>
      </c>
      <c r="DW39" t="s">
        <v>24</v>
      </c>
      <c r="DX39">
        <v>1</v>
      </c>
      <c r="DZ39" t="s">
        <v>6</v>
      </c>
      <c r="EA39" t="s">
        <v>6</v>
      </c>
      <c r="EB39" t="s">
        <v>6</v>
      </c>
      <c r="EC39" t="s">
        <v>6</v>
      </c>
      <c r="EE39">
        <v>55475140</v>
      </c>
      <c r="EF39">
        <v>13</v>
      </c>
      <c r="EG39" t="s">
        <v>25</v>
      </c>
      <c r="EH39">
        <v>0</v>
      </c>
      <c r="EI39" t="s">
        <v>6</v>
      </c>
      <c r="EJ39">
        <v>1</v>
      </c>
      <c r="EK39">
        <v>500003</v>
      </c>
      <c r="EL39" t="s">
        <v>26</v>
      </c>
      <c r="EM39" t="s">
        <v>27</v>
      </c>
      <c r="EO39" t="s">
        <v>6</v>
      </c>
      <c r="EQ39">
        <v>256</v>
      </c>
      <c r="ER39">
        <v>323.61</v>
      </c>
      <c r="ES39">
        <v>323.61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FQ39">
        <v>0</v>
      </c>
      <c r="FR39">
        <f t="shared" si="84"/>
        <v>0</v>
      </c>
      <c r="FS39">
        <v>0</v>
      </c>
      <c r="FX39">
        <v>0</v>
      </c>
      <c r="FY39">
        <v>0</v>
      </c>
      <c r="GA39" t="s">
        <v>36</v>
      </c>
      <c r="GD39">
        <v>1</v>
      </c>
      <c r="GF39">
        <v>825828313</v>
      </c>
      <c r="GG39">
        <v>2</v>
      </c>
      <c r="GH39">
        <v>0</v>
      </c>
      <c r="GI39">
        <v>-2</v>
      </c>
      <c r="GJ39">
        <v>0</v>
      </c>
      <c r="GK39">
        <v>0</v>
      </c>
      <c r="GL39">
        <f t="shared" si="85"/>
        <v>0</v>
      </c>
      <c r="GM39">
        <f t="shared" si="86"/>
        <v>4854</v>
      </c>
      <c r="GN39">
        <f t="shared" si="87"/>
        <v>4854</v>
      </c>
      <c r="GO39">
        <f t="shared" si="88"/>
        <v>0</v>
      </c>
      <c r="GP39">
        <f t="shared" si="89"/>
        <v>0</v>
      </c>
      <c r="GR39">
        <v>0</v>
      </c>
      <c r="GS39">
        <v>4</v>
      </c>
      <c r="GT39">
        <v>0</v>
      </c>
      <c r="GU39" t="s">
        <v>6</v>
      </c>
      <c r="GV39">
        <f t="shared" si="90"/>
        <v>0</v>
      </c>
      <c r="GW39">
        <v>1</v>
      </c>
      <c r="GX39">
        <f t="shared" si="91"/>
        <v>0</v>
      </c>
      <c r="HA39">
        <v>0</v>
      </c>
      <c r="HB39">
        <v>0</v>
      </c>
      <c r="HC39">
        <f t="shared" si="92"/>
        <v>0</v>
      </c>
      <c r="HE39" t="s">
        <v>6</v>
      </c>
      <c r="HF39" t="s">
        <v>6</v>
      </c>
      <c r="HM39" t="s">
        <v>6</v>
      </c>
      <c r="HN39" t="s">
        <v>6</v>
      </c>
      <c r="HO39" t="s">
        <v>6</v>
      </c>
      <c r="HP39" t="s">
        <v>6</v>
      </c>
      <c r="HQ39" t="s">
        <v>6</v>
      </c>
      <c r="IK39">
        <v>0</v>
      </c>
    </row>
    <row r="40" spans="1:245" x14ac:dyDescent="0.2">
      <c r="A40">
        <v>17</v>
      </c>
      <c r="B40">
        <v>1</v>
      </c>
      <c r="E40" t="s">
        <v>67</v>
      </c>
      <c r="F40" t="s">
        <v>68</v>
      </c>
      <c r="G40" t="s">
        <v>69</v>
      </c>
      <c r="H40" t="s">
        <v>24</v>
      </c>
      <c r="I40">
        <v>15</v>
      </c>
      <c r="J40">
        <v>0</v>
      </c>
      <c r="K40">
        <v>15</v>
      </c>
      <c r="O40">
        <f t="shared" si="54"/>
        <v>1893</v>
      </c>
      <c r="P40">
        <f t="shared" si="55"/>
        <v>1893</v>
      </c>
      <c r="Q40">
        <f t="shared" si="56"/>
        <v>0</v>
      </c>
      <c r="R40">
        <f t="shared" si="57"/>
        <v>0</v>
      </c>
      <c r="S40">
        <f t="shared" si="58"/>
        <v>0</v>
      </c>
      <c r="T40">
        <f t="shared" si="59"/>
        <v>0</v>
      </c>
      <c r="U40">
        <f t="shared" si="60"/>
        <v>0</v>
      </c>
      <c r="V40">
        <f t="shared" si="61"/>
        <v>0</v>
      </c>
      <c r="W40">
        <f t="shared" si="62"/>
        <v>0</v>
      </c>
      <c r="X40">
        <f t="shared" si="63"/>
        <v>0</v>
      </c>
      <c r="Y40">
        <f t="shared" si="64"/>
        <v>0</v>
      </c>
      <c r="AA40">
        <v>58002114</v>
      </c>
      <c r="AB40">
        <f t="shared" si="65"/>
        <v>126.2</v>
      </c>
      <c r="AC40">
        <f t="shared" si="93"/>
        <v>126.2</v>
      </c>
      <c r="AD40">
        <f t="shared" si="66"/>
        <v>0</v>
      </c>
      <c r="AE40">
        <f t="shared" si="67"/>
        <v>0</v>
      </c>
      <c r="AF40">
        <f t="shared" si="68"/>
        <v>0</v>
      </c>
      <c r="AG40">
        <f t="shared" si="69"/>
        <v>0</v>
      </c>
      <c r="AH40">
        <f t="shared" si="70"/>
        <v>0</v>
      </c>
      <c r="AI40">
        <f t="shared" si="71"/>
        <v>0</v>
      </c>
      <c r="AJ40">
        <f t="shared" si="72"/>
        <v>0</v>
      </c>
      <c r="AK40">
        <v>126.2</v>
      </c>
      <c r="AL40">
        <v>126.2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6</v>
      </c>
      <c r="BE40" t="s">
        <v>6</v>
      </c>
      <c r="BF40" t="s">
        <v>6</v>
      </c>
      <c r="BG40" t="s">
        <v>6</v>
      </c>
      <c r="BH40">
        <v>3</v>
      </c>
      <c r="BI40">
        <v>1</v>
      </c>
      <c r="BJ40" t="s">
        <v>6</v>
      </c>
      <c r="BM40">
        <v>500003</v>
      </c>
      <c r="BN40">
        <v>0</v>
      </c>
      <c r="BO40" t="s">
        <v>6</v>
      </c>
      <c r="BP40">
        <v>0</v>
      </c>
      <c r="BQ40">
        <v>13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6</v>
      </c>
      <c r="BZ40">
        <v>0</v>
      </c>
      <c r="CA40">
        <v>0</v>
      </c>
      <c r="CB40" t="s">
        <v>6</v>
      </c>
      <c r="CE40">
        <v>0</v>
      </c>
      <c r="CF40">
        <v>0</v>
      </c>
      <c r="CG40">
        <v>0</v>
      </c>
      <c r="CM40">
        <v>0</v>
      </c>
      <c r="CN40" t="s">
        <v>6</v>
      </c>
      <c r="CO40">
        <v>0</v>
      </c>
      <c r="CP40">
        <f t="shared" si="73"/>
        <v>1893</v>
      </c>
      <c r="CQ40">
        <f t="shared" si="74"/>
        <v>126.2</v>
      </c>
      <c r="CR40">
        <f t="shared" si="75"/>
        <v>0</v>
      </c>
      <c r="CS40">
        <f t="shared" si="76"/>
        <v>0</v>
      </c>
      <c r="CT40">
        <f t="shared" si="77"/>
        <v>0</v>
      </c>
      <c r="CU40">
        <f t="shared" si="78"/>
        <v>0</v>
      </c>
      <c r="CV40">
        <f t="shared" si="79"/>
        <v>0</v>
      </c>
      <c r="CW40">
        <f t="shared" si="80"/>
        <v>0</v>
      </c>
      <c r="CX40">
        <f t="shared" si="81"/>
        <v>0</v>
      </c>
      <c r="CY40">
        <f t="shared" si="82"/>
        <v>0</v>
      </c>
      <c r="CZ40">
        <f t="shared" si="83"/>
        <v>0</v>
      </c>
      <c r="DC40" t="s">
        <v>6</v>
      </c>
      <c r="DD40" t="s">
        <v>6</v>
      </c>
      <c r="DE40" t="s">
        <v>6</v>
      </c>
      <c r="DF40" t="s">
        <v>6</v>
      </c>
      <c r="DG40" t="s">
        <v>6</v>
      </c>
      <c r="DH40" t="s">
        <v>6</v>
      </c>
      <c r="DI40" t="s">
        <v>6</v>
      </c>
      <c r="DJ40" t="s">
        <v>6</v>
      </c>
      <c r="DK40" t="s">
        <v>6</v>
      </c>
      <c r="DL40" t="s">
        <v>6</v>
      </c>
      <c r="DM40" t="s">
        <v>6</v>
      </c>
      <c r="DN40">
        <v>0</v>
      </c>
      <c r="DO40">
        <v>0</v>
      </c>
      <c r="DP40">
        <v>1</v>
      </c>
      <c r="DQ40">
        <v>1</v>
      </c>
      <c r="DU40">
        <v>1013</v>
      </c>
      <c r="DV40" t="s">
        <v>24</v>
      </c>
      <c r="DW40" t="s">
        <v>24</v>
      </c>
      <c r="DX40">
        <v>1</v>
      </c>
      <c r="DZ40" t="s">
        <v>6</v>
      </c>
      <c r="EA40" t="s">
        <v>6</v>
      </c>
      <c r="EB40" t="s">
        <v>6</v>
      </c>
      <c r="EC40" t="s">
        <v>6</v>
      </c>
      <c r="EE40">
        <v>55475140</v>
      </c>
      <c r="EF40">
        <v>13</v>
      </c>
      <c r="EG40" t="s">
        <v>25</v>
      </c>
      <c r="EH40">
        <v>0</v>
      </c>
      <c r="EI40" t="s">
        <v>6</v>
      </c>
      <c r="EJ40">
        <v>1</v>
      </c>
      <c r="EK40">
        <v>500003</v>
      </c>
      <c r="EL40" t="s">
        <v>26</v>
      </c>
      <c r="EM40" t="s">
        <v>27</v>
      </c>
      <c r="EO40" t="s">
        <v>6</v>
      </c>
      <c r="EQ40">
        <v>256</v>
      </c>
      <c r="ER40">
        <v>126.2</v>
      </c>
      <c r="ES40">
        <v>126.2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FQ40">
        <v>0</v>
      </c>
      <c r="FR40">
        <f t="shared" si="84"/>
        <v>0</v>
      </c>
      <c r="FS40">
        <v>0</v>
      </c>
      <c r="FX40">
        <v>0</v>
      </c>
      <c r="FY40">
        <v>0</v>
      </c>
      <c r="GA40" t="s">
        <v>36</v>
      </c>
      <c r="GD40">
        <v>1</v>
      </c>
      <c r="GF40">
        <v>-711740324</v>
      </c>
      <c r="GG40">
        <v>2</v>
      </c>
      <c r="GH40">
        <v>0</v>
      </c>
      <c r="GI40">
        <v>-2</v>
      </c>
      <c r="GJ40">
        <v>0</v>
      </c>
      <c r="GK40">
        <v>0</v>
      </c>
      <c r="GL40">
        <f t="shared" si="85"/>
        <v>0</v>
      </c>
      <c r="GM40">
        <f t="shared" si="86"/>
        <v>1893</v>
      </c>
      <c r="GN40">
        <f t="shared" si="87"/>
        <v>1893</v>
      </c>
      <c r="GO40">
        <f t="shared" si="88"/>
        <v>0</v>
      </c>
      <c r="GP40">
        <f t="shared" si="89"/>
        <v>0</v>
      </c>
      <c r="GR40">
        <v>0</v>
      </c>
      <c r="GS40">
        <v>4</v>
      </c>
      <c r="GT40">
        <v>0</v>
      </c>
      <c r="GU40" t="s">
        <v>6</v>
      </c>
      <c r="GV40">
        <f t="shared" si="90"/>
        <v>0</v>
      </c>
      <c r="GW40">
        <v>1</v>
      </c>
      <c r="GX40">
        <f t="shared" si="91"/>
        <v>0</v>
      </c>
      <c r="HA40">
        <v>0</v>
      </c>
      <c r="HB40">
        <v>0</v>
      </c>
      <c r="HC40">
        <f t="shared" si="92"/>
        <v>0</v>
      </c>
      <c r="HE40" t="s">
        <v>6</v>
      </c>
      <c r="HF40" t="s">
        <v>6</v>
      </c>
      <c r="HM40" t="s">
        <v>6</v>
      </c>
      <c r="HN40" t="s">
        <v>6</v>
      </c>
      <c r="HO40" t="s">
        <v>6</v>
      </c>
      <c r="HP40" t="s">
        <v>6</v>
      </c>
      <c r="HQ40" t="s">
        <v>6</v>
      </c>
      <c r="IK40">
        <v>0</v>
      </c>
    </row>
    <row r="41" spans="1:245" x14ac:dyDescent="0.2">
      <c r="A41">
        <v>17</v>
      </c>
      <c r="B41">
        <v>1</v>
      </c>
      <c r="E41" t="s">
        <v>70</v>
      </c>
      <c r="F41" t="s">
        <v>71</v>
      </c>
      <c r="G41" t="s">
        <v>72</v>
      </c>
      <c r="H41" t="s">
        <v>24</v>
      </c>
      <c r="I41">
        <v>30</v>
      </c>
      <c r="J41">
        <v>0</v>
      </c>
      <c r="K41">
        <v>30</v>
      </c>
      <c r="O41">
        <f t="shared" si="54"/>
        <v>55607</v>
      </c>
      <c r="P41">
        <f t="shared" si="55"/>
        <v>55607</v>
      </c>
      <c r="Q41">
        <f t="shared" si="56"/>
        <v>0</v>
      </c>
      <c r="R41">
        <f t="shared" si="57"/>
        <v>0</v>
      </c>
      <c r="S41">
        <f t="shared" si="58"/>
        <v>0</v>
      </c>
      <c r="T41">
        <f t="shared" si="59"/>
        <v>0</v>
      </c>
      <c r="U41">
        <f t="shared" si="60"/>
        <v>0</v>
      </c>
      <c r="V41">
        <f t="shared" si="61"/>
        <v>0</v>
      </c>
      <c r="W41">
        <f t="shared" si="62"/>
        <v>0</v>
      </c>
      <c r="X41">
        <f t="shared" si="63"/>
        <v>0</v>
      </c>
      <c r="Y41">
        <f t="shared" si="64"/>
        <v>0</v>
      </c>
      <c r="AA41">
        <v>58002114</v>
      </c>
      <c r="AB41">
        <f t="shared" si="65"/>
        <v>1853.57</v>
      </c>
      <c r="AC41">
        <f t="shared" si="93"/>
        <v>1853.57</v>
      </c>
      <c r="AD41">
        <f t="shared" si="66"/>
        <v>0</v>
      </c>
      <c r="AE41">
        <f t="shared" si="67"/>
        <v>0</v>
      </c>
      <c r="AF41">
        <f t="shared" si="68"/>
        <v>0</v>
      </c>
      <c r="AG41">
        <f t="shared" si="69"/>
        <v>0</v>
      </c>
      <c r="AH41">
        <f t="shared" si="70"/>
        <v>0</v>
      </c>
      <c r="AI41">
        <f t="shared" si="71"/>
        <v>0</v>
      </c>
      <c r="AJ41">
        <f t="shared" si="72"/>
        <v>0</v>
      </c>
      <c r="AK41">
        <v>1853.57</v>
      </c>
      <c r="AL41">
        <v>1853.57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6</v>
      </c>
      <c r="BE41" t="s">
        <v>6</v>
      </c>
      <c r="BF41" t="s">
        <v>6</v>
      </c>
      <c r="BG41" t="s">
        <v>6</v>
      </c>
      <c r="BH41">
        <v>3</v>
      </c>
      <c r="BI41">
        <v>1</v>
      </c>
      <c r="BJ41" t="s">
        <v>6</v>
      </c>
      <c r="BM41">
        <v>500003</v>
      </c>
      <c r="BN41">
        <v>0</v>
      </c>
      <c r="BO41" t="s">
        <v>6</v>
      </c>
      <c r="BP41">
        <v>0</v>
      </c>
      <c r="BQ41">
        <v>13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6</v>
      </c>
      <c r="BZ41">
        <v>0</v>
      </c>
      <c r="CA41">
        <v>0</v>
      </c>
      <c r="CB41" t="s">
        <v>6</v>
      </c>
      <c r="CE41">
        <v>0</v>
      </c>
      <c r="CF41">
        <v>0</v>
      </c>
      <c r="CG41">
        <v>0</v>
      </c>
      <c r="CM41">
        <v>0</v>
      </c>
      <c r="CN41" t="s">
        <v>6</v>
      </c>
      <c r="CO41">
        <v>0</v>
      </c>
      <c r="CP41">
        <f t="shared" si="73"/>
        <v>55607</v>
      </c>
      <c r="CQ41">
        <f t="shared" si="74"/>
        <v>1853.57</v>
      </c>
      <c r="CR41">
        <f t="shared" si="75"/>
        <v>0</v>
      </c>
      <c r="CS41">
        <f t="shared" si="76"/>
        <v>0</v>
      </c>
      <c r="CT41">
        <f t="shared" si="77"/>
        <v>0</v>
      </c>
      <c r="CU41">
        <f t="shared" si="78"/>
        <v>0</v>
      </c>
      <c r="CV41">
        <f t="shared" si="79"/>
        <v>0</v>
      </c>
      <c r="CW41">
        <f t="shared" si="80"/>
        <v>0</v>
      </c>
      <c r="CX41">
        <f t="shared" si="81"/>
        <v>0</v>
      </c>
      <c r="CY41">
        <f t="shared" si="82"/>
        <v>0</v>
      </c>
      <c r="CZ41">
        <f t="shared" si="83"/>
        <v>0</v>
      </c>
      <c r="DC41" t="s">
        <v>6</v>
      </c>
      <c r="DD41" t="s">
        <v>6</v>
      </c>
      <c r="DE41" t="s">
        <v>6</v>
      </c>
      <c r="DF41" t="s">
        <v>6</v>
      </c>
      <c r="DG41" t="s">
        <v>6</v>
      </c>
      <c r="DH41" t="s">
        <v>6</v>
      </c>
      <c r="DI41" t="s">
        <v>6</v>
      </c>
      <c r="DJ41" t="s">
        <v>6</v>
      </c>
      <c r="DK41" t="s">
        <v>6</v>
      </c>
      <c r="DL41" t="s">
        <v>6</v>
      </c>
      <c r="DM41" t="s">
        <v>6</v>
      </c>
      <c r="DN41">
        <v>0</v>
      </c>
      <c r="DO41">
        <v>0</v>
      </c>
      <c r="DP41">
        <v>1</v>
      </c>
      <c r="DQ41">
        <v>1</v>
      </c>
      <c r="DU41">
        <v>1013</v>
      </c>
      <c r="DV41" t="s">
        <v>24</v>
      </c>
      <c r="DW41" t="s">
        <v>24</v>
      </c>
      <c r="DX41">
        <v>1</v>
      </c>
      <c r="DZ41" t="s">
        <v>6</v>
      </c>
      <c r="EA41" t="s">
        <v>6</v>
      </c>
      <c r="EB41" t="s">
        <v>6</v>
      </c>
      <c r="EC41" t="s">
        <v>6</v>
      </c>
      <c r="EE41">
        <v>55475140</v>
      </c>
      <c r="EF41">
        <v>13</v>
      </c>
      <c r="EG41" t="s">
        <v>25</v>
      </c>
      <c r="EH41">
        <v>0</v>
      </c>
      <c r="EI41" t="s">
        <v>6</v>
      </c>
      <c r="EJ41">
        <v>1</v>
      </c>
      <c r="EK41">
        <v>500003</v>
      </c>
      <c r="EL41" t="s">
        <v>26</v>
      </c>
      <c r="EM41" t="s">
        <v>27</v>
      </c>
      <c r="EO41" t="s">
        <v>6</v>
      </c>
      <c r="EQ41">
        <v>256</v>
      </c>
      <c r="ER41">
        <v>1853.57</v>
      </c>
      <c r="ES41">
        <v>1853.57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FQ41">
        <v>0</v>
      </c>
      <c r="FR41">
        <f t="shared" si="84"/>
        <v>0</v>
      </c>
      <c r="FS41">
        <v>0</v>
      </c>
      <c r="FX41">
        <v>0</v>
      </c>
      <c r="FY41">
        <v>0</v>
      </c>
      <c r="GA41" t="s">
        <v>6</v>
      </c>
      <c r="GD41">
        <v>1</v>
      </c>
      <c r="GF41">
        <v>259620033</v>
      </c>
      <c r="GG41">
        <v>2</v>
      </c>
      <c r="GH41">
        <v>2</v>
      </c>
      <c r="GI41">
        <v>-2</v>
      </c>
      <c r="GJ41">
        <v>0</v>
      </c>
      <c r="GK41">
        <v>0</v>
      </c>
      <c r="GL41">
        <f t="shared" si="85"/>
        <v>0</v>
      </c>
      <c r="GM41">
        <f t="shared" si="86"/>
        <v>55607</v>
      </c>
      <c r="GN41">
        <f t="shared" si="87"/>
        <v>55607</v>
      </c>
      <c r="GO41">
        <f t="shared" si="88"/>
        <v>0</v>
      </c>
      <c r="GP41">
        <f t="shared" si="89"/>
        <v>0</v>
      </c>
      <c r="GR41">
        <v>0</v>
      </c>
      <c r="GS41">
        <v>2</v>
      </c>
      <c r="GT41">
        <v>0</v>
      </c>
      <c r="GU41" t="s">
        <v>6</v>
      </c>
      <c r="GV41">
        <f t="shared" si="90"/>
        <v>0</v>
      </c>
      <c r="GW41">
        <v>1</v>
      </c>
      <c r="GX41">
        <f t="shared" si="91"/>
        <v>0</v>
      </c>
      <c r="HA41">
        <v>0</v>
      </c>
      <c r="HB41">
        <v>0</v>
      </c>
      <c r="HC41">
        <f t="shared" si="92"/>
        <v>0</v>
      </c>
      <c r="HE41" t="s">
        <v>6</v>
      </c>
      <c r="HF41" t="s">
        <v>6</v>
      </c>
      <c r="HM41" t="s">
        <v>6</v>
      </c>
      <c r="HN41" t="s">
        <v>6</v>
      </c>
      <c r="HO41" t="s">
        <v>6</v>
      </c>
      <c r="HP41" t="s">
        <v>6</v>
      </c>
      <c r="HQ41" t="s">
        <v>6</v>
      </c>
      <c r="IK41">
        <v>0</v>
      </c>
    </row>
    <row r="42" spans="1:245" x14ac:dyDescent="0.2">
      <c r="A42">
        <v>17</v>
      </c>
      <c r="B42">
        <v>1</v>
      </c>
      <c r="E42" t="s">
        <v>73</v>
      </c>
      <c r="F42" t="s">
        <v>41</v>
      </c>
      <c r="G42" t="s">
        <v>42</v>
      </c>
      <c r="H42" t="s">
        <v>24</v>
      </c>
      <c r="I42">
        <v>30</v>
      </c>
      <c r="J42">
        <v>0</v>
      </c>
      <c r="K42">
        <v>30</v>
      </c>
      <c r="O42">
        <f t="shared" si="54"/>
        <v>26483</v>
      </c>
      <c r="P42">
        <f t="shared" si="55"/>
        <v>26483</v>
      </c>
      <c r="Q42">
        <f t="shared" si="56"/>
        <v>0</v>
      </c>
      <c r="R42">
        <f t="shared" si="57"/>
        <v>0</v>
      </c>
      <c r="S42">
        <f t="shared" si="58"/>
        <v>0</v>
      </c>
      <c r="T42">
        <f t="shared" si="59"/>
        <v>0</v>
      </c>
      <c r="U42">
        <f t="shared" si="60"/>
        <v>0</v>
      </c>
      <c r="V42">
        <f t="shared" si="61"/>
        <v>0</v>
      </c>
      <c r="W42">
        <f t="shared" si="62"/>
        <v>0</v>
      </c>
      <c r="X42">
        <f t="shared" si="63"/>
        <v>0</v>
      </c>
      <c r="Y42">
        <f t="shared" si="64"/>
        <v>0</v>
      </c>
      <c r="AA42">
        <v>58002114</v>
      </c>
      <c r="AB42">
        <f t="shared" si="65"/>
        <v>882.75</v>
      </c>
      <c r="AC42">
        <f t="shared" si="93"/>
        <v>882.75</v>
      </c>
      <c r="AD42">
        <f t="shared" si="66"/>
        <v>0</v>
      </c>
      <c r="AE42">
        <f t="shared" si="67"/>
        <v>0</v>
      </c>
      <c r="AF42">
        <f t="shared" si="68"/>
        <v>0</v>
      </c>
      <c r="AG42">
        <f t="shared" si="69"/>
        <v>0</v>
      </c>
      <c r="AH42">
        <f t="shared" si="70"/>
        <v>0</v>
      </c>
      <c r="AI42">
        <f t="shared" si="71"/>
        <v>0</v>
      </c>
      <c r="AJ42">
        <f t="shared" si="72"/>
        <v>0</v>
      </c>
      <c r="AK42">
        <v>882.75</v>
      </c>
      <c r="AL42">
        <v>882.75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6</v>
      </c>
      <c r="BE42" t="s">
        <v>6</v>
      </c>
      <c r="BF42" t="s">
        <v>6</v>
      </c>
      <c r="BG42" t="s">
        <v>6</v>
      </c>
      <c r="BH42">
        <v>3</v>
      </c>
      <c r="BI42">
        <v>1</v>
      </c>
      <c r="BJ42" t="s">
        <v>6</v>
      </c>
      <c r="BM42">
        <v>500003</v>
      </c>
      <c r="BN42">
        <v>0</v>
      </c>
      <c r="BO42" t="s">
        <v>6</v>
      </c>
      <c r="BP42">
        <v>0</v>
      </c>
      <c r="BQ42">
        <v>13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6</v>
      </c>
      <c r="BZ42">
        <v>0</v>
      </c>
      <c r="CA42">
        <v>0</v>
      </c>
      <c r="CB42" t="s">
        <v>6</v>
      </c>
      <c r="CE42">
        <v>0</v>
      </c>
      <c r="CF42">
        <v>0</v>
      </c>
      <c r="CG42">
        <v>0</v>
      </c>
      <c r="CM42">
        <v>0</v>
      </c>
      <c r="CN42" t="s">
        <v>6</v>
      </c>
      <c r="CO42">
        <v>0</v>
      </c>
      <c r="CP42">
        <f t="shared" si="73"/>
        <v>26483</v>
      </c>
      <c r="CQ42">
        <f t="shared" si="74"/>
        <v>882.75</v>
      </c>
      <c r="CR42">
        <f t="shared" si="75"/>
        <v>0</v>
      </c>
      <c r="CS42">
        <f t="shared" si="76"/>
        <v>0</v>
      </c>
      <c r="CT42">
        <f t="shared" si="77"/>
        <v>0</v>
      </c>
      <c r="CU42">
        <f t="shared" si="78"/>
        <v>0</v>
      </c>
      <c r="CV42">
        <f t="shared" si="79"/>
        <v>0</v>
      </c>
      <c r="CW42">
        <f t="shared" si="80"/>
        <v>0</v>
      </c>
      <c r="CX42">
        <f t="shared" si="81"/>
        <v>0</v>
      </c>
      <c r="CY42">
        <f t="shared" si="82"/>
        <v>0</v>
      </c>
      <c r="CZ42">
        <f t="shared" si="83"/>
        <v>0</v>
      </c>
      <c r="DC42" t="s">
        <v>6</v>
      </c>
      <c r="DD42" t="s">
        <v>6</v>
      </c>
      <c r="DE42" t="s">
        <v>6</v>
      </c>
      <c r="DF42" t="s">
        <v>6</v>
      </c>
      <c r="DG42" t="s">
        <v>6</v>
      </c>
      <c r="DH42" t="s">
        <v>6</v>
      </c>
      <c r="DI42" t="s">
        <v>6</v>
      </c>
      <c r="DJ42" t="s">
        <v>6</v>
      </c>
      <c r="DK42" t="s">
        <v>6</v>
      </c>
      <c r="DL42" t="s">
        <v>6</v>
      </c>
      <c r="DM42" t="s">
        <v>6</v>
      </c>
      <c r="DN42">
        <v>0</v>
      </c>
      <c r="DO42">
        <v>0</v>
      </c>
      <c r="DP42">
        <v>1</v>
      </c>
      <c r="DQ42">
        <v>1</v>
      </c>
      <c r="DU42">
        <v>1013</v>
      </c>
      <c r="DV42" t="s">
        <v>24</v>
      </c>
      <c r="DW42" t="s">
        <v>24</v>
      </c>
      <c r="DX42">
        <v>1</v>
      </c>
      <c r="DZ42" t="s">
        <v>6</v>
      </c>
      <c r="EA42" t="s">
        <v>6</v>
      </c>
      <c r="EB42" t="s">
        <v>6</v>
      </c>
      <c r="EC42" t="s">
        <v>6</v>
      </c>
      <c r="EE42">
        <v>55475140</v>
      </c>
      <c r="EF42">
        <v>13</v>
      </c>
      <c r="EG42" t="s">
        <v>25</v>
      </c>
      <c r="EH42">
        <v>0</v>
      </c>
      <c r="EI42" t="s">
        <v>6</v>
      </c>
      <c r="EJ42">
        <v>1</v>
      </c>
      <c r="EK42">
        <v>500003</v>
      </c>
      <c r="EL42" t="s">
        <v>26</v>
      </c>
      <c r="EM42" t="s">
        <v>27</v>
      </c>
      <c r="EO42" t="s">
        <v>6</v>
      </c>
      <c r="EQ42">
        <v>256</v>
      </c>
      <c r="ER42">
        <v>882.75</v>
      </c>
      <c r="ES42">
        <v>882.75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FQ42">
        <v>0</v>
      </c>
      <c r="FR42">
        <f t="shared" si="84"/>
        <v>0</v>
      </c>
      <c r="FS42">
        <v>0</v>
      </c>
      <c r="FX42">
        <v>0</v>
      </c>
      <c r="FY42">
        <v>0</v>
      </c>
      <c r="GA42" t="s">
        <v>6</v>
      </c>
      <c r="GD42">
        <v>1</v>
      </c>
      <c r="GF42">
        <v>1251083689</v>
      </c>
      <c r="GG42">
        <v>2</v>
      </c>
      <c r="GH42">
        <v>2</v>
      </c>
      <c r="GI42">
        <v>-2</v>
      </c>
      <c r="GJ42">
        <v>0</v>
      </c>
      <c r="GK42">
        <v>0</v>
      </c>
      <c r="GL42">
        <f t="shared" si="85"/>
        <v>0</v>
      </c>
      <c r="GM42">
        <f t="shared" si="86"/>
        <v>26483</v>
      </c>
      <c r="GN42">
        <f t="shared" si="87"/>
        <v>26483</v>
      </c>
      <c r="GO42">
        <f t="shared" si="88"/>
        <v>0</v>
      </c>
      <c r="GP42">
        <f t="shared" si="89"/>
        <v>0</v>
      </c>
      <c r="GR42">
        <v>0</v>
      </c>
      <c r="GS42">
        <v>2</v>
      </c>
      <c r="GT42">
        <v>0</v>
      </c>
      <c r="GU42" t="s">
        <v>6</v>
      </c>
      <c r="GV42">
        <f t="shared" si="90"/>
        <v>0</v>
      </c>
      <c r="GW42">
        <v>1</v>
      </c>
      <c r="GX42">
        <f t="shared" si="91"/>
        <v>0</v>
      </c>
      <c r="HA42">
        <v>0</v>
      </c>
      <c r="HB42">
        <v>0</v>
      </c>
      <c r="HC42">
        <f t="shared" si="92"/>
        <v>0</v>
      </c>
      <c r="HE42" t="s">
        <v>6</v>
      </c>
      <c r="HF42" t="s">
        <v>6</v>
      </c>
      <c r="HM42" t="s">
        <v>6</v>
      </c>
      <c r="HN42" t="s">
        <v>6</v>
      </c>
      <c r="HO42" t="s">
        <v>6</v>
      </c>
      <c r="HP42" t="s">
        <v>6</v>
      </c>
      <c r="HQ42" t="s">
        <v>6</v>
      </c>
      <c r="IK42">
        <v>0</v>
      </c>
    </row>
    <row r="43" spans="1:245" x14ac:dyDescent="0.2">
      <c r="A43">
        <v>17</v>
      </c>
      <c r="B43">
        <v>1</v>
      </c>
      <c r="E43" t="s">
        <v>74</v>
      </c>
      <c r="F43" t="s">
        <v>34</v>
      </c>
      <c r="G43" t="s">
        <v>35</v>
      </c>
      <c r="H43" t="s">
        <v>24</v>
      </c>
      <c r="I43">
        <v>45</v>
      </c>
      <c r="J43">
        <v>0</v>
      </c>
      <c r="K43">
        <v>45</v>
      </c>
      <c r="O43">
        <f t="shared" si="54"/>
        <v>19187</v>
      </c>
      <c r="P43">
        <f t="shared" si="55"/>
        <v>19187</v>
      </c>
      <c r="Q43">
        <f t="shared" si="56"/>
        <v>0</v>
      </c>
      <c r="R43">
        <f t="shared" si="57"/>
        <v>0</v>
      </c>
      <c r="S43">
        <f t="shared" si="58"/>
        <v>0</v>
      </c>
      <c r="T43">
        <f t="shared" si="59"/>
        <v>0</v>
      </c>
      <c r="U43">
        <f t="shared" si="60"/>
        <v>0</v>
      </c>
      <c r="V43">
        <f t="shared" si="61"/>
        <v>0</v>
      </c>
      <c r="W43">
        <f t="shared" si="62"/>
        <v>0</v>
      </c>
      <c r="X43">
        <f t="shared" si="63"/>
        <v>0</v>
      </c>
      <c r="Y43">
        <f t="shared" si="64"/>
        <v>0</v>
      </c>
      <c r="AA43">
        <v>58002114</v>
      </c>
      <c r="AB43">
        <f t="shared" si="65"/>
        <v>426.38</v>
      </c>
      <c r="AC43">
        <f t="shared" si="93"/>
        <v>426.38</v>
      </c>
      <c r="AD43">
        <f t="shared" si="66"/>
        <v>0</v>
      </c>
      <c r="AE43">
        <f t="shared" si="67"/>
        <v>0</v>
      </c>
      <c r="AF43">
        <f t="shared" si="68"/>
        <v>0</v>
      </c>
      <c r="AG43">
        <f t="shared" si="69"/>
        <v>0</v>
      </c>
      <c r="AH43">
        <f t="shared" si="70"/>
        <v>0</v>
      </c>
      <c r="AI43">
        <f t="shared" si="71"/>
        <v>0</v>
      </c>
      <c r="AJ43">
        <f t="shared" si="72"/>
        <v>0</v>
      </c>
      <c r="AK43">
        <v>426.38</v>
      </c>
      <c r="AL43">
        <v>426.38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1</v>
      </c>
      <c r="BD43" t="s">
        <v>6</v>
      </c>
      <c r="BE43" t="s">
        <v>6</v>
      </c>
      <c r="BF43" t="s">
        <v>6</v>
      </c>
      <c r="BG43" t="s">
        <v>6</v>
      </c>
      <c r="BH43">
        <v>3</v>
      </c>
      <c r="BI43">
        <v>1</v>
      </c>
      <c r="BJ43" t="s">
        <v>6</v>
      </c>
      <c r="BM43">
        <v>500003</v>
      </c>
      <c r="BN43">
        <v>0</v>
      </c>
      <c r="BO43" t="s">
        <v>6</v>
      </c>
      <c r="BP43">
        <v>0</v>
      </c>
      <c r="BQ43">
        <v>13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6</v>
      </c>
      <c r="BZ43">
        <v>0</v>
      </c>
      <c r="CA43">
        <v>0</v>
      </c>
      <c r="CB43" t="s">
        <v>6</v>
      </c>
      <c r="CE43">
        <v>0</v>
      </c>
      <c r="CF43">
        <v>0</v>
      </c>
      <c r="CG43">
        <v>0</v>
      </c>
      <c r="CM43">
        <v>0</v>
      </c>
      <c r="CN43" t="s">
        <v>6</v>
      </c>
      <c r="CO43">
        <v>0</v>
      </c>
      <c r="CP43">
        <f t="shared" si="73"/>
        <v>19187</v>
      </c>
      <c r="CQ43">
        <f t="shared" si="74"/>
        <v>426.38</v>
      </c>
      <c r="CR43">
        <f t="shared" si="75"/>
        <v>0</v>
      </c>
      <c r="CS43">
        <f t="shared" si="76"/>
        <v>0</v>
      </c>
      <c r="CT43">
        <f t="shared" si="77"/>
        <v>0</v>
      </c>
      <c r="CU43">
        <f t="shared" si="78"/>
        <v>0</v>
      </c>
      <c r="CV43">
        <f t="shared" si="79"/>
        <v>0</v>
      </c>
      <c r="CW43">
        <f t="shared" si="80"/>
        <v>0</v>
      </c>
      <c r="CX43">
        <f t="shared" si="81"/>
        <v>0</v>
      </c>
      <c r="CY43">
        <f t="shared" si="82"/>
        <v>0</v>
      </c>
      <c r="CZ43">
        <f t="shared" si="83"/>
        <v>0</v>
      </c>
      <c r="DC43" t="s">
        <v>6</v>
      </c>
      <c r="DD43" t="s">
        <v>6</v>
      </c>
      <c r="DE43" t="s">
        <v>6</v>
      </c>
      <c r="DF43" t="s">
        <v>6</v>
      </c>
      <c r="DG43" t="s">
        <v>6</v>
      </c>
      <c r="DH43" t="s">
        <v>6</v>
      </c>
      <c r="DI43" t="s">
        <v>6</v>
      </c>
      <c r="DJ43" t="s">
        <v>6</v>
      </c>
      <c r="DK43" t="s">
        <v>6</v>
      </c>
      <c r="DL43" t="s">
        <v>6</v>
      </c>
      <c r="DM43" t="s">
        <v>6</v>
      </c>
      <c r="DN43">
        <v>0</v>
      </c>
      <c r="DO43">
        <v>0</v>
      </c>
      <c r="DP43">
        <v>1</v>
      </c>
      <c r="DQ43">
        <v>1</v>
      </c>
      <c r="DU43">
        <v>1013</v>
      </c>
      <c r="DV43" t="s">
        <v>24</v>
      </c>
      <c r="DW43" t="s">
        <v>24</v>
      </c>
      <c r="DX43">
        <v>1</v>
      </c>
      <c r="DZ43" t="s">
        <v>6</v>
      </c>
      <c r="EA43" t="s">
        <v>6</v>
      </c>
      <c r="EB43" t="s">
        <v>6</v>
      </c>
      <c r="EC43" t="s">
        <v>6</v>
      </c>
      <c r="EE43">
        <v>55475140</v>
      </c>
      <c r="EF43">
        <v>13</v>
      </c>
      <c r="EG43" t="s">
        <v>25</v>
      </c>
      <c r="EH43">
        <v>0</v>
      </c>
      <c r="EI43" t="s">
        <v>6</v>
      </c>
      <c r="EJ43">
        <v>1</v>
      </c>
      <c r="EK43">
        <v>500003</v>
      </c>
      <c r="EL43" t="s">
        <v>26</v>
      </c>
      <c r="EM43" t="s">
        <v>27</v>
      </c>
      <c r="EO43" t="s">
        <v>6</v>
      </c>
      <c r="EQ43">
        <v>256</v>
      </c>
      <c r="ER43">
        <v>426.38</v>
      </c>
      <c r="ES43">
        <v>426.38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FQ43">
        <v>0</v>
      </c>
      <c r="FR43">
        <f t="shared" si="84"/>
        <v>0</v>
      </c>
      <c r="FS43">
        <v>0</v>
      </c>
      <c r="FX43">
        <v>0</v>
      </c>
      <c r="FY43">
        <v>0</v>
      </c>
      <c r="GA43" t="s">
        <v>36</v>
      </c>
      <c r="GD43">
        <v>1</v>
      </c>
      <c r="GF43">
        <v>1745007879</v>
      </c>
      <c r="GG43">
        <v>2</v>
      </c>
      <c r="GH43">
        <v>0</v>
      </c>
      <c r="GI43">
        <v>-2</v>
      </c>
      <c r="GJ43">
        <v>0</v>
      </c>
      <c r="GK43">
        <v>0</v>
      </c>
      <c r="GL43">
        <f t="shared" si="85"/>
        <v>0</v>
      </c>
      <c r="GM43">
        <f t="shared" si="86"/>
        <v>19187</v>
      </c>
      <c r="GN43">
        <f t="shared" si="87"/>
        <v>19187</v>
      </c>
      <c r="GO43">
        <f t="shared" si="88"/>
        <v>0</v>
      </c>
      <c r="GP43">
        <f t="shared" si="89"/>
        <v>0</v>
      </c>
      <c r="GR43">
        <v>0</v>
      </c>
      <c r="GS43">
        <v>4</v>
      </c>
      <c r="GT43">
        <v>0</v>
      </c>
      <c r="GU43" t="s">
        <v>6</v>
      </c>
      <c r="GV43">
        <f t="shared" si="90"/>
        <v>0</v>
      </c>
      <c r="GW43">
        <v>1</v>
      </c>
      <c r="GX43">
        <f t="shared" si="91"/>
        <v>0</v>
      </c>
      <c r="HA43">
        <v>0</v>
      </c>
      <c r="HB43">
        <v>0</v>
      </c>
      <c r="HC43">
        <f t="shared" si="92"/>
        <v>0</v>
      </c>
      <c r="HE43" t="s">
        <v>6</v>
      </c>
      <c r="HF43" t="s">
        <v>6</v>
      </c>
      <c r="HM43" t="s">
        <v>6</v>
      </c>
      <c r="HN43" t="s">
        <v>6</v>
      </c>
      <c r="HO43" t="s">
        <v>6</v>
      </c>
      <c r="HP43" t="s">
        <v>6</v>
      </c>
      <c r="HQ43" t="s">
        <v>6</v>
      </c>
      <c r="IK43">
        <v>0</v>
      </c>
    </row>
    <row r="44" spans="1:245" x14ac:dyDescent="0.2">
      <c r="A44">
        <v>17</v>
      </c>
      <c r="B44">
        <v>1</v>
      </c>
      <c r="E44" t="s">
        <v>75</v>
      </c>
      <c r="F44" t="s">
        <v>38</v>
      </c>
      <c r="G44" t="s">
        <v>39</v>
      </c>
      <c r="H44" t="s">
        <v>24</v>
      </c>
      <c r="I44">
        <v>45</v>
      </c>
      <c r="J44">
        <v>0</v>
      </c>
      <c r="K44">
        <v>45</v>
      </c>
      <c r="O44">
        <f t="shared" si="54"/>
        <v>340</v>
      </c>
      <c r="P44">
        <f t="shared" si="55"/>
        <v>340</v>
      </c>
      <c r="Q44">
        <f t="shared" si="56"/>
        <v>0</v>
      </c>
      <c r="R44">
        <f t="shared" si="57"/>
        <v>0</v>
      </c>
      <c r="S44">
        <f t="shared" si="58"/>
        <v>0</v>
      </c>
      <c r="T44">
        <f t="shared" si="59"/>
        <v>0</v>
      </c>
      <c r="U44">
        <f t="shared" si="60"/>
        <v>0</v>
      </c>
      <c r="V44">
        <f t="shared" si="61"/>
        <v>0</v>
      </c>
      <c r="W44">
        <f t="shared" si="62"/>
        <v>0</v>
      </c>
      <c r="X44">
        <f t="shared" si="63"/>
        <v>0</v>
      </c>
      <c r="Y44">
        <f t="shared" si="64"/>
        <v>0</v>
      </c>
      <c r="AA44">
        <v>58002114</v>
      </c>
      <c r="AB44">
        <f t="shared" si="65"/>
        <v>7.56</v>
      </c>
      <c r="AC44">
        <f t="shared" si="93"/>
        <v>7.56</v>
      </c>
      <c r="AD44">
        <f t="shared" si="66"/>
        <v>0</v>
      </c>
      <c r="AE44">
        <f t="shared" si="67"/>
        <v>0</v>
      </c>
      <c r="AF44">
        <f t="shared" si="68"/>
        <v>0</v>
      </c>
      <c r="AG44">
        <f t="shared" si="69"/>
        <v>0</v>
      </c>
      <c r="AH44">
        <f t="shared" si="70"/>
        <v>0</v>
      </c>
      <c r="AI44">
        <f t="shared" si="71"/>
        <v>0</v>
      </c>
      <c r="AJ44">
        <f t="shared" si="72"/>
        <v>0</v>
      </c>
      <c r="AK44">
        <v>7.56</v>
      </c>
      <c r="AL44">
        <v>7.56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1</v>
      </c>
      <c r="BD44" t="s">
        <v>6</v>
      </c>
      <c r="BE44" t="s">
        <v>6</v>
      </c>
      <c r="BF44" t="s">
        <v>6</v>
      </c>
      <c r="BG44" t="s">
        <v>6</v>
      </c>
      <c r="BH44">
        <v>3</v>
      </c>
      <c r="BI44">
        <v>1</v>
      </c>
      <c r="BJ44" t="s">
        <v>6</v>
      </c>
      <c r="BM44">
        <v>500003</v>
      </c>
      <c r="BN44">
        <v>0</v>
      </c>
      <c r="BO44" t="s">
        <v>6</v>
      </c>
      <c r="BP44">
        <v>0</v>
      </c>
      <c r="BQ44">
        <v>13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6</v>
      </c>
      <c r="BZ44">
        <v>0</v>
      </c>
      <c r="CA44">
        <v>0</v>
      </c>
      <c r="CB44" t="s">
        <v>6</v>
      </c>
      <c r="CE44">
        <v>0</v>
      </c>
      <c r="CF44">
        <v>0</v>
      </c>
      <c r="CG44">
        <v>0</v>
      </c>
      <c r="CM44">
        <v>0</v>
      </c>
      <c r="CN44" t="s">
        <v>6</v>
      </c>
      <c r="CO44">
        <v>0</v>
      </c>
      <c r="CP44">
        <f t="shared" si="73"/>
        <v>340</v>
      </c>
      <c r="CQ44">
        <f t="shared" si="74"/>
        <v>7.56</v>
      </c>
      <c r="CR44">
        <f t="shared" si="75"/>
        <v>0</v>
      </c>
      <c r="CS44">
        <f t="shared" si="76"/>
        <v>0</v>
      </c>
      <c r="CT44">
        <f t="shared" si="77"/>
        <v>0</v>
      </c>
      <c r="CU44">
        <f t="shared" si="78"/>
        <v>0</v>
      </c>
      <c r="CV44">
        <f t="shared" si="79"/>
        <v>0</v>
      </c>
      <c r="CW44">
        <f t="shared" si="80"/>
        <v>0</v>
      </c>
      <c r="CX44">
        <f t="shared" si="81"/>
        <v>0</v>
      </c>
      <c r="CY44">
        <f t="shared" si="82"/>
        <v>0</v>
      </c>
      <c r="CZ44">
        <f t="shared" si="83"/>
        <v>0</v>
      </c>
      <c r="DC44" t="s">
        <v>6</v>
      </c>
      <c r="DD44" t="s">
        <v>6</v>
      </c>
      <c r="DE44" t="s">
        <v>6</v>
      </c>
      <c r="DF44" t="s">
        <v>6</v>
      </c>
      <c r="DG44" t="s">
        <v>6</v>
      </c>
      <c r="DH44" t="s">
        <v>6</v>
      </c>
      <c r="DI44" t="s">
        <v>6</v>
      </c>
      <c r="DJ44" t="s">
        <v>6</v>
      </c>
      <c r="DK44" t="s">
        <v>6</v>
      </c>
      <c r="DL44" t="s">
        <v>6</v>
      </c>
      <c r="DM44" t="s">
        <v>6</v>
      </c>
      <c r="DN44">
        <v>0</v>
      </c>
      <c r="DO44">
        <v>0</v>
      </c>
      <c r="DP44">
        <v>1</v>
      </c>
      <c r="DQ44">
        <v>1</v>
      </c>
      <c r="DU44">
        <v>1013</v>
      </c>
      <c r="DV44" t="s">
        <v>24</v>
      </c>
      <c r="DW44" t="s">
        <v>24</v>
      </c>
      <c r="DX44">
        <v>1</v>
      </c>
      <c r="DZ44" t="s">
        <v>6</v>
      </c>
      <c r="EA44" t="s">
        <v>6</v>
      </c>
      <c r="EB44" t="s">
        <v>6</v>
      </c>
      <c r="EC44" t="s">
        <v>6</v>
      </c>
      <c r="EE44">
        <v>55475140</v>
      </c>
      <c r="EF44">
        <v>13</v>
      </c>
      <c r="EG44" t="s">
        <v>25</v>
      </c>
      <c r="EH44">
        <v>0</v>
      </c>
      <c r="EI44" t="s">
        <v>6</v>
      </c>
      <c r="EJ44">
        <v>1</v>
      </c>
      <c r="EK44">
        <v>500003</v>
      </c>
      <c r="EL44" t="s">
        <v>26</v>
      </c>
      <c r="EM44" t="s">
        <v>27</v>
      </c>
      <c r="EO44" t="s">
        <v>6</v>
      </c>
      <c r="EQ44">
        <v>256</v>
      </c>
      <c r="ER44">
        <v>7.56</v>
      </c>
      <c r="ES44">
        <v>7.56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FQ44">
        <v>0</v>
      </c>
      <c r="FR44">
        <f t="shared" si="84"/>
        <v>0</v>
      </c>
      <c r="FS44">
        <v>0</v>
      </c>
      <c r="FX44">
        <v>0</v>
      </c>
      <c r="FY44">
        <v>0</v>
      </c>
      <c r="GA44" t="s">
        <v>6</v>
      </c>
      <c r="GD44">
        <v>1</v>
      </c>
      <c r="GF44">
        <v>-476490283</v>
      </c>
      <c r="GG44">
        <v>2</v>
      </c>
      <c r="GH44">
        <v>2</v>
      </c>
      <c r="GI44">
        <v>-2</v>
      </c>
      <c r="GJ44">
        <v>0</v>
      </c>
      <c r="GK44">
        <v>0</v>
      </c>
      <c r="GL44">
        <f t="shared" si="85"/>
        <v>0</v>
      </c>
      <c r="GM44">
        <f t="shared" si="86"/>
        <v>340</v>
      </c>
      <c r="GN44">
        <f t="shared" si="87"/>
        <v>340</v>
      </c>
      <c r="GO44">
        <f t="shared" si="88"/>
        <v>0</v>
      </c>
      <c r="GP44">
        <f t="shared" si="89"/>
        <v>0</v>
      </c>
      <c r="GR44">
        <v>0</v>
      </c>
      <c r="GS44">
        <v>2</v>
      </c>
      <c r="GT44">
        <v>0</v>
      </c>
      <c r="GU44" t="s">
        <v>6</v>
      </c>
      <c r="GV44">
        <f t="shared" si="90"/>
        <v>0</v>
      </c>
      <c r="GW44">
        <v>1</v>
      </c>
      <c r="GX44">
        <f t="shared" si="91"/>
        <v>0</v>
      </c>
      <c r="HA44">
        <v>0</v>
      </c>
      <c r="HB44">
        <v>0</v>
      </c>
      <c r="HC44">
        <f t="shared" si="92"/>
        <v>0</v>
      </c>
      <c r="HE44" t="s">
        <v>6</v>
      </c>
      <c r="HF44" t="s">
        <v>6</v>
      </c>
      <c r="HM44" t="s">
        <v>6</v>
      </c>
      <c r="HN44" t="s">
        <v>6</v>
      </c>
      <c r="HO44" t="s">
        <v>6</v>
      </c>
      <c r="HP44" t="s">
        <v>6</v>
      </c>
      <c r="HQ44" t="s">
        <v>6</v>
      </c>
      <c r="IK44">
        <v>0</v>
      </c>
    </row>
    <row r="45" spans="1:245" x14ac:dyDescent="0.2">
      <c r="A45">
        <v>17</v>
      </c>
      <c r="B45">
        <v>1</v>
      </c>
      <c r="E45" t="s">
        <v>76</v>
      </c>
      <c r="F45" t="s">
        <v>44</v>
      </c>
      <c r="G45" t="s">
        <v>45</v>
      </c>
      <c r="H45" t="s">
        <v>24</v>
      </c>
      <c r="I45">
        <v>30</v>
      </c>
      <c r="J45">
        <v>0</v>
      </c>
      <c r="K45">
        <v>30</v>
      </c>
      <c r="O45">
        <f t="shared" si="54"/>
        <v>3883</v>
      </c>
      <c r="P45">
        <f t="shared" si="55"/>
        <v>3883</v>
      </c>
      <c r="Q45">
        <f t="shared" si="56"/>
        <v>0</v>
      </c>
      <c r="R45">
        <f t="shared" si="57"/>
        <v>0</v>
      </c>
      <c r="S45">
        <f t="shared" si="58"/>
        <v>0</v>
      </c>
      <c r="T45">
        <f t="shared" si="59"/>
        <v>0</v>
      </c>
      <c r="U45">
        <f t="shared" si="60"/>
        <v>0</v>
      </c>
      <c r="V45">
        <f t="shared" si="61"/>
        <v>0</v>
      </c>
      <c r="W45">
        <f t="shared" si="62"/>
        <v>0</v>
      </c>
      <c r="X45">
        <f t="shared" si="63"/>
        <v>0</v>
      </c>
      <c r="Y45">
        <f t="shared" si="64"/>
        <v>0</v>
      </c>
      <c r="AA45">
        <v>58002114</v>
      </c>
      <c r="AB45">
        <f t="shared" si="65"/>
        <v>129.44</v>
      </c>
      <c r="AC45">
        <f t="shared" si="93"/>
        <v>129.44</v>
      </c>
      <c r="AD45">
        <f t="shared" si="66"/>
        <v>0</v>
      </c>
      <c r="AE45">
        <f t="shared" si="67"/>
        <v>0</v>
      </c>
      <c r="AF45">
        <f t="shared" si="68"/>
        <v>0</v>
      </c>
      <c r="AG45">
        <f t="shared" si="69"/>
        <v>0</v>
      </c>
      <c r="AH45">
        <f t="shared" si="70"/>
        <v>0</v>
      </c>
      <c r="AI45">
        <f t="shared" si="71"/>
        <v>0</v>
      </c>
      <c r="AJ45">
        <f t="shared" si="72"/>
        <v>0</v>
      </c>
      <c r="AK45">
        <v>129.44</v>
      </c>
      <c r="AL45">
        <v>129.44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1</v>
      </c>
      <c r="BD45" t="s">
        <v>6</v>
      </c>
      <c r="BE45" t="s">
        <v>6</v>
      </c>
      <c r="BF45" t="s">
        <v>6</v>
      </c>
      <c r="BG45" t="s">
        <v>6</v>
      </c>
      <c r="BH45">
        <v>3</v>
      </c>
      <c r="BI45">
        <v>1</v>
      </c>
      <c r="BJ45" t="s">
        <v>6</v>
      </c>
      <c r="BM45">
        <v>500003</v>
      </c>
      <c r="BN45">
        <v>0</v>
      </c>
      <c r="BO45" t="s">
        <v>6</v>
      </c>
      <c r="BP45">
        <v>0</v>
      </c>
      <c r="BQ45">
        <v>13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6</v>
      </c>
      <c r="BZ45">
        <v>0</v>
      </c>
      <c r="CA45">
        <v>0</v>
      </c>
      <c r="CB45" t="s">
        <v>6</v>
      </c>
      <c r="CE45">
        <v>0</v>
      </c>
      <c r="CF45">
        <v>0</v>
      </c>
      <c r="CG45">
        <v>0</v>
      </c>
      <c r="CM45">
        <v>0</v>
      </c>
      <c r="CN45" t="s">
        <v>6</v>
      </c>
      <c r="CO45">
        <v>0</v>
      </c>
      <c r="CP45">
        <f t="shared" si="73"/>
        <v>3883</v>
      </c>
      <c r="CQ45">
        <f t="shared" si="74"/>
        <v>129.44</v>
      </c>
      <c r="CR45">
        <f t="shared" si="75"/>
        <v>0</v>
      </c>
      <c r="CS45">
        <f t="shared" si="76"/>
        <v>0</v>
      </c>
      <c r="CT45">
        <f t="shared" si="77"/>
        <v>0</v>
      </c>
      <c r="CU45">
        <f t="shared" si="78"/>
        <v>0</v>
      </c>
      <c r="CV45">
        <f t="shared" si="79"/>
        <v>0</v>
      </c>
      <c r="CW45">
        <f t="shared" si="80"/>
        <v>0</v>
      </c>
      <c r="CX45">
        <f t="shared" si="81"/>
        <v>0</v>
      </c>
      <c r="CY45">
        <f t="shared" si="82"/>
        <v>0</v>
      </c>
      <c r="CZ45">
        <f t="shared" si="83"/>
        <v>0</v>
      </c>
      <c r="DC45" t="s">
        <v>6</v>
      </c>
      <c r="DD45" t="s">
        <v>6</v>
      </c>
      <c r="DE45" t="s">
        <v>6</v>
      </c>
      <c r="DF45" t="s">
        <v>6</v>
      </c>
      <c r="DG45" t="s">
        <v>6</v>
      </c>
      <c r="DH45" t="s">
        <v>6</v>
      </c>
      <c r="DI45" t="s">
        <v>6</v>
      </c>
      <c r="DJ45" t="s">
        <v>6</v>
      </c>
      <c r="DK45" t="s">
        <v>6</v>
      </c>
      <c r="DL45" t="s">
        <v>6</v>
      </c>
      <c r="DM45" t="s">
        <v>6</v>
      </c>
      <c r="DN45">
        <v>0</v>
      </c>
      <c r="DO45">
        <v>0</v>
      </c>
      <c r="DP45">
        <v>1</v>
      </c>
      <c r="DQ45">
        <v>1</v>
      </c>
      <c r="DU45">
        <v>1013</v>
      </c>
      <c r="DV45" t="s">
        <v>24</v>
      </c>
      <c r="DW45" t="s">
        <v>24</v>
      </c>
      <c r="DX45">
        <v>1</v>
      </c>
      <c r="DZ45" t="s">
        <v>6</v>
      </c>
      <c r="EA45" t="s">
        <v>6</v>
      </c>
      <c r="EB45" t="s">
        <v>6</v>
      </c>
      <c r="EC45" t="s">
        <v>6</v>
      </c>
      <c r="EE45">
        <v>55475140</v>
      </c>
      <c r="EF45">
        <v>13</v>
      </c>
      <c r="EG45" t="s">
        <v>25</v>
      </c>
      <c r="EH45">
        <v>0</v>
      </c>
      <c r="EI45" t="s">
        <v>6</v>
      </c>
      <c r="EJ45">
        <v>1</v>
      </c>
      <c r="EK45">
        <v>500003</v>
      </c>
      <c r="EL45" t="s">
        <v>26</v>
      </c>
      <c r="EM45" t="s">
        <v>27</v>
      </c>
      <c r="EO45" t="s">
        <v>6</v>
      </c>
      <c r="EQ45">
        <v>256</v>
      </c>
      <c r="ER45">
        <v>129.44</v>
      </c>
      <c r="ES45">
        <v>129.44</v>
      </c>
      <c r="ET45">
        <v>0</v>
      </c>
      <c r="EU45">
        <v>0</v>
      </c>
      <c r="EV45">
        <v>0</v>
      </c>
      <c r="EW45">
        <v>0</v>
      </c>
      <c r="EX45">
        <v>0</v>
      </c>
      <c r="EY45">
        <v>0</v>
      </c>
      <c r="FQ45">
        <v>0</v>
      </c>
      <c r="FR45">
        <f t="shared" si="84"/>
        <v>0</v>
      </c>
      <c r="FS45">
        <v>0</v>
      </c>
      <c r="FX45">
        <v>0</v>
      </c>
      <c r="FY45">
        <v>0</v>
      </c>
      <c r="GA45" t="s">
        <v>6</v>
      </c>
      <c r="GD45">
        <v>1</v>
      </c>
      <c r="GF45">
        <v>-795880971</v>
      </c>
      <c r="GG45">
        <v>2</v>
      </c>
      <c r="GH45">
        <v>2</v>
      </c>
      <c r="GI45">
        <v>-2</v>
      </c>
      <c r="GJ45">
        <v>0</v>
      </c>
      <c r="GK45">
        <v>0</v>
      </c>
      <c r="GL45">
        <f t="shared" si="85"/>
        <v>0</v>
      </c>
      <c r="GM45">
        <f t="shared" si="86"/>
        <v>3883</v>
      </c>
      <c r="GN45">
        <f t="shared" si="87"/>
        <v>3883</v>
      </c>
      <c r="GO45">
        <f t="shared" si="88"/>
        <v>0</v>
      </c>
      <c r="GP45">
        <f t="shared" si="89"/>
        <v>0</v>
      </c>
      <c r="GR45">
        <v>0</v>
      </c>
      <c r="GS45">
        <v>2</v>
      </c>
      <c r="GT45">
        <v>0</v>
      </c>
      <c r="GU45" t="s">
        <v>6</v>
      </c>
      <c r="GV45">
        <f t="shared" si="90"/>
        <v>0</v>
      </c>
      <c r="GW45">
        <v>1</v>
      </c>
      <c r="GX45">
        <f t="shared" si="91"/>
        <v>0</v>
      </c>
      <c r="HA45">
        <v>0</v>
      </c>
      <c r="HB45">
        <v>0</v>
      </c>
      <c r="HC45">
        <f t="shared" si="92"/>
        <v>0</v>
      </c>
      <c r="HE45" t="s">
        <v>6</v>
      </c>
      <c r="HF45" t="s">
        <v>6</v>
      </c>
      <c r="HM45" t="s">
        <v>6</v>
      </c>
      <c r="HN45" t="s">
        <v>6</v>
      </c>
      <c r="HO45" t="s">
        <v>6</v>
      </c>
      <c r="HP45" t="s">
        <v>6</v>
      </c>
      <c r="HQ45" t="s">
        <v>6</v>
      </c>
      <c r="IK45">
        <v>0</v>
      </c>
    </row>
    <row r="46" spans="1:245" x14ac:dyDescent="0.2">
      <c r="A46">
        <v>17</v>
      </c>
      <c r="B46">
        <v>1</v>
      </c>
      <c r="E46" t="s">
        <v>77</v>
      </c>
      <c r="F46" t="s">
        <v>47</v>
      </c>
      <c r="G46" t="s">
        <v>48</v>
      </c>
      <c r="H46" t="s">
        <v>49</v>
      </c>
      <c r="I46">
        <v>5.4</v>
      </c>
      <c r="J46">
        <v>0</v>
      </c>
      <c r="K46">
        <v>5.4</v>
      </c>
      <c r="O46">
        <f t="shared" si="54"/>
        <v>1585</v>
      </c>
      <c r="P46">
        <f t="shared" si="55"/>
        <v>1585</v>
      </c>
      <c r="Q46">
        <f t="shared" si="56"/>
        <v>0</v>
      </c>
      <c r="R46">
        <f t="shared" si="57"/>
        <v>0</v>
      </c>
      <c r="S46">
        <f t="shared" si="58"/>
        <v>0</v>
      </c>
      <c r="T46">
        <f t="shared" si="59"/>
        <v>0</v>
      </c>
      <c r="U46">
        <f t="shared" si="60"/>
        <v>0</v>
      </c>
      <c r="V46">
        <f t="shared" si="61"/>
        <v>0</v>
      </c>
      <c r="W46">
        <f t="shared" si="62"/>
        <v>0</v>
      </c>
      <c r="X46">
        <f t="shared" si="63"/>
        <v>0</v>
      </c>
      <c r="Y46">
        <f t="shared" si="64"/>
        <v>0</v>
      </c>
      <c r="AA46">
        <v>58002114</v>
      </c>
      <c r="AB46">
        <f t="shared" si="65"/>
        <v>293.47000000000003</v>
      </c>
      <c r="AC46">
        <f t="shared" si="93"/>
        <v>293.47000000000003</v>
      </c>
      <c r="AD46">
        <f t="shared" si="66"/>
        <v>0</v>
      </c>
      <c r="AE46">
        <f t="shared" si="67"/>
        <v>0</v>
      </c>
      <c r="AF46">
        <f t="shared" si="68"/>
        <v>0</v>
      </c>
      <c r="AG46">
        <f t="shared" si="69"/>
        <v>0</v>
      </c>
      <c r="AH46">
        <f t="shared" si="70"/>
        <v>0</v>
      </c>
      <c r="AI46">
        <f t="shared" si="71"/>
        <v>0</v>
      </c>
      <c r="AJ46">
        <f t="shared" si="72"/>
        <v>0</v>
      </c>
      <c r="AK46">
        <v>293.47000000000003</v>
      </c>
      <c r="AL46">
        <v>293.47000000000003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1</v>
      </c>
      <c r="BD46" t="s">
        <v>6</v>
      </c>
      <c r="BE46" t="s">
        <v>6</v>
      </c>
      <c r="BF46" t="s">
        <v>6</v>
      </c>
      <c r="BG46" t="s">
        <v>6</v>
      </c>
      <c r="BH46">
        <v>3</v>
      </c>
      <c r="BI46">
        <v>1</v>
      </c>
      <c r="BJ46" t="s">
        <v>6</v>
      </c>
      <c r="BM46">
        <v>500003</v>
      </c>
      <c r="BN46">
        <v>0</v>
      </c>
      <c r="BO46" t="s">
        <v>6</v>
      </c>
      <c r="BP46">
        <v>0</v>
      </c>
      <c r="BQ46">
        <v>13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6</v>
      </c>
      <c r="BZ46">
        <v>0</v>
      </c>
      <c r="CA46">
        <v>0</v>
      </c>
      <c r="CB46" t="s">
        <v>6</v>
      </c>
      <c r="CE46">
        <v>0</v>
      </c>
      <c r="CF46">
        <v>0</v>
      </c>
      <c r="CG46">
        <v>0</v>
      </c>
      <c r="CM46">
        <v>0</v>
      </c>
      <c r="CN46" t="s">
        <v>6</v>
      </c>
      <c r="CO46">
        <v>0</v>
      </c>
      <c r="CP46">
        <f t="shared" si="73"/>
        <v>1585</v>
      </c>
      <c r="CQ46">
        <f t="shared" si="74"/>
        <v>293.47000000000003</v>
      </c>
      <c r="CR46">
        <f t="shared" si="75"/>
        <v>0</v>
      </c>
      <c r="CS46">
        <f t="shared" si="76"/>
        <v>0</v>
      </c>
      <c r="CT46">
        <f t="shared" si="77"/>
        <v>0</v>
      </c>
      <c r="CU46">
        <f t="shared" si="78"/>
        <v>0</v>
      </c>
      <c r="CV46">
        <f t="shared" si="79"/>
        <v>0</v>
      </c>
      <c r="CW46">
        <f t="shared" si="80"/>
        <v>0</v>
      </c>
      <c r="CX46">
        <f t="shared" si="81"/>
        <v>0</v>
      </c>
      <c r="CY46">
        <f t="shared" si="82"/>
        <v>0</v>
      </c>
      <c r="CZ46">
        <f t="shared" si="83"/>
        <v>0</v>
      </c>
      <c r="DC46" t="s">
        <v>6</v>
      </c>
      <c r="DD46" t="s">
        <v>6</v>
      </c>
      <c r="DE46" t="s">
        <v>6</v>
      </c>
      <c r="DF46" t="s">
        <v>6</v>
      </c>
      <c r="DG46" t="s">
        <v>6</v>
      </c>
      <c r="DH46" t="s">
        <v>6</v>
      </c>
      <c r="DI46" t="s">
        <v>6</v>
      </c>
      <c r="DJ46" t="s">
        <v>6</v>
      </c>
      <c r="DK46" t="s">
        <v>6</v>
      </c>
      <c r="DL46" t="s">
        <v>6</v>
      </c>
      <c r="DM46" t="s">
        <v>6</v>
      </c>
      <c r="DN46">
        <v>0</v>
      </c>
      <c r="DO46">
        <v>0</v>
      </c>
      <c r="DP46">
        <v>1</v>
      </c>
      <c r="DQ46">
        <v>1</v>
      </c>
      <c r="DU46">
        <v>1009</v>
      </c>
      <c r="DV46" t="s">
        <v>49</v>
      </c>
      <c r="DW46" t="s">
        <v>49</v>
      </c>
      <c r="DX46">
        <v>1</v>
      </c>
      <c r="DZ46" t="s">
        <v>6</v>
      </c>
      <c r="EA46" t="s">
        <v>6</v>
      </c>
      <c r="EB46" t="s">
        <v>6</v>
      </c>
      <c r="EC46" t="s">
        <v>6</v>
      </c>
      <c r="EE46">
        <v>55475140</v>
      </c>
      <c r="EF46">
        <v>13</v>
      </c>
      <c r="EG46" t="s">
        <v>25</v>
      </c>
      <c r="EH46">
        <v>0</v>
      </c>
      <c r="EI46" t="s">
        <v>6</v>
      </c>
      <c r="EJ46">
        <v>1</v>
      </c>
      <c r="EK46">
        <v>500003</v>
      </c>
      <c r="EL46" t="s">
        <v>26</v>
      </c>
      <c r="EM46" t="s">
        <v>27</v>
      </c>
      <c r="EO46" t="s">
        <v>6</v>
      </c>
      <c r="EQ46">
        <v>256</v>
      </c>
      <c r="ER46">
        <v>293.47000000000003</v>
      </c>
      <c r="ES46">
        <v>293.47000000000003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FQ46">
        <v>0</v>
      </c>
      <c r="FR46">
        <f t="shared" si="84"/>
        <v>0</v>
      </c>
      <c r="FS46">
        <v>0</v>
      </c>
      <c r="FX46">
        <v>0</v>
      </c>
      <c r="FY46">
        <v>0</v>
      </c>
      <c r="GA46" t="s">
        <v>36</v>
      </c>
      <c r="GD46">
        <v>1</v>
      </c>
      <c r="GF46">
        <v>1056009761</v>
      </c>
      <c r="GG46">
        <v>2</v>
      </c>
      <c r="GH46">
        <v>0</v>
      </c>
      <c r="GI46">
        <v>-2</v>
      </c>
      <c r="GJ46">
        <v>0</v>
      </c>
      <c r="GK46">
        <v>0</v>
      </c>
      <c r="GL46">
        <f t="shared" si="85"/>
        <v>0</v>
      </c>
      <c r="GM46">
        <f t="shared" si="86"/>
        <v>1585</v>
      </c>
      <c r="GN46">
        <f t="shared" si="87"/>
        <v>1585</v>
      </c>
      <c r="GO46">
        <f t="shared" si="88"/>
        <v>0</v>
      </c>
      <c r="GP46">
        <f t="shared" si="89"/>
        <v>0</v>
      </c>
      <c r="GR46">
        <v>0</v>
      </c>
      <c r="GS46">
        <v>4</v>
      </c>
      <c r="GT46">
        <v>0</v>
      </c>
      <c r="GU46" t="s">
        <v>6</v>
      </c>
      <c r="GV46">
        <f t="shared" si="90"/>
        <v>0</v>
      </c>
      <c r="GW46">
        <v>1</v>
      </c>
      <c r="GX46">
        <f t="shared" si="91"/>
        <v>0</v>
      </c>
      <c r="HA46">
        <v>0</v>
      </c>
      <c r="HB46">
        <v>0</v>
      </c>
      <c r="HC46">
        <f t="shared" si="92"/>
        <v>0</v>
      </c>
      <c r="HE46" t="s">
        <v>6</v>
      </c>
      <c r="HF46" t="s">
        <v>6</v>
      </c>
      <c r="HM46" t="s">
        <v>6</v>
      </c>
      <c r="HN46" t="s">
        <v>6</v>
      </c>
      <c r="HO46" t="s">
        <v>6</v>
      </c>
      <c r="HP46" t="s">
        <v>6</v>
      </c>
      <c r="HQ46" t="s">
        <v>6</v>
      </c>
      <c r="IK46">
        <v>0</v>
      </c>
    </row>
    <row r="47" spans="1:245" x14ac:dyDescent="0.2">
      <c r="A47">
        <v>17</v>
      </c>
      <c r="B47">
        <v>1</v>
      </c>
      <c r="C47">
        <f>ROW(SmtRes!A52)</f>
        <v>52</v>
      </c>
      <c r="D47">
        <f>ROW(EtalonRes!A52)</f>
        <v>52</v>
      </c>
      <c r="E47" t="s">
        <v>78</v>
      </c>
      <c r="F47" t="s">
        <v>79</v>
      </c>
      <c r="G47" t="s">
        <v>80</v>
      </c>
      <c r="H47" t="s">
        <v>81</v>
      </c>
      <c r="I47">
        <v>90</v>
      </c>
      <c r="J47">
        <v>0</v>
      </c>
      <c r="K47">
        <v>90</v>
      </c>
      <c r="O47">
        <f t="shared" si="54"/>
        <v>126941</v>
      </c>
      <c r="P47">
        <f t="shared" si="55"/>
        <v>0</v>
      </c>
      <c r="Q47">
        <f t="shared" si="56"/>
        <v>75728</v>
      </c>
      <c r="R47">
        <f t="shared" si="57"/>
        <v>0</v>
      </c>
      <c r="S47">
        <f t="shared" si="58"/>
        <v>51213</v>
      </c>
      <c r="T47">
        <f t="shared" si="59"/>
        <v>0</v>
      </c>
      <c r="U47">
        <f t="shared" si="60"/>
        <v>305.10000000000002</v>
      </c>
      <c r="V47">
        <f t="shared" si="61"/>
        <v>0</v>
      </c>
      <c r="W47">
        <f t="shared" si="62"/>
        <v>0</v>
      </c>
      <c r="X47">
        <f t="shared" si="63"/>
        <v>93208</v>
      </c>
      <c r="Y47">
        <f t="shared" si="64"/>
        <v>30728</v>
      </c>
      <c r="AA47">
        <v>58002114</v>
      </c>
      <c r="AB47">
        <f t="shared" si="65"/>
        <v>1410.45</v>
      </c>
      <c r="AC47">
        <f>ROUND(((ES47*0)),2)</f>
        <v>0</v>
      </c>
      <c r="AD47">
        <f>ROUND(((((ET47*0.5))-((EU47*0.5)))+AE47),2)</f>
        <v>841.42</v>
      </c>
      <c r="AE47">
        <f>ROUND(((EU47*0.5)),2)</f>
        <v>0</v>
      </c>
      <c r="AF47">
        <f>ROUND(((EV47*0.5)),2)</f>
        <v>569.03</v>
      </c>
      <c r="AG47">
        <f t="shared" si="69"/>
        <v>0</v>
      </c>
      <c r="AH47">
        <f>((EW47*0.5))</f>
        <v>3.39</v>
      </c>
      <c r="AI47">
        <f>((EX47*0.5))</f>
        <v>0</v>
      </c>
      <c r="AJ47">
        <f t="shared" si="72"/>
        <v>0</v>
      </c>
      <c r="AK47">
        <v>2830.39</v>
      </c>
      <c r="AL47">
        <v>9.5</v>
      </c>
      <c r="AM47">
        <v>1682.84</v>
      </c>
      <c r="AN47">
        <v>0</v>
      </c>
      <c r="AO47">
        <v>1138.05</v>
      </c>
      <c r="AP47">
        <v>0</v>
      </c>
      <c r="AQ47">
        <v>6.78</v>
      </c>
      <c r="AR47">
        <v>0</v>
      </c>
      <c r="AS47">
        <v>0</v>
      </c>
      <c r="AT47">
        <v>182</v>
      </c>
      <c r="AU47">
        <v>60</v>
      </c>
      <c r="AV47">
        <v>1</v>
      </c>
      <c r="AW47">
        <v>1</v>
      </c>
      <c r="AZ47">
        <v>1</v>
      </c>
      <c r="BA47">
        <v>1</v>
      </c>
      <c r="BB47">
        <v>1</v>
      </c>
      <c r="BC47">
        <v>1</v>
      </c>
      <c r="BD47" t="s">
        <v>6</v>
      </c>
      <c r="BE47" t="s">
        <v>6</v>
      </c>
      <c r="BF47" t="s">
        <v>6</v>
      </c>
      <c r="BG47" t="s">
        <v>6</v>
      </c>
      <c r="BH47">
        <v>0</v>
      </c>
      <c r="BI47">
        <v>1</v>
      </c>
      <c r="BJ47" t="s">
        <v>82</v>
      </c>
      <c r="BM47">
        <v>350002</v>
      </c>
      <c r="BN47">
        <v>0</v>
      </c>
      <c r="BO47" t="s">
        <v>6</v>
      </c>
      <c r="BP47">
        <v>0</v>
      </c>
      <c r="BQ47">
        <v>1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6</v>
      </c>
      <c r="BZ47">
        <v>182</v>
      </c>
      <c r="CA47">
        <v>60</v>
      </c>
      <c r="CB47" t="s">
        <v>6</v>
      </c>
      <c r="CE47">
        <v>0</v>
      </c>
      <c r="CF47">
        <v>0</v>
      </c>
      <c r="CG47">
        <v>0</v>
      </c>
      <c r="CM47">
        <v>0</v>
      </c>
      <c r="CN47" t="s">
        <v>6</v>
      </c>
      <c r="CO47">
        <v>0</v>
      </c>
      <c r="CP47">
        <f t="shared" si="73"/>
        <v>126941</v>
      </c>
      <c r="CQ47">
        <f t="shared" si="74"/>
        <v>0</v>
      </c>
      <c r="CR47">
        <f t="shared" si="75"/>
        <v>841.42</v>
      </c>
      <c r="CS47">
        <f t="shared" si="76"/>
        <v>0</v>
      </c>
      <c r="CT47">
        <f t="shared" si="77"/>
        <v>569.03</v>
      </c>
      <c r="CU47">
        <f t="shared" si="78"/>
        <v>0</v>
      </c>
      <c r="CV47">
        <f t="shared" si="79"/>
        <v>3.39</v>
      </c>
      <c r="CW47">
        <f t="shared" si="80"/>
        <v>0</v>
      </c>
      <c r="CX47">
        <f t="shared" si="81"/>
        <v>0</v>
      </c>
      <c r="CY47">
        <f t="shared" si="82"/>
        <v>93207.66</v>
      </c>
      <c r="CZ47">
        <f t="shared" si="83"/>
        <v>30727.8</v>
      </c>
      <c r="DC47" t="s">
        <v>6</v>
      </c>
      <c r="DD47" t="s">
        <v>17</v>
      </c>
      <c r="DE47" t="s">
        <v>83</v>
      </c>
      <c r="DF47" t="s">
        <v>83</v>
      </c>
      <c r="DG47" t="s">
        <v>83</v>
      </c>
      <c r="DH47" t="s">
        <v>6</v>
      </c>
      <c r="DI47" t="s">
        <v>83</v>
      </c>
      <c r="DJ47" t="s">
        <v>83</v>
      </c>
      <c r="DK47" t="s">
        <v>6</v>
      </c>
      <c r="DL47" t="s">
        <v>6</v>
      </c>
      <c r="DM47" t="s">
        <v>6</v>
      </c>
      <c r="DN47">
        <v>0</v>
      </c>
      <c r="DO47">
        <v>0</v>
      </c>
      <c r="DP47">
        <v>1</v>
      </c>
      <c r="DQ47">
        <v>1</v>
      </c>
      <c r="DU47">
        <v>1013</v>
      </c>
      <c r="DV47" t="s">
        <v>81</v>
      </c>
      <c r="DW47" t="s">
        <v>81</v>
      </c>
      <c r="DX47">
        <v>1</v>
      </c>
      <c r="DZ47" t="s">
        <v>6</v>
      </c>
      <c r="EA47" t="s">
        <v>6</v>
      </c>
      <c r="EB47" t="s">
        <v>6</v>
      </c>
      <c r="EC47" t="s">
        <v>6</v>
      </c>
      <c r="EE47">
        <v>55475145</v>
      </c>
      <c r="EF47">
        <v>1</v>
      </c>
      <c r="EG47" t="s">
        <v>18</v>
      </c>
      <c r="EH47">
        <v>0</v>
      </c>
      <c r="EI47" t="s">
        <v>6</v>
      </c>
      <c r="EJ47">
        <v>1</v>
      </c>
      <c r="EK47">
        <v>350002</v>
      </c>
      <c r="EL47" t="s">
        <v>19</v>
      </c>
      <c r="EM47" t="s">
        <v>20</v>
      </c>
      <c r="EO47" t="s">
        <v>6</v>
      </c>
      <c r="EQ47">
        <v>256</v>
      </c>
      <c r="ER47">
        <v>2830.39</v>
      </c>
      <c r="ES47">
        <v>9.5</v>
      </c>
      <c r="ET47">
        <v>1682.84</v>
      </c>
      <c r="EU47">
        <v>0</v>
      </c>
      <c r="EV47">
        <v>1138.05</v>
      </c>
      <c r="EW47">
        <v>6.78</v>
      </c>
      <c r="EX47">
        <v>0</v>
      </c>
      <c r="EY47">
        <v>0</v>
      </c>
      <c r="FQ47">
        <v>0</v>
      </c>
      <c r="FR47">
        <f t="shared" si="84"/>
        <v>0</v>
      </c>
      <c r="FS47">
        <v>0</v>
      </c>
      <c r="FX47">
        <v>182</v>
      </c>
      <c r="FY47">
        <v>60</v>
      </c>
      <c r="GA47" t="s">
        <v>6</v>
      </c>
      <c r="GD47">
        <v>1</v>
      </c>
      <c r="GF47">
        <v>-825816566</v>
      </c>
      <c r="GG47">
        <v>2</v>
      </c>
      <c r="GH47">
        <v>1</v>
      </c>
      <c r="GI47">
        <v>-2</v>
      </c>
      <c r="GJ47">
        <v>0</v>
      </c>
      <c r="GK47">
        <v>0</v>
      </c>
      <c r="GL47">
        <f t="shared" si="85"/>
        <v>0</v>
      </c>
      <c r="GM47">
        <f t="shared" si="86"/>
        <v>250877</v>
      </c>
      <c r="GN47">
        <f t="shared" si="87"/>
        <v>250877</v>
      </c>
      <c r="GO47">
        <f t="shared" si="88"/>
        <v>0</v>
      </c>
      <c r="GP47">
        <f t="shared" si="89"/>
        <v>0</v>
      </c>
      <c r="GR47">
        <v>0</v>
      </c>
      <c r="GS47">
        <v>3</v>
      </c>
      <c r="GT47">
        <v>0</v>
      </c>
      <c r="GU47" t="s">
        <v>6</v>
      </c>
      <c r="GV47">
        <f t="shared" si="90"/>
        <v>0</v>
      </c>
      <c r="GW47">
        <v>1</v>
      </c>
      <c r="GX47">
        <f t="shared" si="91"/>
        <v>0</v>
      </c>
      <c r="HA47">
        <v>0</v>
      </c>
      <c r="HB47">
        <v>0</v>
      </c>
      <c r="HC47">
        <f t="shared" si="92"/>
        <v>0</v>
      </c>
      <c r="HE47" t="s">
        <v>6</v>
      </c>
      <c r="HF47" t="s">
        <v>6</v>
      </c>
      <c r="HM47" t="s">
        <v>6</v>
      </c>
      <c r="HN47" t="s">
        <v>6</v>
      </c>
      <c r="HO47" t="s">
        <v>6</v>
      </c>
      <c r="HP47" t="s">
        <v>6</v>
      </c>
      <c r="HQ47" t="s">
        <v>6</v>
      </c>
      <c r="IK47">
        <v>0</v>
      </c>
    </row>
    <row r="48" spans="1:245" x14ac:dyDescent="0.2">
      <c r="A48">
        <v>17</v>
      </c>
      <c r="B48">
        <v>1</v>
      </c>
      <c r="E48" t="s">
        <v>84</v>
      </c>
      <c r="F48" t="s">
        <v>85</v>
      </c>
      <c r="G48" t="s">
        <v>86</v>
      </c>
      <c r="H48" t="s">
        <v>24</v>
      </c>
      <c r="I48">
        <v>180</v>
      </c>
      <c r="J48">
        <v>0</v>
      </c>
      <c r="K48">
        <v>180</v>
      </c>
      <c r="O48">
        <f t="shared" si="54"/>
        <v>209880</v>
      </c>
      <c r="P48">
        <f t="shared" si="55"/>
        <v>209880</v>
      </c>
      <c r="Q48">
        <f t="shared" si="56"/>
        <v>0</v>
      </c>
      <c r="R48">
        <f t="shared" si="57"/>
        <v>0</v>
      </c>
      <c r="S48">
        <f t="shared" si="58"/>
        <v>0</v>
      </c>
      <c r="T48">
        <f t="shared" si="59"/>
        <v>0</v>
      </c>
      <c r="U48">
        <f t="shared" si="60"/>
        <v>0</v>
      </c>
      <c r="V48">
        <f t="shared" si="61"/>
        <v>0</v>
      </c>
      <c r="W48">
        <f t="shared" si="62"/>
        <v>0</v>
      </c>
      <c r="X48">
        <f t="shared" si="63"/>
        <v>0</v>
      </c>
      <c r="Y48">
        <f t="shared" si="64"/>
        <v>0</v>
      </c>
      <c r="AA48">
        <v>58002114</v>
      </c>
      <c r="AB48">
        <f t="shared" si="65"/>
        <v>1166</v>
      </c>
      <c r="AC48">
        <f>ROUND((ES48),2)</f>
        <v>1166</v>
      </c>
      <c r="AD48">
        <f>ROUND((((ET48)-(EU48))+AE48),2)</f>
        <v>0</v>
      </c>
      <c r="AE48">
        <f t="shared" ref="AE48:AF52" si="94">ROUND((EU48),2)</f>
        <v>0</v>
      </c>
      <c r="AF48">
        <f t="shared" si="94"/>
        <v>0</v>
      </c>
      <c r="AG48">
        <f t="shared" si="69"/>
        <v>0</v>
      </c>
      <c r="AH48">
        <f t="shared" ref="AH48:AI52" si="95">(EW48)</f>
        <v>0</v>
      </c>
      <c r="AI48">
        <f t="shared" si="95"/>
        <v>0</v>
      </c>
      <c r="AJ48">
        <f t="shared" si="72"/>
        <v>0</v>
      </c>
      <c r="AK48">
        <v>1166</v>
      </c>
      <c r="AL48">
        <v>1166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1</v>
      </c>
      <c r="BD48" t="s">
        <v>6</v>
      </c>
      <c r="BE48" t="s">
        <v>6</v>
      </c>
      <c r="BF48" t="s">
        <v>6</v>
      </c>
      <c r="BG48" t="s">
        <v>6</v>
      </c>
      <c r="BH48">
        <v>3</v>
      </c>
      <c r="BI48">
        <v>1</v>
      </c>
      <c r="BJ48" t="s">
        <v>6</v>
      </c>
      <c r="BM48">
        <v>500003</v>
      </c>
      <c r="BN48">
        <v>0</v>
      </c>
      <c r="BO48" t="s">
        <v>6</v>
      </c>
      <c r="BP48">
        <v>0</v>
      </c>
      <c r="BQ48">
        <v>13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6</v>
      </c>
      <c r="BZ48">
        <v>0</v>
      </c>
      <c r="CA48">
        <v>0</v>
      </c>
      <c r="CB48" t="s">
        <v>6</v>
      </c>
      <c r="CE48">
        <v>0</v>
      </c>
      <c r="CF48">
        <v>0</v>
      </c>
      <c r="CG48">
        <v>0</v>
      </c>
      <c r="CM48">
        <v>0</v>
      </c>
      <c r="CN48" t="s">
        <v>6</v>
      </c>
      <c r="CO48">
        <v>0</v>
      </c>
      <c r="CP48">
        <f t="shared" si="73"/>
        <v>209880</v>
      </c>
      <c r="CQ48">
        <f t="shared" si="74"/>
        <v>1166</v>
      </c>
      <c r="CR48">
        <f t="shared" si="75"/>
        <v>0</v>
      </c>
      <c r="CS48">
        <f t="shared" si="76"/>
        <v>0</v>
      </c>
      <c r="CT48">
        <f t="shared" si="77"/>
        <v>0</v>
      </c>
      <c r="CU48">
        <f t="shared" si="78"/>
        <v>0</v>
      </c>
      <c r="CV48">
        <f t="shared" si="79"/>
        <v>0</v>
      </c>
      <c r="CW48">
        <f t="shared" si="80"/>
        <v>0</v>
      </c>
      <c r="CX48">
        <f t="shared" si="81"/>
        <v>0</v>
      </c>
      <c r="CY48">
        <f t="shared" si="82"/>
        <v>0</v>
      </c>
      <c r="CZ48">
        <f t="shared" si="83"/>
        <v>0</v>
      </c>
      <c r="DC48" t="s">
        <v>6</v>
      </c>
      <c r="DD48" t="s">
        <v>6</v>
      </c>
      <c r="DE48" t="s">
        <v>6</v>
      </c>
      <c r="DF48" t="s">
        <v>6</v>
      </c>
      <c r="DG48" t="s">
        <v>6</v>
      </c>
      <c r="DH48" t="s">
        <v>6</v>
      </c>
      <c r="DI48" t="s">
        <v>6</v>
      </c>
      <c r="DJ48" t="s">
        <v>6</v>
      </c>
      <c r="DK48" t="s">
        <v>6</v>
      </c>
      <c r="DL48" t="s">
        <v>6</v>
      </c>
      <c r="DM48" t="s">
        <v>6</v>
      </c>
      <c r="DN48">
        <v>0</v>
      </c>
      <c r="DO48">
        <v>0</v>
      </c>
      <c r="DP48">
        <v>1</v>
      </c>
      <c r="DQ48">
        <v>1</v>
      </c>
      <c r="DU48">
        <v>1013</v>
      </c>
      <c r="DV48" t="s">
        <v>24</v>
      </c>
      <c r="DW48" t="s">
        <v>24</v>
      </c>
      <c r="DX48">
        <v>1</v>
      </c>
      <c r="DZ48" t="s">
        <v>6</v>
      </c>
      <c r="EA48" t="s">
        <v>6</v>
      </c>
      <c r="EB48" t="s">
        <v>6</v>
      </c>
      <c r="EC48" t="s">
        <v>6</v>
      </c>
      <c r="EE48">
        <v>55475140</v>
      </c>
      <c r="EF48">
        <v>13</v>
      </c>
      <c r="EG48" t="s">
        <v>25</v>
      </c>
      <c r="EH48">
        <v>0</v>
      </c>
      <c r="EI48" t="s">
        <v>6</v>
      </c>
      <c r="EJ48">
        <v>1</v>
      </c>
      <c r="EK48">
        <v>500003</v>
      </c>
      <c r="EL48" t="s">
        <v>26</v>
      </c>
      <c r="EM48" t="s">
        <v>27</v>
      </c>
      <c r="EO48" t="s">
        <v>6</v>
      </c>
      <c r="EQ48">
        <v>256</v>
      </c>
      <c r="ER48">
        <v>1166</v>
      </c>
      <c r="ES48">
        <v>1166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FQ48">
        <v>0</v>
      </c>
      <c r="FR48">
        <f t="shared" si="84"/>
        <v>0</v>
      </c>
      <c r="FS48">
        <v>0</v>
      </c>
      <c r="FX48">
        <v>0</v>
      </c>
      <c r="FY48">
        <v>0</v>
      </c>
      <c r="GA48" t="s">
        <v>6</v>
      </c>
      <c r="GD48">
        <v>1</v>
      </c>
      <c r="GF48">
        <v>635412124</v>
      </c>
      <c r="GG48">
        <v>2</v>
      </c>
      <c r="GH48">
        <v>2</v>
      </c>
      <c r="GI48">
        <v>-2</v>
      </c>
      <c r="GJ48">
        <v>0</v>
      </c>
      <c r="GK48">
        <v>0</v>
      </c>
      <c r="GL48">
        <f t="shared" si="85"/>
        <v>0</v>
      </c>
      <c r="GM48">
        <f t="shared" si="86"/>
        <v>209880</v>
      </c>
      <c r="GN48">
        <f t="shared" si="87"/>
        <v>209880</v>
      </c>
      <c r="GO48">
        <f t="shared" si="88"/>
        <v>0</v>
      </c>
      <c r="GP48">
        <f t="shared" si="89"/>
        <v>0</v>
      </c>
      <c r="GR48">
        <v>0</v>
      </c>
      <c r="GS48">
        <v>2</v>
      </c>
      <c r="GT48">
        <v>0</v>
      </c>
      <c r="GU48" t="s">
        <v>6</v>
      </c>
      <c r="GV48">
        <f t="shared" si="90"/>
        <v>0</v>
      </c>
      <c r="GW48">
        <v>1</v>
      </c>
      <c r="GX48">
        <f t="shared" si="91"/>
        <v>0</v>
      </c>
      <c r="HA48">
        <v>0</v>
      </c>
      <c r="HB48">
        <v>0</v>
      </c>
      <c r="HC48">
        <f t="shared" si="92"/>
        <v>0</v>
      </c>
      <c r="HE48" t="s">
        <v>6</v>
      </c>
      <c r="HF48" t="s">
        <v>6</v>
      </c>
      <c r="HM48" t="s">
        <v>6</v>
      </c>
      <c r="HN48" t="s">
        <v>6</v>
      </c>
      <c r="HO48" t="s">
        <v>6</v>
      </c>
      <c r="HP48" t="s">
        <v>6</v>
      </c>
      <c r="HQ48" t="s">
        <v>6</v>
      </c>
      <c r="IK48">
        <v>0</v>
      </c>
    </row>
    <row r="49" spans="1:245" x14ac:dyDescent="0.2">
      <c r="A49">
        <v>17</v>
      </c>
      <c r="B49">
        <v>1</v>
      </c>
      <c r="E49" t="s">
        <v>87</v>
      </c>
      <c r="F49" t="s">
        <v>88</v>
      </c>
      <c r="G49" t="s">
        <v>89</v>
      </c>
      <c r="H49" t="s">
        <v>24</v>
      </c>
      <c r="I49">
        <v>90</v>
      </c>
      <c r="J49">
        <v>0</v>
      </c>
      <c r="K49">
        <v>90</v>
      </c>
      <c r="O49">
        <f t="shared" si="54"/>
        <v>39820</v>
      </c>
      <c r="P49">
        <f t="shared" si="55"/>
        <v>39820</v>
      </c>
      <c r="Q49">
        <f t="shared" si="56"/>
        <v>0</v>
      </c>
      <c r="R49">
        <f t="shared" si="57"/>
        <v>0</v>
      </c>
      <c r="S49">
        <f t="shared" si="58"/>
        <v>0</v>
      </c>
      <c r="T49">
        <f t="shared" si="59"/>
        <v>0</v>
      </c>
      <c r="U49">
        <f t="shared" si="60"/>
        <v>0</v>
      </c>
      <c r="V49">
        <f t="shared" si="61"/>
        <v>0</v>
      </c>
      <c r="W49">
        <f t="shared" si="62"/>
        <v>0</v>
      </c>
      <c r="X49">
        <f t="shared" si="63"/>
        <v>0</v>
      </c>
      <c r="Y49">
        <f t="shared" si="64"/>
        <v>0</v>
      </c>
      <c r="AA49">
        <v>58002114</v>
      </c>
      <c r="AB49">
        <f t="shared" si="65"/>
        <v>442.44</v>
      </c>
      <c r="AC49">
        <f>ROUND((ES49),2)</f>
        <v>442.44</v>
      </c>
      <c r="AD49">
        <f>ROUND((((ET49)-(EU49))+AE49),2)</f>
        <v>0</v>
      </c>
      <c r="AE49">
        <f t="shared" si="94"/>
        <v>0</v>
      </c>
      <c r="AF49">
        <f t="shared" si="94"/>
        <v>0</v>
      </c>
      <c r="AG49">
        <f t="shared" si="69"/>
        <v>0</v>
      </c>
      <c r="AH49">
        <f t="shared" si="95"/>
        <v>0</v>
      </c>
      <c r="AI49">
        <f t="shared" si="95"/>
        <v>0</v>
      </c>
      <c r="AJ49">
        <f t="shared" si="72"/>
        <v>0</v>
      </c>
      <c r="AK49">
        <v>442.44</v>
      </c>
      <c r="AL49">
        <v>442.44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1</v>
      </c>
      <c r="AW49">
        <v>1</v>
      </c>
      <c r="AZ49">
        <v>1</v>
      </c>
      <c r="BA49">
        <v>1</v>
      </c>
      <c r="BB49">
        <v>1</v>
      </c>
      <c r="BC49">
        <v>1</v>
      </c>
      <c r="BD49" t="s">
        <v>6</v>
      </c>
      <c r="BE49" t="s">
        <v>6</v>
      </c>
      <c r="BF49" t="s">
        <v>6</v>
      </c>
      <c r="BG49" t="s">
        <v>6</v>
      </c>
      <c r="BH49">
        <v>3</v>
      </c>
      <c r="BI49">
        <v>1</v>
      </c>
      <c r="BJ49" t="s">
        <v>6</v>
      </c>
      <c r="BM49">
        <v>500003</v>
      </c>
      <c r="BN49">
        <v>0</v>
      </c>
      <c r="BO49" t="s">
        <v>6</v>
      </c>
      <c r="BP49">
        <v>0</v>
      </c>
      <c r="BQ49">
        <v>13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6</v>
      </c>
      <c r="BZ49">
        <v>0</v>
      </c>
      <c r="CA49">
        <v>0</v>
      </c>
      <c r="CB49" t="s">
        <v>6</v>
      </c>
      <c r="CE49">
        <v>0</v>
      </c>
      <c r="CF49">
        <v>0</v>
      </c>
      <c r="CG49">
        <v>0</v>
      </c>
      <c r="CM49">
        <v>0</v>
      </c>
      <c r="CN49" t="s">
        <v>6</v>
      </c>
      <c r="CO49">
        <v>0</v>
      </c>
      <c r="CP49">
        <f t="shared" si="73"/>
        <v>39820</v>
      </c>
      <c r="CQ49">
        <f t="shared" si="74"/>
        <v>442.44</v>
      </c>
      <c r="CR49">
        <f t="shared" si="75"/>
        <v>0</v>
      </c>
      <c r="CS49">
        <f t="shared" si="76"/>
        <v>0</v>
      </c>
      <c r="CT49">
        <f t="shared" si="77"/>
        <v>0</v>
      </c>
      <c r="CU49">
        <f t="shared" si="78"/>
        <v>0</v>
      </c>
      <c r="CV49">
        <f t="shared" si="79"/>
        <v>0</v>
      </c>
      <c r="CW49">
        <f t="shared" si="80"/>
        <v>0</v>
      </c>
      <c r="CX49">
        <f t="shared" si="81"/>
        <v>0</v>
      </c>
      <c r="CY49">
        <f t="shared" si="82"/>
        <v>0</v>
      </c>
      <c r="CZ49">
        <f t="shared" si="83"/>
        <v>0</v>
      </c>
      <c r="DC49" t="s">
        <v>6</v>
      </c>
      <c r="DD49" t="s">
        <v>6</v>
      </c>
      <c r="DE49" t="s">
        <v>6</v>
      </c>
      <c r="DF49" t="s">
        <v>6</v>
      </c>
      <c r="DG49" t="s">
        <v>6</v>
      </c>
      <c r="DH49" t="s">
        <v>6</v>
      </c>
      <c r="DI49" t="s">
        <v>6</v>
      </c>
      <c r="DJ49" t="s">
        <v>6</v>
      </c>
      <c r="DK49" t="s">
        <v>6</v>
      </c>
      <c r="DL49" t="s">
        <v>6</v>
      </c>
      <c r="DM49" t="s">
        <v>6</v>
      </c>
      <c r="DN49">
        <v>0</v>
      </c>
      <c r="DO49">
        <v>0</v>
      </c>
      <c r="DP49">
        <v>1</v>
      </c>
      <c r="DQ49">
        <v>1</v>
      </c>
      <c r="DU49">
        <v>1013</v>
      </c>
      <c r="DV49" t="s">
        <v>24</v>
      </c>
      <c r="DW49" t="s">
        <v>24</v>
      </c>
      <c r="DX49">
        <v>1</v>
      </c>
      <c r="DZ49" t="s">
        <v>6</v>
      </c>
      <c r="EA49" t="s">
        <v>6</v>
      </c>
      <c r="EB49" t="s">
        <v>6</v>
      </c>
      <c r="EC49" t="s">
        <v>6</v>
      </c>
      <c r="EE49">
        <v>55475140</v>
      </c>
      <c r="EF49">
        <v>13</v>
      </c>
      <c r="EG49" t="s">
        <v>25</v>
      </c>
      <c r="EH49">
        <v>0</v>
      </c>
      <c r="EI49" t="s">
        <v>6</v>
      </c>
      <c r="EJ49">
        <v>1</v>
      </c>
      <c r="EK49">
        <v>500003</v>
      </c>
      <c r="EL49" t="s">
        <v>26</v>
      </c>
      <c r="EM49" t="s">
        <v>27</v>
      </c>
      <c r="EO49" t="s">
        <v>6</v>
      </c>
      <c r="EQ49">
        <v>256</v>
      </c>
      <c r="ER49">
        <v>442.44</v>
      </c>
      <c r="ES49">
        <v>442.44</v>
      </c>
      <c r="ET49">
        <v>0</v>
      </c>
      <c r="EU49">
        <v>0</v>
      </c>
      <c r="EV49">
        <v>0</v>
      </c>
      <c r="EW49">
        <v>0</v>
      </c>
      <c r="EX49">
        <v>0</v>
      </c>
      <c r="EY49">
        <v>0</v>
      </c>
      <c r="FQ49">
        <v>0</v>
      </c>
      <c r="FR49">
        <f t="shared" si="84"/>
        <v>0</v>
      </c>
      <c r="FS49">
        <v>0</v>
      </c>
      <c r="FX49">
        <v>0</v>
      </c>
      <c r="FY49">
        <v>0</v>
      </c>
      <c r="GA49" t="s">
        <v>6</v>
      </c>
      <c r="GD49">
        <v>1</v>
      </c>
      <c r="GF49">
        <v>589108720</v>
      </c>
      <c r="GG49">
        <v>2</v>
      </c>
      <c r="GH49">
        <v>2</v>
      </c>
      <c r="GI49">
        <v>-2</v>
      </c>
      <c r="GJ49">
        <v>0</v>
      </c>
      <c r="GK49">
        <v>0</v>
      </c>
      <c r="GL49">
        <f t="shared" si="85"/>
        <v>0</v>
      </c>
      <c r="GM49">
        <f t="shared" si="86"/>
        <v>39820</v>
      </c>
      <c r="GN49">
        <f t="shared" si="87"/>
        <v>39820</v>
      </c>
      <c r="GO49">
        <f t="shared" si="88"/>
        <v>0</v>
      </c>
      <c r="GP49">
        <f t="shared" si="89"/>
        <v>0</v>
      </c>
      <c r="GR49">
        <v>0</v>
      </c>
      <c r="GS49">
        <v>2</v>
      </c>
      <c r="GT49">
        <v>0</v>
      </c>
      <c r="GU49" t="s">
        <v>6</v>
      </c>
      <c r="GV49">
        <f t="shared" si="90"/>
        <v>0</v>
      </c>
      <c r="GW49">
        <v>1</v>
      </c>
      <c r="GX49">
        <f t="shared" si="91"/>
        <v>0</v>
      </c>
      <c r="HA49">
        <v>0</v>
      </c>
      <c r="HB49">
        <v>0</v>
      </c>
      <c r="HC49">
        <f t="shared" si="92"/>
        <v>0</v>
      </c>
      <c r="HE49" t="s">
        <v>6</v>
      </c>
      <c r="HF49" t="s">
        <v>6</v>
      </c>
      <c r="HM49" t="s">
        <v>6</v>
      </c>
      <c r="HN49" t="s">
        <v>6</v>
      </c>
      <c r="HO49" t="s">
        <v>6</v>
      </c>
      <c r="HP49" t="s">
        <v>6</v>
      </c>
      <c r="HQ49" t="s">
        <v>6</v>
      </c>
      <c r="IK49">
        <v>0</v>
      </c>
    </row>
    <row r="50" spans="1:245" x14ac:dyDescent="0.2">
      <c r="A50">
        <v>17</v>
      </c>
      <c r="B50">
        <v>1</v>
      </c>
      <c r="E50" t="s">
        <v>90</v>
      </c>
      <c r="F50" t="s">
        <v>91</v>
      </c>
      <c r="G50" t="s">
        <v>92</v>
      </c>
      <c r="H50" t="s">
        <v>24</v>
      </c>
      <c r="I50">
        <v>90</v>
      </c>
      <c r="J50">
        <v>0</v>
      </c>
      <c r="K50">
        <v>90</v>
      </c>
      <c r="O50">
        <f t="shared" si="54"/>
        <v>24254</v>
      </c>
      <c r="P50">
        <f t="shared" si="55"/>
        <v>24254</v>
      </c>
      <c r="Q50">
        <f t="shared" si="56"/>
        <v>0</v>
      </c>
      <c r="R50">
        <f t="shared" si="57"/>
        <v>0</v>
      </c>
      <c r="S50">
        <f t="shared" si="58"/>
        <v>0</v>
      </c>
      <c r="T50">
        <f t="shared" si="59"/>
        <v>0</v>
      </c>
      <c r="U50">
        <f t="shared" si="60"/>
        <v>0</v>
      </c>
      <c r="V50">
        <f t="shared" si="61"/>
        <v>0</v>
      </c>
      <c r="W50">
        <f t="shared" si="62"/>
        <v>0</v>
      </c>
      <c r="X50">
        <f t="shared" si="63"/>
        <v>0</v>
      </c>
      <c r="Y50">
        <f t="shared" si="64"/>
        <v>0</v>
      </c>
      <c r="AA50">
        <v>58002114</v>
      </c>
      <c r="AB50">
        <f t="shared" si="65"/>
        <v>269.49</v>
      </c>
      <c r="AC50">
        <f>ROUND((ES50),2)</f>
        <v>269.49</v>
      </c>
      <c r="AD50">
        <f>ROUND((((ET50)-(EU50))+AE50),2)</f>
        <v>0</v>
      </c>
      <c r="AE50">
        <f t="shared" si="94"/>
        <v>0</v>
      </c>
      <c r="AF50">
        <f t="shared" si="94"/>
        <v>0</v>
      </c>
      <c r="AG50">
        <f t="shared" si="69"/>
        <v>0</v>
      </c>
      <c r="AH50">
        <f t="shared" si="95"/>
        <v>0</v>
      </c>
      <c r="AI50">
        <f t="shared" si="95"/>
        <v>0</v>
      </c>
      <c r="AJ50">
        <f t="shared" si="72"/>
        <v>0</v>
      </c>
      <c r="AK50">
        <v>269.49</v>
      </c>
      <c r="AL50">
        <v>269.49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1</v>
      </c>
      <c r="AW50">
        <v>1</v>
      </c>
      <c r="AZ50">
        <v>1</v>
      </c>
      <c r="BA50">
        <v>1</v>
      </c>
      <c r="BB50">
        <v>1</v>
      </c>
      <c r="BC50">
        <v>1</v>
      </c>
      <c r="BD50" t="s">
        <v>6</v>
      </c>
      <c r="BE50" t="s">
        <v>6</v>
      </c>
      <c r="BF50" t="s">
        <v>6</v>
      </c>
      <c r="BG50" t="s">
        <v>6</v>
      </c>
      <c r="BH50">
        <v>3</v>
      </c>
      <c r="BI50">
        <v>1</v>
      </c>
      <c r="BJ50" t="s">
        <v>6</v>
      </c>
      <c r="BM50">
        <v>500003</v>
      </c>
      <c r="BN50">
        <v>0</v>
      </c>
      <c r="BO50" t="s">
        <v>6</v>
      </c>
      <c r="BP50">
        <v>0</v>
      </c>
      <c r="BQ50">
        <v>13</v>
      </c>
      <c r="BR50">
        <v>0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6</v>
      </c>
      <c r="BZ50">
        <v>0</v>
      </c>
      <c r="CA50">
        <v>0</v>
      </c>
      <c r="CB50" t="s">
        <v>6</v>
      </c>
      <c r="CE50">
        <v>0</v>
      </c>
      <c r="CF50">
        <v>0</v>
      </c>
      <c r="CG50">
        <v>0</v>
      </c>
      <c r="CM50">
        <v>0</v>
      </c>
      <c r="CN50" t="s">
        <v>6</v>
      </c>
      <c r="CO50">
        <v>0</v>
      </c>
      <c r="CP50">
        <f t="shared" si="73"/>
        <v>24254</v>
      </c>
      <c r="CQ50">
        <f t="shared" si="74"/>
        <v>269.49</v>
      </c>
      <c r="CR50">
        <f t="shared" si="75"/>
        <v>0</v>
      </c>
      <c r="CS50">
        <f t="shared" si="76"/>
        <v>0</v>
      </c>
      <c r="CT50">
        <f t="shared" si="77"/>
        <v>0</v>
      </c>
      <c r="CU50">
        <f t="shared" si="78"/>
        <v>0</v>
      </c>
      <c r="CV50">
        <f t="shared" si="79"/>
        <v>0</v>
      </c>
      <c r="CW50">
        <f t="shared" si="80"/>
        <v>0</v>
      </c>
      <c r="CX50">
        <f t="shared" si="81"/>
        <v>0</v>
      </c>
      <c r="CY50">
        <f t="shared" si="82"/>
        <v>0</v>
      </c>
      <c r="CZ50">
        <f t="shared" si="83"/>
        <v>0</v>
      </c>
      <c r="DC50" t="s">
        <v>6</v>
      </c>
      <c r="DD50" t="s">
        <v>6</v>
      </c>
      <c r="DE50" t="s">
        <v>6</v>
      </c>
      <c r="DF50" t="s">
        <v>6</v>
      </c>
      <c r="DG50" t="s">
        <v>6</v>
      </c>
      <c r="DH50" t="s">
        <v>6</v>
      </c>
      <c r="DI50" t="s">
        <v>6</v>
      </c>
      <c r="DJ50" t="s">
        <v>6</v>
      </c>
      <c r="DK50" t="s">
        <v>6</v>
      </c>
      <c r="DL50" t="s">
        <v>6</v>
      </c>
      <c r="DM50" t="s">
        <v>6</v>
      </c>
      <c r="DN50">
        <v>0</v>
      </c>
      <c r="DO50">
        <v>0</v>
      </c>
      <c r="DP50">
        <v>1</v>
      </c>
      <c r="DQ50">
        <v>1</v>
      </c>
      <c r="DU50">
        <v>1013</v>
      </c>
      <c r="DV50" t="s">
        <v>24</v>
      </c>
      <c r="DW50" t="s">
        <v>24</v>
      </c>
      <c r="DX50">
        <v>1</v>
      </c>
      <c r="DZ50" t="s">
        <v>6</v>
      </c>
      <c r="EA50" t="s">
        <v>6</v>
      </c>
      <c r="EB50" t="s">
        <v>6</v>
      </c>
      <c r="EC50" t="s">
        <v>6</v>
      </c>
      <c r="EE50">
        <v>55475140</v>
      </c>
      <c r="EF50">
        <v>13</v>
      </c>
      <c r="EG50" t="s">
        <v>25</v>
      </c>
      <c r="EH50">
        <v>0</v>
      </c>
      <c r="EI50" t="s">
        <v>6</v>
      </c>
      <c r="EJ50">
        <v>1</v>
      </c>
      <c r="EK50">
        <v>500003</v>
      </c>
      <c r="EL50" t="s">
        <v>26</v>
      </c>
      <c r="EM50" t="s">
        <v>27</v>
      </c>
      <c r="EO50" t="s">
        <v>6</v>
      </c>
      <c r="EQ50">
        <v>256</v>
      </c>
      <c r="ER50">
        <v>269.49</v>
      </c>
      <c r="ES50">
        <v>269.49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FQ50">
        <v>0</v>
      </c>
      <c r="FR50">
        <f t="shared" si="84"/>
        <v>0</v>
      </c>
      <c r="FS50">
        <v>0</v>
      </c>
      <c r="FX50">
        <v>0</v>
      </c>
      <c r="FY50">
        <v>0</v>
      </c>
      <c r="GA50" t="s">
        <v>6</v>
      </c>
      <c r="GD50">
        <v>1</v>
      </c>
      <c r="GF50">
        <v>-857656454</v>
      </c>
      <c r="GG50">
        <v>2</v>
      </c>
      <c r="GH50">
        <v>2</v>
      </c>
      <c r="GI50">
        <v>-2</v>
      </c>
      <c r="GJ50">
        <v>0</v>
      </c>
      <c r="GK50">
        <v>0</v>
      </c>
      <c r="GL50">
        <f t="shared" si="85"/>
        <v>0</v>
      </c>
      <c r="GM50">
        <f t="shared" si="86"/>
        <v>24254</v>
      </c>
      <c r="GN50">
        <f t="shared" si="87"/>
        <v>24254</v>
      </c>
      <c r="GO50">
        <f t="shared" si="88"/>
        <v>0</v>
      </c>
      <c r="GP50">
        <f t="shared" si="89"/>
        <v>0</v>
      </c>
      <c r="GR50">
        <v>0</v>
      </c>
      <c r="GS50">
        <v>2</v>
      </c>
      <c r="GT50">
        <v>0</v>
      </c>
      <c r="GU50" t="s">
        <v>6</v>
      </c>
      <c r="GV50">
        <f t="shared" si="90"/>
        <v>0</v>
      </c>
      <c r="GW50">
        <v>1</v>
      </c>
      <c r="GX50">
        <f t="shared" si="91"/>
        <v>0</v>
      </c>
      <c r="HA50">
        <v>0</v>
      </c>
      <c r="HB50">
        <v>0</v>
      </c>
      <c r="HC50">
        <f t="shared" si="92"/>
        <v>0</v>
      </c>
      <c r="HE50" t="s">
        <v>6</v>
      </c>
      <c r="HF50" t="s">
        <v>6</v>
      </c>
      <c r="HM50" t="s">
        <v>6</v>
      </c>
      <c r="HN50" t="s">
        <v>6</v>
      </c>
      <c r="HO50" t="s">
        <v>6</v>
      </c>
      <c r="HP50" t="s">
        <v>6</v>
      </c>
      <c r="HQ50" t="s">
        <v>6</v>
      </c>
      <c r="IK50">
        <v>0</v>
      </c>
    </row>
    <row r="51" spans="1:245" x14ac:dyDescent="0.2">
      <c r="A51">
        <v>17</v>
      </c>
      <c r="B51">
        <v>1</v>
      </c>
      <c r="E51" t="s">
        <v>93</v>
      </c>
      <c r="F51" t="s">
        <v>94</v>
      </c>
      <c r="G51" t="s">
        <v>95</v>
      </c>
      <c r="H51" t="s">
        <v>24</v>
      </c>
      <c r="I51">
        <v>90</v>
      </c>
      <c r="J51">
        <v>0</v>
      </c>
      <c r="K51">
        <v>90</v>
      </c>
      <c r="O51">
        <f t="shared" si="54"/>
        <v>99540</v>
      </c>
      <c r="P51">
        <f t="shared" si="55"/>
        <v>99540</v>
      </c>
      <c r="Q51">
        <f t="shared" si="56"/>
        <v>0</v>
      </c>
      <c r="R51">
        <f t="shared" si="57"/>
        <v>0</v>
      </c>
      <c r="S51">
        <f t="shared" si="58"/>
        <v>0</v>
      </c>
      <c r="T51">
        <f t="shared" si="59"/>
        <v>0</v>
      </c>
      <c r="U51">
        <f t="shared" si="60"/>
        <v>0</v>
      </c>
      <c r="V51">
        <f t="shared" si="61"/>
        <v>0</v>
      </c>
      <c r="W51">
        <f t="shared" si="62"/>
        <v>0</v>
      </c>
      <c r="X51">
        <f t="shared" si="63"/>
        <v>0</v>
      </c>
      <c r="Y51">
        <f t="shared" si="64"/>
        <v>0</v>
      </c>
      <c r="AA51">
        <v>58002114</v>
      </c>
      <c r="AB51">
        <f t="shared" si="65"/>
        <v>1106</v>
      </c>
      <c r="AC51">
        <f>ROUND((ES51),2)</f>
        <v>1106</v>
      </c>
      <c r="AD51">
        <f>ROUND((((ET51)-(EU51))+AE51),2)</f>
        <v>0</v>
      </c>
      <c r="AE51">
        <f t="shared" si="94"/>
        <v>0</v>
      </c>
      <c r="AF51">
        <f t="shared" si="94"/>
        <v>0</v>
      </c>
      <c r="AG51">
        <f t="shared" si="69"/>
        <v>0</v>
      </c>
      <c r="AH51">
        <f t="shared" si="95"/>
        <v>0</v>
      </c>
      <c r="AI51">
        <f t="shared" si="95"/>
        <v>0</v>
      </c>
      <c r="AJ51">
        <f t="shared" si="72"/>
        <v>0</v>
      </c>
      <c r="AK51">
        <v>1106</v>
      </c>
      <c r="AL51">
        <v>1106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1</v>
      </c>
      <c r="AW51">
        <v>1</v>
      </c>
      <c r="AZ51">
        <v>1</v>
      </c>
      <c r="BA51">
        <v>1</v>
      </c>
      <c r="BB51">
        <v>1</v>
      </c>
      <c r="BC51">
        <v>1</v>
      </c>
      <c r="BD51" t="s">
        <v>6</v>
      </c>
      <c r="BE51" t="s">
        <v>6</v>
      </c>
      <c r="BF51" t="s">
        <v>6</v>
      </c>
      <c r="BG51" t="s">
        <v>6</v>
      </c>
      <c r="BH51">
        <v>3</v>
      </c>
      <c r="BI51">
        <v>1</v>
      </c>
      <c r="BJ51" t="s">
        <v>6</v>
      </c>
      <c r="BM51">
        <v>500003</v>
      </c>
      <c r="BN51">
        <v>0</v>
      </c>
      <c r="BO51" t="s">
        <v>6</v>
      </c>
      <c r="BP51">
        <v>0</v>
      </c>
      <c r="BQ51">
        <v>13</v>
      </c>
      <c r="BR51">
        <v>0</v>
      </c>
      <c r="BS51">
        <v>1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6</v>
      </c>
      <c r="BZ51">
        <v>0</v>
      </c>
      <c r="CA51">
        <v>0</v>
      </c>
      <c r="CB51" t="s">
        <v>6</v>
      </c>
      <c r="CE51">
        <v>0</v>
      </c>
      <c r="CF51">
        <v>0</v>
      </c>
      <c r="CG51">
        <v>0</v>
      </c>
      <c r="CM51">
        <v>0</v>
      </c>
      <c r="CN51" t="s">
        <v>6</v>
      </c>
      <c r="CO51">
        <v>0</v>
      </c>
      <c r="CP51">
        <f t="shared" si="73"/>
        <v>99540</v>
      </c>
      <c r="CQ51">
        <f t="shared" si="74"/>
        <v>1106</v>
      </c>
      <c r="CR51">
        <f t="shared" si="75"/>
        <v>0</v>
      </c>
      <c r="CS51">
        <f t="shared" si="76"/>
        <v>0</v>
      </c>
      <c r="CT51">
        <f t="shared" si="77"/>
        <v>0</v>
      </c>
      <c r="CU51">
        <f t="shared" si="78"/>
        <v>0</v>
      </c>
      <c r="CV51">
        <f t="shared" si="79"/>
        <v>0</v>
      </c>
      <c r="CW51">
        <f t="shared" si="80"/>
        <v>0</v>
      </c>
      <c r="CX51">
        <f t="shared" si="81"/>
        <v>0</v>
      </c>
      <c r="CY51">
        <f t="shared" si="82"/>
        <v>0</v>
      </c>
      <c r="CZ51">
        <f t="shared" si="83"/>
        <v>0</v>
      </c>
      <c r="DC51" t="s">
        <v>6</v>
      </c>
      <c r="DD51" t="s">
        <v>6</v>
      </c>
      <c r="DE51" t="s">
        <v>6</v>
      </c>
      <c r="DF51" t="s">
        <v>6</v>
      </c>
      <c r="DG51" t="s">
        <v>6</v>
      </c>
      <c r="DH51" t="s">
        <v>6</v>
      </c>
      <c r="DI51" t="s">
        <v>6</v>
      </c>
      <c r="DJ51" t="s">
        <v>6</v>
      </c>
      <c r="DK51" t="s">
        <v>6</v>
      </c>
      <c r="DL51" t="s">
        <v>6</v>
      </c>
      <c r="DM51" t="s">
        <v>6</v>
      </c>
      <c r="DN51">
        <v>0</v>
      </c>
      <c r="DO51">
        <v>0</v>
      </c>
      <c r="DP51">
        <v>1</v>
      </c>
      <c r="DQ51">
        <v>1</v>
      </c>
      <c r="DU51">
        <v>1013</v>
      </c>
      <c r="DV51" t="s">
        <v>24</v>
      </c>
      <c r="DW51" t="s">
        <v>24</v>
      </c>
      <c r="DX51">
        <v>1</v>
      </c>
      <c r="DZ51" t="s">
        <v>6</v>
      </c>
      <c r="EA51" t="s">
        <v>6</v>
      </c>
      <c r="EB51" t="s">
        <v>6</v>
      </c>
      <c r="EC51" t="s">
        <v>6</v>
      </c>
      <c r="EE51">
        <v>55475140</v>
      </c>
      <c r="EF51">
        <v>13</v>
      </c>
      <c r="EG51" t="s">
        <v>25</v>
      </c>
      <c r="EH51">
        <v>0</v>
      </c>
      <c r="EI51" t="s">
        <v>6</v>
      </c>
      <c r="EJ51">
        <v>1</v>
      </c>
      <c r="EK51">
        <v>500003</v>
      </c>
      <c r="EL51" t="s">
        <v>26</v>
      </c>
      <c r="EM51" t="s">
        <v>27</v>
      </c>
      <c r="EO51" t="s">
        <v>6</v>
      </c>
      <c r="EQ51">
        <v>256</v>
      </c>
      <c r="ER51">
        <v>1106</v>
      </c>
      <c r="ES51">
        <v>1106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FQ51">
        <v>0</v>
      </c>
      <c r="FR51">
        <f t="shared" si="84"/>
        <v>0</v>
      </c>
      <c r="FS51">
        <v>0</v>
      </c>
      <c r="FX51">
        <v>0</v>
      </c>
      <c r="FY51">
        <v>0</v>
      </c>
      <c r="GA51" t="s">
        <v>6</v>
      </c>
      <c r="GD51">
        <v>1</v>
      </c>
      <c r="GF51">
        <v>1025190695</v>
      </c>
      <c r="GG51">
        <v>2</v>
      </c>
      <c r="GH51">
        <v>2</v>
      </c>
      <c r="GI51">
        <v>-2</v>
      </c>
      <c r="GJ51">
        <v>0</v>
      </c>
      <c r="GK51">
        <v>0</v>
      </c>
      <c r="GL51">
        <f t="shared" si="85"/>
        <v>0</v>
      </c>
      <c r="GM51">
        <f t="shared" si="86"/>
        <v>99540</v>
      </c>
      <c r="GN51">
        <f t="shared" si="87"/>
        <v>99540</v>
      </c>
      <c r="GO51">
        <f t="shared" si="88"/>
        <v>0</v>
      </c>
      <c r="GP51">
        <f t="shared" si="89"/>
        <v>0</v>
      </c>
      <c r="GR51">
        <v>0</v>
      </c>
      <c r="GS51">
        <v>2</v>
      </c>
      <c r="GT51">
        <v>0</v>
      </c>
      <c r="GU51" t="s">
        <v>6</v>
      </c>
      <c r="GV51">
        <f t="shared" si="90"/>
        <v>0</v>
      </c>
      <c r="GW51">
        <v>1</v>
      </c>
      <c r="GX51">
        <f t="shared" si="91"/>
        <v>0</v>
      </c>
      <c r="HA51">
        <v>0</v>
      </c>
      <c r="HB51">
        <v>0</v>
      </c>
      <c r="HC51">
        <f t="shared" si="92"/>
        <v>0</v>
      </c>
      <c r="HE51" t="s">
        <v>6</v>
      </c>
      <c r="HF51" t="s">
        <v>6</v>
      </c>
      <c r="HM51" t="s">
        <v>6</v>
      </c>
      <c r="HN51" t="s">
        <v>6</v>
      </c>
      <c r="HO51" t="s">
        <v>6</v>
      </c>
      <c r="HP51" t="s">
        <v>6</v>
      </c>
      <c r="HQ51" t="s">
        <v>6</v>
      </c>
      <c r="IK51">
        <v>0</v>
      </c>
    </row>
    <row r="52" spans="1:245" x14ac:dyDescent="0.2">
      <c r="A52">
        <v>17</v>
      </c>
      <c r="B52">
        <v>1</v>
      </c>
      <c r="E52" t="s">
        <v>96</v>
      </c>
      <c r="F52" t="s">
        <v>97</v>
      </c>
      <c r="G52" t="s">
        <v>98</v>
      </c>
      <c r="H52" t="s">
        <v>24</v>
      </c>
      <c r="I52">
        <v>90</v>
      </c>
      <c r="J52">
        <v>0</v>
      </c>
      <c r="K52">
        <v>90</v>
      </c>
      <c r="O52">
        <f t="shared" si="54"/>
        <v>8649</v>
      </c>
      <c r="P52">
        <f t="shared" si="55"/>
        <v>8649</v>
      </c>
      <c r="Q52">
        <f t="shared" si="56"/>
        <v>0</v>
      </c>
      <c r="R52">
        <f t="shared" si="57"/>
        <v>0</v>
      </c>
      <c r="S52">
        <f t="shared" si="58"/>
        <v>0</v>
      </c>
      <c r="T52">
        <f t="shared" si="59"/>
        <v>0</v>
      </c>
      <c r="U52">
        <f t="shared" si="60"/>
        <v>0</v>
      </c>
      <c r="V52">
        <f t="shared" si="61"/>
        <v>0</v>
      </c>
      <c r="W52">
        <f t="shared" si="62"/>
        <v>0</v>
      </c>
      <c r="X52">
        <f t="shared" si="63"/>
        <v>0</v>
      </c>
      <c r="Y52">
        <f t="shared" si="64"/>
        <v>0</v>
      </c>
      <c r="AA52">
        <v>58002114</v>
      </c>
      <c r="AB52">
        <f t="shared" si="65"/>
        <v>96.1</v>
      </c>
      <c r="AC52">
        <f>ROUND((ES52),2)</f>
        <v>96.1</v>
      </c>
      <c r="AD52">
        <f>ROUND((((ET52)-(EU52))+AE52),2)</f>
        <v>0</v>
      </c>
      <c r="AE52">
        <f t="shared" si="94"/>
        <v>0</v>
      </c>
      <c r="AF52">
        <f t="shared" si="94"/>
        <v>0</v>
      </c>
      <c r="AG52">
        <f t="shared" si="69"/>
        <v>0</v>
      </c>
      <c r="AH52">
        <f t="shared" si="95"/>
        <v>0</v>
      </c>
      <c r="AI52">
        <f t="shared" si="95"/>
        <v>0</v>
      </c>
      <c r="AJ52">
        <f t="shared" si="72"/>
        <v>0</v>
      </c>
      <c r="AK52">
        <v>96.1</v>
      </c>
      <c r="AL52">
        <v>96.1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1</v>
      </c>
      <c r="AW52">
        <v>1</v>
      </c>
      <c r="AZ52">
        <v>1</v>
      </c>
      <c r="BA52">
        <v>1</v>
      </c>
      <c r="BB52">
        <v>1</v>
      </c>
      <c r="BC52">
        <v>1</v>
      </c>
      <c r="BD52" t="s">
        <v>6</v>
      </c>
      <c r="BE52" t="s">
        <v>6</v>
      </c>
      <c r="BF52" t="s">
        <v>6</v>
      </c>
      <c r="BG52" t="s">
        <v>6</v>
      </c>
      <c r="BH52">
        <v>3</v>
      </c>
      <c r="BI52">
        <v>1</v>
      </c>
      <c r="BJ52" t="s">
        <v>6</v>
      </c>
      <c r="BM52">
        <v>500003</v>
      </c>
      <c r="BN52">
        <v>0</v>
      </c>
      <c r="BO52" t="s">
        <v>6</v>
      </c>
      <c r="BP52">
        <v>0</v>
      </c>
      <c r="BQ52">
        <v>13</v>
      </c>
      <c r="BR52">
        <v>0</v>
      </c>
      <c r="BS52">
        <v>1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6</v>
      </c>
      <c r="BZ52">
        <v>0</v>
      </c>
      <c r="CA52">
        <v>0</v>
      </c>
      <c r="CB52" t="s">
        <v>6</v>
      </c>
      <c r="CE52">
        <v>0</v>
      </c>
      <c r="CF52">
        <v>0</v>
      </c>
      <c r="CG52">
        <v>0</v>
      </c>
      <c r="CM52">
        <v>0</v>
      </c>
      <c r="CN52" t="s">
        <v>6</v>
      </c>
      <c r="CO52">
        <v>0</v>
      </c>
      <c r="CP52">
        <f t="shared" si="73"/>
        <v>8649</v>
      </c>
      <c r="CQ52">
        <f t="shared" si="74"/>
        <v>96.1</v>
      </c>
      <c r="CR52">
        <f t="shared" si="75"/>
        <v>0</v>
      </c>
      <c r="CS52">
        <f t="shared" si="76"/>
        <v>0</v>
      </c>
      <c r="CT52">
        <f t="shared" si="77"/>
        <v>0</v>
      </c>
      <c r="CU52">
        <f t="shared" si="78"/>
        <v>0</v>
      </c>
      <c r="CV52">
        <f t="shared" si="79"/>
        <v>0</v>
      </c>
      <c r="CW52">
        <f t="shared" si="80"/>
        <v>0</v>
      </c>
      <c r="CX52">
        <f t="shared" si="81"/>
        <v>0</v>
      </c>
      <c r="CY52">
        <f t="shared" si="82"/>
        <v>0</v>
      </c>
      <c r="CZ52">
        <f t="shared" si="83"/>
        <v>0</v>
      </c>
      <c r="DC52" t="s">
        <v>6</v>
      </c>
      <c r="DD52" t="s">
        <v>6</v>
      </c>
      <c r="DE52" t="s">
        <v>6</v>
      </c>
      <c r="DF52" t="s">
        <v>6</v>
      </c>
      <c r="DG52" t="s">
        <v>6</v>
      </c>
      <c r="DH52" t="s">
        <v>6</v>
      </c>
      <c r="DI52" t="s">
        <v>6</v>
      </c>
      <c r="DJ52" t="s">
        <v>6</v>
      </c>
      <c r="DK52" t="s">
        <v>6</v>
      </c>
      <c r="DL52" t="s">
        <v>6</v>
      </c>
      <c r="DM52" t="s">
        <v>6</v>
      </c>
      <c r="DN52">
        <v>0</v>
      </c>
      <c r="DO52">
        <v>0</v>
      </c>
      <c r="DP52">
        <v>1</v>
      </c>
      <c r="DQ52">
        <v>1</v>
      </c>
      <c r="DU52">
        <v>1013</v>
      </c>
      <c r="DV52" t="s">
        <v>24</v>
      </c>
      <c r="DW52" t="s">
        <v>24</v>
      </c>
      <c r="DX52">
        <v>1</v>
      </c>
      <c r="DZ52" t="s">
        <v>6</v>
      </c>
      <c r="EA52" t="s">
        <v>6</v>
      </c>
      <c r="EB52" t="s">
        <v>6</v>
      </c>
      <c r="EC52" t="s">
        <v>6</v>
      </c>
      <c r="EE52">
        <v>55475140</v>
      </c>
      <c r="EF52">
        <v>13</v>
      </c>
      <c r="EG52" t="s">
        <v>25</v>
      </c>
      <c r="EH52">
        <v>0</v>
      </c>
      <c r="EI52" t="s">
        <v>6</v>
      </c>
      <c r="EJ52">
        <v>1</v>
      </c>
      <c r="EK52">
        <v>500003</v>
      </c>
      <c r="EL52" t="s">
        <v>26</v>
      </c>
      <c r="EM52" t="s">
        <v>27</v>
      </c>
      <c r="EO52" t="s">
        <v>6</v>
      </c>
      <c r="EQ52">
        <v>256</v>
      </c>
      <c r="ER52">
        <v>96.1</v>
      </c>
      <c r="ES52">
        <v>96.1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FQ52">
        <v>0</v>
      </c>
      <c r="FR52">
        <f t="shared" si="84"/>
        <v>0</v>
      </c>
      <c r="FS52">
        <v>0</v>
      </c>
      <c r="FX52">
        <v>0</v>
      </c>
      <c r="FY52">
        <v>0</v>
      </c>
      <c r="GA52" t="s">
        <v>36</v>
      </c>
      <c r="GD52">
        <v>1</v>
      </c>
      <c r="GF52">
        <v>793032774</v>
      </c>
      <c r="GG52">
        <v>2</v>
      </c>
      <c r="GH52">
        <v>0</v>
      </c>
      <c r="GI52">
        <v>-2</v>
      </c>
      <c r="GJ52">
        <v>0</v>
      </c>
      <c r="GK52">
        <v>0</v>
      </c>
      <c r="GL52">
        <f t="shared" si="85"/>
        <v>0</v>
      </c>
      <c r="GM52">
        <f t="shared" si="86"/>
        <v>8649</v>
      </c>
      <c r="GN52">
        <f t="shared" si="87"/>
        <v>8649</v>
      </c>
      <c r="GO52">
        <f t="shared" si="88"/>
        <v>0</v>
      </c>
      <c r="GP52">
        <f t="shared" si="89"/>
        <v>0</v>
      </c>
      <c r="GR52">
        <v>0</v>
      </c>
      <c r="GS52">
        <v>4</v>
      </c>
      <c r="GT52">
        <v>0</v>
      </c>
      <c r="GU52" t="s">
        <v>6</v>
      </c>
      <c r="GV52">
        <f t="shared" si="90"/>
        <v>0</v>
      </c>
      <c r="GW52">
        <v>1</v>
      </c>
      <c r="GX52">
        <f t="shared" si="91"/>
        <v>0</v>
      </c>
      <c r="HA52">
        <v>0</v>
      </c>
      <c r="HB52">
        <v>0</v>
      </c>
      <c r="HC52">
        <f t="shared" si="92"/>
        <v>0</v>
      </c>
      <c r="HE52" t="s">
        <v>6</v>
      </c>
      <c r="HF52" t="s">
        <v>6</v>
      </c>
      <c r="HM52" t="s">
        <v>6</v>
      </c>
      <c r="HN52" t="s">
        <v>6</v>
      </c>
      <c r="HO52" t="s">
        <v>6</v>
      </c>
      <c r="HP52" t="s">
        <v>6</v>
      </c>
      <c r="HQ52" t="s">
        <v>6</v>
      </c>
      <c r="IK52">
        <v>0</v>
      </c>
    </row>
    <row r="53" spans="1:245" x14ac:dyDescent="0.2">
      <c r="A53">
        <v>19</v>
      </c>
      <c r="B53">
        <v>1</v>
      </c>
      <c r="F53" t="s">
        <v>6</v>
      </c>
      <c r="G53" t="s">
        <v>11</v>
      </c>
      <c r="H53" t="s">
        <v>6</v>
      </c>
      <c r="AA53">
        <v>1</v>
      </c>
      <c r="IK53">
        <v>0</v>
      </c>
    </row>
    <row r="54" spans="1:245" x14ac:dyDescent="0.2">
      <c r="A54">
        <v>17</v>
      </c>
      <c r="B54">
        <v>1</v>
      </c>
      <c r="C54">
        <f>ROW(SmtRes!A72)</f>
        <v>72</v>
      </c>
      <c r="D54">
        <f>ROW(EtalonRes!A72)</f>
        <v>72</v>
      </c>
      <c r="E54" t="s">
        <v>99</v>
      </c>
      <c r="F54" t="s">
        <v>13</v>
      </c>
      <c r="G54" t="s">
        <v>14</v>
      </c>
      <c r="H54" t="s">
        <v>15</v>
      </c>
      <c r="I54">
        <v>5</v>
      </c>
      <c r="J54">
        <v>0</v>
      </c>
      <c r="K54">
        <v>5</v>
      </c>
      <c r="O54">
        <f t="shared" ref="O54:O62" si="96">ROUND(CP54,0)</f>
        <v>31245</v>
      </c>
      <c r="P54">
        <f t="shared" ref="P54:P62" si="97">ROUND(CQ54*I54,0)</f>
        <v>0</v>
      </c>
      <c r="Q54">
        <f t="shared" ref="Q54:Q62" si="98">ROUND(CR54*I54,0)</f>
        <v>19137</v>
      </c>
      <c r="R54">
        <f t="shared" ref="R54:R62" si="99">ROUND(CS54*I54,0)</f>
        <v>0</v>
      </c>
      <c r="S54">
        <f t="shared" ref="S54:S62" si="100">ROUND(CT54*I54,0)</f>
        <v>12108</v>
      </c>
      <c r="T54">
        <f t="shared" ref="T54:T62" si="101">ROUND(CU54*I54,0)</f>
        <v>0</v>
      </c>
      <c r="U54">
        <f t="shared" ref="U54:U62" si="102">CV54*I54</f>
        <v>72.649999999999991</v>
      </c>
      <c r="V54">
        <f t="shared" ref="V54:V62" si="103">CW54*I54</f>
        <v>0</v>
      </c>
      <c r="W54">
        <f t="shared" ref="W54:W62" si="104">ROUND(CX54*I54,0)</f>
        <v>0</v>
      </c>
      <c r="X54">
        <f t="shared" ref="X54:X62" si="105">ROUND(CY54,0)</f>
        <v>22037</v>
      </c>
      <c r="Y54">
        <f t="shared" ref="Y54:Y62" si="106">ROUND(CZ54,0)</f>
        <v>7265</v>
      </c>
      <c r="AA54">
        <v>58002114</v>
      </c>
      <c r="AB54">
        <f t="shared" ref="AB54:AB62" si="107">ROUND((AC54+AD54+AF54),2)</f>
        <v>6248.97</v>
      </c>
      <c r="AC54">
        <f>ROUND(((ES54*0)),2)</f>
        <v>0</v>
      </c>
      <c r="AD54">
        <f t="shared" ref="AD54:AD62" si="108">ROUND((((ET54)-(EU54))+AE54),2)</f>
        <v>3827.34</v>
      </c>
      <c r="AE54">
        <f t="shared" ref="AE54:AE62" si="109">ROUND((EU54),2)</f>
        <v>0</v>
      </c>
      <c r="AF54">
        <f t="shared" ref="AF54:AF62" si="110">ROUND((EV54),2)</f>
        <v>2421.63</v>
      </c>
      <c r="AG54">
        <f t="shared" ref="AG54:AG62" si="111">ROUND((AP54),2)</f>
        <v>0</v>
      </c>
      <c r="AH54">
        <f t="shared" ref="AH54:AH62" si="112">(EW54)</f>
        <v>14.53</v>
      </c>
      <c r="AI54">
        <f t="shared" ref="AI54:AI62" si="113">(EX54)</f>
        <v>0</v>
      </c>
      <c r="AJ54">
        <f t="shared" ref="AJ54:AJ62" si="114">(AS54)</f>
        <v>0</v>
      </c>
      <c r="AK54">
        <v>6790.76</v>
      </c>
      <c r="AL54">
        <v>541.79</v>
      </c>
      <c r="AM54">
        <v>3827.34</v>
      </c>
      <c r="AN54">
        <v>0</v>
      </c>
      <c r="AO54">
        <v>2421.63</v>
      </c>
      <c r="AP54">
        <v>0</v>
      </c>
      <c r="AQ54">
        <v>14.53</v>
      </c>
      <c r="AR54">
        <v>0</v>
      </c>
      <c r="AS54">
        <v>0</v>
      </c>
      <c r="AT54">
        <v>182</v>
      </c>
      <c r="AU54">
        <v>60</v>
      </c>
      <c r="AV54">
        <v>1</v>
      </c>
      <c r="AW54">
        <v>1</v>
      </c>
      <c r="AZ54">
        <v>1</v>
      </c>
      <c r="BA54">
        <v>1</v>
      </c>
      <c r="BB54">
        <v>1</v>
      </c>
      <c r="BC54">
        <v>1</v>
      </c>
      <c r="BD54" t="s">
        <v>6</v>
      </c>
      <c r="BE54" t="s">
        <v>6</v>
      </c>
      <c r="BF54" t="s">
        <v>6</v>
      </c>
      <c r="BG54" t="s">
        <v>6</v>
      </c>
      <c r="BH54">
        <v>0</v>
      </c>
      <c r="BI54">
        <v>1</v>
      </c>
      <c r="BJ54" t="s">
        <v>16</v>
      </c>
      <c r="BM54">
        <v>350002</v>
      </c>
      <c r="BN54">
        <v>0</v>
      </c>
      <c r="BO54" t="s">
        <v>6</v>
      </c>
      <c r="BP54">
        <v>0</v>
      </c>
      <c r="BQ54">
        <v>1</v>
      </c>
      <c r="BR54">
        <v>0</v>
      </c>
      <c r="BS54">
        <v>1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6</v>
      </c>
      <c r="BZ54">
        <v>182</v>
      </c>
      <c r="CA54">
        <v>60</v>
      </c>
      <c r="CB54" t="s">
        <v>6</v>
      </c>
      <c r="CE54">
        <v>0</v>
      </c>
      <c r="CF54">
        <v>0</v>
      </c>
      <c r="CG54">
        <v>0</v>
      </c>
      <c r="CM54">
        <v>0</v>
      </c>
      <c r="CN54" t="s">
        <v>6</v>
      </c>
      <c r="CO54">
        <v>0</v>
      </c>
      <c r="CP54">
        <f t="shared" ref="CP54:CP62" si="115">(P54+Q54+S54)</f>
        <v>31245</v>
      </c>
      <c r="CQ54">
        <f t="shared" ref="CQ54:CQ62" si="116">AC54*BC54</f>
        <v>0</v>
      </c>
      <c r="CR54">
        <f t="shared" ref="CR54:CR62" si="117">AD54*BB54</f>
        <v>3827.34</v>
      </c>
      <c r="CS54">
        <f t="shared" ref="CS54:CS62" si="118">AE54*BS54</f>
        <v>0</v>
      </c>
      <c r="CT54">
        <f t="shared" ref="CT54:CT62" si="119">AF54*BA54</f>
        <v>2421.63</v>
      </c>
      <c r="CU54">
        <f t="shared" ref="CU54:CU62" si="120">AG54</f>
        <v>0</v>
      </c>
      <c r="CV54">
        <f t="shared" ref="CV54:CV62" si="121">AH54</f>
        <v>14.53</v>
      </c>
      <c r="CW54">
        <f t="shared" ref="CW54:CW62" si="122">AI54</f>
        <v>0</v>
      </c>
      <c r="CX54">
        <f t="shared" ref="CX54:CX62" si="123">AJ54</f>
        <v>0</v>
      </c>
      <c r="CY54">
        <f t="shared" ref="CY54:CY62" si="124">(((S54+R54)*AT54)/100)</f>
        <v>22036.560000000001</v>
      </c>
      <c r="CZ54">
        <f t="shared" ref="CZ54:CZ62" si="125">(((S54+R54)*AU54)/100)</f>
        <v>7264.8</v>
      </c>
      <c r="DC54" t="s">
        <v>6</v>
      </c>
      <c r="DD54" t="s">
        <v>17</v>
      </c>
      <c r="DE54" t="s">
        <v>6</v>
      </c>
      <c r="DF54" t="s">
        <v>6</v>
      </c>
      <c r="DG54" t="s">
        <v>6</v>
      </c>
      <c r="DH54" t="s">
        <v>6</v>
      </c>
      <c r="DI54" t="s">
        <v>6</v>
      </c>
      <c r="DJ54" t="s">
        <v>6</v>
      </c>
      <c r="DK54" t="s">
        <v>6</v>
      </c>
      <c r="DL54" t="s">
        <v>6</v>
      </c>
      <c r="DM54" t="s">
        <v>6</v>
      </c>
      <c r="DN54">
        <v>0</v>
      </c>
      <c r="DO54">
        <v>0</v>
      </c>
      <c r="DP54">
        <v>1</v>
      </c>
      <c r="DQ54">
        <v>1</v>
      </c>
      <c r="DU54">
        <v>1013</v>
      </c>
      <c r="DV54" t="s">
        <v>15</v>
      </c>
      <c r="DW54" t="s">
        <v>15</v>
      </c>
      <c r="DX54">
        <v>1</v>
      </c>
      <c r="DZ54" t="s">
        <v>6</v>
      </c>
      <c r="EA54" t="s">
        <v>6</v>
      </c>
      <c r="EB54" t="s">
        <v>6</v>
      </c>
      <c r="EC54" t="s">
        <v>6</v>
      </c>
      <c r="EE54">
        <v>55475145</v>
      </c>
      <c r="EF54">
        <v>1</v>
      </c>
      <c r="EG54" t="s">
        <v>18</v>
      </c>
      <c r="EH54">
        <v>0</v>
      </c>
      <c r="EI54" t="s">
        <v>6</v>
      </c>
      <c r="EJ54">
        <v>1</v>
      </c>
      <c r="EK54">
        <v>350002</v>
      </c>
      <c r="EL54" t="s">
        <v>19</v>
      </c>
      <c r="EM54" t="s">
        <v>20</v>
      </c>
      <c r="EO54" t="s">
        <v>6</v>
      </c>
      <c r="EQ54">
        <v>256</v>
      </c>
      <c r="ER54">
        <v>6790.76</v>
      </c>
      <c r="ES54">
        <v>541.79</v>
      </c>
      <c r="ET54">
        <v>3827.34</v>
      </c>
      <c r="EU54">
        <v>0</v>
      </c>
      <c r="EV54">
        <v>2421.63</v>
      </c>
      <c r="EW54">
        <v>14.53</v>
      </c>
      <c r="EX54">
        <v>0</v>
      </c>
      <c r="EY54">
        <v>0</v>
      </c>
      <c r="FQ54">
        <v>0</v>
      </c>
      <c r="FR54">
        <f t="shared" ref="FR54:FR62" si="126">ROUND(IF(AND(BH54=3,BI54=3),P54,0),0)</f>
        <v>0</v>
      </c>
      <c r="FS54">
        <v>0</v>
      </c>
      <c r="FX54">
        <v>182</v>
      </c>
      <c r="FY54">
        <v>60</v>
      </c>
      <c r="GA54" t="s">
        <v>6</v>
      </c>
      <c r="GD54">
        <v>1</v>
      </c>
      <c r="GF54">
        <v>1006622108</v>
      </c>
      <c r="GG54">
        <v>2</v>
      </c>
      <c r="GH54">
        <v>1</v>
      </c>
      <c r="GI54">
        <v>-2</v>
      </c>
      <c r="GJ54">
        <v>0</v>
      </c>
      <c r="GK54">
        <v>0</v>
      </c>
      <c r="GL54">
        <f t="shared" ref="GL54:GL62" si="127">ROUND(IF(AND(BH54=3,BI54=3,FS54&lt;&gt;0),P54,0),0)</f>
        <v>0</v>
      </c>
      <c r="GM54">
        <f t="shared" ref="GM54:GM62" si="128">ROUND(O54+X54+Y54,0)+GX54</f>
        <v>60547</v>
      </c>
      <c r="GN54">
        <f t="shared" ref="GN54:GN62" si="129">IF(OR(BI54=0,BI54=1),ROUND(O54+X54+Y54,0),0)</f>
        <v>60547</v>
      </c>
      <c r="GO54">
        <f t="shared" ref="GO54:GO62" si="130">IF(BI54=2,ROUND(O54+X54+Y54,0),0)</f>
        <v>0</v>
      </c>
      <c r="GP54">
        <f t="shared" ref="GP54:GP62" si="131">IF(BI54=4,ROUND(O54+X54+Y54,0)+GX54,0)</f>
        <v>0</v>
      </c>
      <c r="GR54">
        <v>0</v>
      </c>
      <c r="GS54">
        <v>3</v>
      </c>
      <c r="GT54">
        <v>0</v>
      </c>
      <c r="GU54" t="s">
        <v>6</v>
      </c>
      <c r="GV54">
        <f t="shared" ref="GV54:GV62" si="132">ROUND((GT54),2)</f>
        <v>0</v>
      </c>
      <c r="GW54">
        <v>1</v>
      </c>
      <c r="GX54">
        <f t="shared" ref="GX54:GX62" si="133">ROUND(HC54*I54,0)</f>
        <v>0</v>
      </c>
      <c r="HA54">
        <v>0</v>
      </c>
      <c r="HB54">
        <v>0</v>
      </c>
      <c r="HC54">
        <f t="shared" ref="HC54:HC62" si="134">GV54*GW54</f>
        <v>0</v>
      </c>
      <c r="HE54" t="s">
        <v>6</v>
      </c>
      <c r="HF54" t="s">
        <v>6</v>
      </c>
      <c r="HM54" t="s">
        <v>6</v>
      </c>
      <c r="HN54" t="s">
        <v>6</v>
      </c>
      <c r="HO54" t="s">
        <v>6</v>
      </c>
      <c r="HP54" t="s">
        <v>6</v>
      </c>
      <c r="HQ54" t="s">
        <v>6</v>
      </c>
      <c r="IK54">
        <v>0</v>
      </c>
    </row>
    <row r="55" spans="1:245" x14ac:dyDescent="0.2">
      <c r="A55">
        <v>17</v>
      </c>
      <c r="B55">
        <v>1</v>
      </c>
      <c r="E55" t="s">
        <v>100</v>
      </c>
      <c r="F55" t="s">
        <v>22</v>
      </c>
      <c r="G55" t="s">
        <v>23</v>
      </c>
      <c r="H55" t="s">
        <v>24</v>
      </c>
      <c r="I55">
        <v>5</v>
      </c>
      <c r="J55">
        <v>0</v>
      </c>
      <c r="K55">
        <v>5</v>
      </c>
      <c r="O55">
        <f t="shared" si="96"/>
        <v>87979</v>
      </c>
      <c r="P55">
        <f t="shared" si="97"/>
        <v>87979</v>
      </c>
      <c r="Q55">
        <f t="shared" si="98"/>
        <v>0</v>
      </c>
      <c r="R55">
        <f t="shared" si="99"/>
        <v>0</v>
      </c>
      <c r="S55">
        <f t="shared" si="100"/>
        <v>0</v>
      </c>
      <c r="T55">
        <f t="shared" si="101"/>
        <v>0</v>
      </c>
      <c r="U55">
        <f t="shared" si="102"/>
        <v>0</v>
      </c>
      <c r="V55">
        <f t="shared" si="103"/>
        <v>0</v>
      </c>
      <c r="W55">
        <f t="shared" si="104"/>
        <v>0</v>
      </c>
      <c r="X55">
        <f t="shared" si="105"/>
        <v>0</v>
      </c>
      <c r="Y55">
        <f t="shared" si="106"/>
        <v>0</v>
      </c>
      <c r="AA55">
        <v>58002114</v>
      </c>
      <c r="AB55">
        <f t="shared" si="107"/>
        <v>17595.759999999998</v>
      </c>
      <c r="AC55">
        <f t="shared" ref="AC55:AC62" si="135">ROUND((ES55),2)</f>
        <v>17595.759999999998</v>
      </c>
      <c r="AD55">
        <f t="shared" si="108"/>
        <v>0</v>
      </c>
      <c r="AE55">
        <f t="shared" si="109"/>
        <v>0</v>
      </c>
      <c r="AF55">
        <f t="shared" si="110"/>
        <v>0</v>
      </c>
      <c r="AG55">
        <f t="shared" si="111"/>
        <v>0</v>
      </c>
      <c r="AH55">
        <f t="shared" si="112"/>
        <v>0</v>
      </c>
      <c r="AI55">
        <f t="shared" si="113"/>
        <v>0</v>
      </c>
      <c r="AJ55">
        <f t="shared" si="114"/>
        <v>0</v>
      </c>
      <c r="AK55">
        <v>17595.759999999998</v>
      </c>
      <c r="AL55">
        <v>17595.759999999998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1</v>
      </c>
      <c r="AW55">
        <v>1</v>
      </c>
      <c r="AZ55">
        <v>1</v>
      </c>
      <c r="BA55">
        <v>1</v>
      </c>
      <c r="BB55">
        <v>1</v>
      </c>
      <c r="BC55">
        <v>1</v>
      </c>
      <c r="BD55" t="s">
        <v>6</v>
      </c>
      <c r="BE55" t="s">
        <v>6</v>
      </c>
      <c r="BF55" t="s">
        <v>6</v>
      </c>
      <c r="BG55" t="s">
        <v>6</v>
      </c>
      <c r="BH55">
        <v>3</v>
      </c>
      <c r="BI55">
        <v>1</v>
      </c>
      <c r="BJ55" t="s">
        <v>6</v>
      </c>
      <c r="BM55">
        <v>500003</v>
      </c>
      <c r="BN55">
        <v>0</v>
      </c>
      <c r="BO55" t="s">
        <v>6</v>
      </c>
      <c r="BP55">
        <v>0</v>
      </c>
      <c r="BQ55">
        <v>13</v>
      </c>
      <c r="BR55">
        <v>0</v>
      </c>
      <c r="BS55">
        <v>1</v>
      </c>
      <c r="BT55">
        <v>1</v>
      </c>
      <c r="BU55">
        <v>1</v>
      </c>
      <c r="BV55">
        <v>1</v>
      </c>
      <c r="BW55">
        <v>1</v>
      </c>
      <c r="BX55">
        <v>1</v>
      </c>
      <c r="BY55" t="s">
        <v>6</v>
      </c>
      <c r="BZ55">
        <v>0</v>
      </c>
      <c r="CA55">
        <v>0</v>
      </c>
      <c r="CB55" t="s">
        <v>6</v>
      </c>
      <c r="CE55">
        <v>0</v>
      </c>
      <c r="CF55">
        <v>0</v>
      </c>
      <c r="CG55">
        <v>0</v>
      </c>
      <c r="CM55">
        <v>0</v>
      </c>
      <c r="CN55" t="s">
        <v>6</v>
      </c>
      <c r="CO55">
        <v>0</v>
      </c>
      <c r="CP55">
        <f t="shared" si="115"/>
        <v>87979</v>
      </c>
      <c r="CQ55">
        <f t="shared" si="116"/>
        <v>17595.759999999998</v>
      </c>
      <c r="CR55">
        <f t="shared" si="117"/>
        <v>0</v>
      </c>
      <c r="CS55">
        <f t="shared" si="118"/>
        <v>0</v>
      </c>
      <c r="CT55">
        <f t="shared" si="119"/>
        <v>0</v>
      </c>
      <c r="CU55">
        <f t="shared" si="120"/>
        <v>0</v>
      </c>
      <c r="CV55">
        <f t="shared" si="121"/>
        <v>0</v>
      </c>
      <c r="CW55">
        <f t="shared" si="122"/>
        <v>0</v>
      </c>
      <c r="CX55">
        <f t="shared" si="123"/>
        <v>0</v>
      </c>
      <c r="CY55">
        <f t="shared" si="124"/>
        <v>0</v>
      </c>
      <c r="CZ55">
        <f t="shared" si="125"/>
        <v>0</v>
      </c>
      <c r="DC55" t="s">
        <v>6</v>
      </c>
      <c r="DD55" t="s">
        <v>6</v>
      </c>
      <c r="DE55" t="s">
        <v>6</v>
      </c>
      <c r="DF55" t="s">
        <v>6</v>
      </c>
      <c r="DG55" t="s">
        <v>6</v>
      </c>
      <c r="DH55" t="s">
        <v>6</v>
      </c>
      <c r="DI55" t="s">
        <v>6</v>
      </c>
      <c r="DJ55" t="s">
        <v>6</v>
      </c>
      <c r="DK55" t="s">
        <v>6</v>
      </c>
      <c r="DL55" t="s">
        <v>6</v>
      </c>
      <c r="DM55" t="s">
        <v>6</v>
      </c>
      <c r="DN55">
        <v>0</v>
      </c>
      <c r="DO55">
        <v>0</v>
      </c>
      <c r="DP55">
        <v>1</v>
      </c>
      <c r="DQ55">
        <v>1</v>
      </c>
      <c r="DU55">
        <v>1013</v>
      </c>
      <c r="DV55" t="s">
        <v>24</v>
      </c>
      <c r="DW55" t="s">
        <v>24</v>
      </c>
      <c r="DX55">
        <v>1</v>
      </c>
      <c r="DZ55" t="s">
        <v>6</v>
      </c>
      <c r="EA55" t="s">
        <v>6</v>
      </c>
      <c r="EB55" t="s">
        <v>6</v>
      </c>
      <c r="EC55" t="s">
        <v>6</v>
      </c>
      <c r="EE55">
        <v>55475140</v>
      </c>
      <c r="EF55">
        <v>13</v>
      </c>
      <c r="EG55" t="s">
        <v>25</v>
      </c>
      <c r="EH55">
        <v>0</v>
      </c>
      <c r="EI55" t="s">
        <v>6</v>
      </c>
      <c r="EJ55">
        <v>1</v>
      </c>
      <c r="EK55">
        <v>500003</v>
      </c>
      <c r="EL55" t="s">
        <v>26</v>
      </c>
      <c r="EM55" t="s">
        <v>27</v>
      </c>
      <c r="EO55" t="s">
        <v>6</v>
      </c>
      <c r="EQ55">
        <v>256</v>
      </c>
      <c r="ER55">
        <v>17595.759999999998</v>
      </c>
      <c r="ES55">
        <v>17595.759999999998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FQ55">
        <v>0</v>
      </c>
      <c r="FR55">
        <f t="shared" si="126"/>
        <v>0</v>
      </c>
      <c r="FS55">
        <v>0</v>
      </c>
      <c r="FX55">
        <v>0</v>
      </c>
      <c r="FY55">
        <v>0</v>
      </c>
      <c r="GA55" t="s">
        <v>6</v>
      </c>
      <c r="GD55">
        <v>1</v>
      </c>
      <c r="GF55">
        <v>1014178097</v>
      </c>
      <c r="GG55">
        <v>2</v>
      </c>
      <c r="GH55">
        <v>2</v>
      </c>
      <c r="GI55">
        <v>-2</v>
      </c>
      <c r="GJ55">
        <v>0</v>
      </c>
      <c r="GK55">
        <v>0</v>
      </c>
      <c r="GL55">
        <f t="shared" si="127"/>
        <v>0</v>
      </c>
      <c r="GM55">
        <f t="shared" si="128"/>
        <v>87979</v>
      </c>
      <c r="GN55">
        <f t="shared" si="129"/>
        <v>87979</v>
      </c>
      <c r="GO55">
        <f t="shared" si="130"/>
        <v>0</v>
      </c>
      <c r="GP55">
        <f t="shared" si="131"/>
        <v>0</v>
      </c>
      <c r="GR55">
        <v>0</v>
      </c>
      <c r="GS55">
        <v>2</v>
      </c>
      <c r="GT55">
        <v>0</v>
      </c>
      <c r="GU55" t="s">
        <v>6</v>
      </c>
      <c r="GV55">
        <f t="shared" si="132"/>
        <v>0</v>
      </c>
      <c r="GW55">
        <v>1</v>
      </c>
      <c r="GX55">
        <f t="shared" si="133"/>
        <v>0</v>
      </c>
      <c r="HA55">
        <v>0</v>
      </c>
      <c r="HB55">
        <v>0</v>
      </c>
      <c r="HC55">
        <f t="shared" si="134"/>
        <v>0</v>
      </c>
      <c r="HE55" t="s">
        <v>6</v>
      </c>
      <c r="HF55" t="s">
        <v>6</v>
      </c>
      <c r="HM55" t="s">
        <v>6</v>
      </c>
      <c r="HN55" t="s">
        <v>6</v>
      </c>
      <c r="HO55" t="s">
        <v>6</v>
      </c>
      <c r="HP55" t="s">
        <v>6</v>
      </c>
      <c r="HQ55" t="s">
        <v>6</v>
      </c>
      <c r="IK55">
        <v>0</v>
      </c>
    </row>
    <row r="56" spans="1:245" x14ac:dyDescent="0.2">
      <c r="A56">
        <v>17</v>
      </c>
      <c r="B56">
        <v>1</v>
      </c>
      <c r="E56" t="s">
        <v>101</v>
      </c>
      <c r="F56" t="s">
        <v>102</v>
      </c>
      <c r="G56" t="s">
        <v>103</v>
      </c>
      <c r="H56" t="s">
        <v>24</v>
      </c>
      <c r="I56">
        <v>5</v>
      </c>
      <c r="J56">
        <v>0</v>
      </c>
      <c r="K56">
        <v>5</v>
      </c>
      <c r="O56">
        <f t="shared" si="96"/>
        <v>30865</v>
      </c>
      <c r="P56">
        <f t="shared" si="97"/>
        <v>30865</v>
      </c>
      <c r="Q56">
        <f t="shared" si="98"/>
        <v>0</v>
      </c>
      <c r="R56">
        <f t="shared" si="99"/>
        <v>0</v>
      </c>
      <c r="S56">
        <f t="shared" si="100"/>
        <v>0</v>
      </c>
      <c r="T56">
        <f t="shared" si="101"/>
        <v>0</v>
      </c>
      <c r="U56">
        <f t="shared" si="102"/>
        <v>0</v>
      </c>
      <c r="V56">
        <f t="shared" si="103"/>
        <v>0</v>
      </c>
      <c r="W56">
        <f t="shared" si="104"/>
        <v>0</v>
      </c>
      <c r="X56">
        <f t="shared" si="105"/>
        <v>0</v>
      </c>
      <c r="Y56">
        <f t="shared" si="106"/>
        <v>0</v>
      </c>
      <c r="AA56">
        <v>58002114</v>
      </c>
      <c r="AB56">
        <f t="shared" si="107"/>
        <v>6172.9</v>
      </c>
      <c r="AC56">
        <f t="shared" si="135"/>
        <v>6172.9</v>
      </c>
      <c r="AD56">
        <f t="shared" si="108"/>
        <v>0</v>
      </c>
      <c r="AE56">
        <f t="shared" si="109"/>
        <v>0</v>
      </c>
      <c r="AF56">
        <f t="shared" si="110"/>
        <v>0</v>
      </c>
      <c r="AG56">
        <f t="shared" si="111"/>
        <v>0</v>
      </c>
      <c r="AH56">
        <f t="shared" si="112"/>
        <v>0</v>
      </c>
      <c r="AI56">
        <f t="shared" si="113"/>
        <v>0</v>
      </c>
      <c r="AJ56">
        <f t="shared" si="114"/>
        <v>0</v>
      </c>
      <c r="AK56">
        <v>6172.9</v>
      </c>
      <c r="AL56">
        <v>6172.9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1</v>
      </c>
      <c r="AW56">
        <v>1</v>
      </c>
      <c r="AZ56">
        <v>1</v>
      </c>
      <c r="BA56">
        <v>1</v>
      </c>
      <c r="BB56">
        <v>1</v>
      </c>
      <c r="BC56">
        <v>1</v>
      </c>
      <c r="BD56" t="s">
        <v>6</v>
      </c>
      <c r="BE56" t="s">
        <v>6</v>
      </c>
      <c r="BF56" t="s">
        <v>6</v>
      </c>
      <c r="BG56" t="s">
        <v>6</v>
      </c>
      <c r="BH56">
        <v>3</v>
      </c>
      <c r="BI56">
        <v>1</v>
      </c>
      <c r="BJ56" t="s">
        <v>6</v>
      </c>
      <c r="BM56">
        <v>500003</v>
      </c>
      <c r="BN56">
        <v>0</v>
      </c>
      <c r="BO56" t="s">
        <v>6</v>
      </c>
      <c r="BP56">
        <v>0</v>
      </c>
      <c r="BQ56">
        <v>13</v>
      </c>
      <c r="BR56">
        <v>0</v>
      </c>
      <c r="BS56">
        <v>1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6</v>
      </c>
      <c r="BZ56">
        <v>0</v>
      </c>
      <c r="CA56">
        <v>0</v>
      </c>
      <c r="CB56" t="s">
        <v>6</v>
      </c>
      <c r="CE56">
        <v>0</v>
      </c>
      <c r="CF56">
        <v>0</v>
      </c>
      <c r="CG56">
        <v>0</v>
      </c>
      <c r="CM56">
        <v>0</v>
      </c>
      <c r="CN56" t="s">
        <v>6</v>
      </c>
      <c r="CO56">
        <v>0</v>
      </c>
      <c r="CP56">
        <f t="shared" si="115"/>
        <v>30865</v>
      </c>
      <c r="CQ56">
        <f t="shared" si="116"/>
        <v>6172.9</v>
      </c>
      <c r="CR56">
        <f t="shared" si="117"/>
        <v>0</v>
      </c>
      <c r="CS56">
        <f t="shared" si="118"/>
        <v>0</v>
      </c>
      <c r="CT56">
        <f t="shared" si="119"/>
        <v>0</v>
      </c>
      <c r="CU56">
        <f t="shared" si="120"/>
        <v>0</v>
      </c>
      <c r="CV56">
        <f t="shared" si="121"/>
        <v>0</v>
      </c>
      <c r="CW56">
        <f t="shared" si="122"/>
        <v>0</v>
      </c>
      <c r="CX56">
        <f t="shared" si="123"/>
        <v>0</v>
      </c>
      <c r="CY56">
        <f t="shared" si="124"/>
        <v>0</v>
      </c>
      <c r="CZ56">
        <f t="shared" si="125"/>
        <v>0</v>
      </c>
      <c r="DC56" t="s">
        <v>6</v>
      </c>
      <c r="DD56" t="s">
        <v>6</v>
      </c>
      <c r="DE56" t="s">
        <v>6</v>
      </c>
      <c r="DF56" t="s">
        <v>6</v>
      </c>
      <c r="DG56" t="s">
        <v>6</v>
      </c>
      <c r="DH56" t="s">
        <v>6</v>
      </c>
      <c r="DI56" t="s">
        <v>6</v>
      </c>
      <c r="DJ56" t="s">
        <v>6</v>
      </c>
      <c r="DK56" t="s">
        <v>6</v>
      </c>
      <c r="DL56" t="s">
        <v>6</v>
      </c>
      <c r="DM56" t="s">
        <v>6</v>
      </c>
      <c r="DN56">
        <v>0</v>
      </c>
      <c r="DO56">
        <v>0</v>
      </c>
      <c r="DP56">
        <v>1</v>
      </c>
      <c r="DQ56">
        <v>1</v>
      </c>
      <c r="DU56">
        <v>1013</v>
      </c>
      <c r="DV56" t="s">
        <v>24</v>
      </c>
      <c r="DW56" t="s">
        <v>24</v>
      </c>
      <c r="DX56">
        <v>1</v>
      </c>
      <c r="DZ56" t="s">
        <v>6</v>
      </c>
      <c r="EA56" t="s">
        <v>6</v>
      </c>
      <c r="EB56" t="s">
        <v>6</v>
      </c>
      <c r="EC56" t="s">
        <v>6</v>
      </c>
      <c r="EE56">
        <v>55475140</v>
      </c>
      <c r="EF56">
        <v>13</v>
      </c>
      <c r="EG56" t="s">
        <v>25</v>
      </c>
      <c r="EH56">
        <v>0</v>
      </c>
      <c r="EI56" t="s">
        <v>6</v>
      </c>
      <c r="EJ56">
        <v>1</v>
      </c>
      <c r="EK56">
        <v>500003</v>
      </c>
      <c r="EL56" t="s">
        <v>26</v>
      </c>
      <c r="EM56" t="s">
        <v>27</v>
      </c>
      <c r="EO56" t="s">
        <v>6</v>
      </c>
      <c r="EQ56">
        <v>256</v>
      </c>
      <c r="ER56">
        <v>6172.9</v>
      </c>
      <c r="ES56">
        <v>6172.9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FQ56">
        <v>0</v>
      </c>
      <c r="FR56">
        <f t="shared" si="126"/>
        <v>0</v>
      </c>
      <c r="FS56">
        <v>0</v>
      </c>
      <c r="FX56">
        <v>0</v>
      </c>
      <c r="FY56">
        <v>0</v>
      </c>
      <c r="GA56" t="s">
        <v>36</v>
      </c>
      <c r="GD56">
        <v>1</v>
      </c>
      <c r="GF56">
        <v>-1443662076</v>
      </c>
      <c r="GG56">
        <v>2</v>
      </c>
      <c r="GH56">
        <v>0</v>
      </c>
      <c r="GI56">
        <v>-2</v>
      </c>
      <c r="GJ56">
        <v>0</v>
      </c>
      <c r="GK56">
        <v>0</v>
      </c>
      <c r="GL56">
        <f t="shared" si="127"/>
        <v>0</v>
      </c>
      <c r="GM56">
        <f t="shared" si="128"/>
        <v>30865</v>
      </c>
      <c r="GN56">
        <f t="shared" si="129"/>
        <v>30865</v>
      </c>
      <c r="GO56">
        <f t="shared" si="130"/>
        <v>0</v>
      </c>
      <c r="GP56">
        <f t="shared" si="131"/>
        <v>0</v>
      </c>
      <c r="GR56">
        <v>0</v>
      </c>
      <c r="GS56">
        <v>4</v>
      </c>
      <c r="GT56">
        <v>0</v>
      </c>
      <c r="GU56" t="s">
        <v>6</v>
      </c>
      <c r="GV56">
        <f t="shared" si="132"/>
        <v>0</v>
      </c>
      <c r="GW56">
        <v>1</v>
      </c>
      <c r="GX56">
        <f t="shared" si="133"/>
        <v>0</v>
      </c>
      <c r="HA56">
        <v>0</v>
      </c>
      <c r="HB56">
        <v>0</v>
      </c>
      <c r="HC56">
        <f t="shared" si="134"/>
        <v>0</v>
      </c>
      <c r="HE56" t="s">
        <v>6</v>
      </c>
      <c r="HF56" t="s">
        <v>6</v>
      </c>
      <c r="HM56" t="s">
        <v>6</v>
      </c>
      <c r="HN56" t="s">
        <v>6</v>
      </c>
      <c r="HO56" t="s">
        <v>6</v>
      </c>
      <c r="HP56" t="s">
        <v>6</v>
      </c>
      <c r="HQ56" t="s">
        <v>6</v>
      </c>
      <c r="IK56">
        <v>0</v>
      </c>
    </row>
    <row r="57" spans="1:245" x14ac:dyDescent="0.2">
      <c r="A57">
        <v>17</v>
      </c>
      <c r="B57">
        <v>1</v>
      </c>
      <c r="E57" t="s">
        <v>104</v>
      </c>
      <c r="F57" t="s">
        <v>31</v>
      </c>
      <c r="G57" t="s">
        <v>32</v>
      </c>
      <c r="H57" t="s">
        <v>24</v>
      </c>
      <c r="I57">
        <v>5</v>
      </c>
      <c r="J57">
        <v>0</v>
      </c>
      <c r="K57">
        <v>5</v>
      </c>
      <c r="O57">
        <f t="shared" si="96"/>
        <v>1830</v>
      </c>
      <c r="P57">
        <f t="shared" si="97"/>
        <v>1830</v>
      </c>
      <c r="Q57">
        <f t="shared" si="98"/>
        <v>0</v>
      </c>
      <c r="R57">
        <f t="shared" si="99"/>
        <v>0</v>
      </c>
      <c r="S57">
        <f t="shared" si="100"/>
        <v>0</v>
      </c>
      <c r="T57">
        <f t="shared" si="101"/>
        <v>0</v>
      </c>
      <c r="U57">
        <f t="shared" si="102"/>
        <v>0</v>
      </c>
      <c r="V57">
        <f t="shared" si="103"/>
        <v>0</v>
      </c>
      <c r="W57">
        <f t="shared" si="104"/>
        <v>0</v>
      </c>
      <c r="X57">
        <f t="shared" si="105"/>
        <v>0</v>
      </c>
      <c r="Y57">
        <f t="shared" si="106"/>
        <v>0</v>
      </c>
      <c r="AA57">
        <v>58002114</v>
      </c>
      <c r="AB57">
        <f t="shared" si="107"/>
        <v>366.05</v>
      </c>
      <c r="AC57">
        <f t="shared" si="135"/>
        <v>366.05</v>
      </c>
      <c r="AD57">
        <f t="shared" si="108"/>
        <v>0</v>
      </c>
      <c r="AE57">
        <f t="shared" si="109"/>
        <v>0</v>
      </c>
      <c r="AF57">
        <f t="shared" si="110"/>
        <v>0</v>
      </c>
      <c r="AG57">
        <f t="shared" si="111"/>
        <v>0</v>
      </c>
      <c r="AH57">
        <f t="shared" si="112"/>
        <v>0</v>
      </c>
      <c r="AI57">
        <f t="shared" si="113"/>
        <v>0</v>
      </c>
      <c r="AJ57">
        <f t="shared" si="114"/>
        <v>0</v>
      </c>
      <c r="AK57">
        <v>366.05</v>
      </c>
      <c r="AL57">
        <v>366.05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1</v>
      </c>
      <c r="AW57">
        <v>1</v>
      </c>
      <c r="AZ57">
        <v>1</v>
      </c>
      <c r="BA57">
        <v>1</v>
      </c>
      <c r="BB57">
        <v>1</v>
      </c>
      <c r="BC57">
        <v>1</v>
      </c>
      <c r="BD57" t="s">
        <v>6</v>
      </c>
      <c r="BE57" t="s">
        <v>6</v>
      </c>
      <c r="BF57" t="s">
        <v>6</v>
      </c>
      <c r="BG57" t="s">
        <v>6</v>
      </c>
      <c r="BH57">
        <v>3</v>
      </c>
      <c r="BI57">
        <v>1</v>
      </c>
      <c r="BJ57" t="s">
        <v>6</v>
      </c>
      <c r="BM57">
        <v>500003</v>
      </c>
      <c r="BN57">
        <v>0</v>
      </c>
      <c r="BO57" t="s">
        <v>6</v>
      </c>
      <c r="BP57">
        <v>0</v>
      </c>
      <c r="BQ57">
        <v>13</v>
      </c>
      <c r="BR57">
        <v>0</v>
      </c>
      <c r="BS57">
        <v>1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6</v>
      </c>
      <c r="BZ57">
        <v>0</v>
      </c>
      <c r="CA57">
        <v>0</v>
      </c>
      <c r="CB57" t="s">
        <v>6</v>
      </c>
      <c r="CE57">
        <v>0</v>
      </c>
      <c r="CF57">
        <v>0</v>
      </c>
      <c r="CG57">
        <v>0</v>
      </c>
      <c r="CM57">
        <v>0</v>
      </c>
      <c r="CN57" t="s">
        <v>6</v>
      </c>
      <c r="CO57">
        <v>0</v>
      </c>
      <c r="CP57">
        <f t="shared" si="115"/>
        <v>1830</v>
      </c>
      <c r="CQ57">
        <f t="shared" si="116"/>
        <v>366.05</v>
      </c>
      <c r="CR57">
        <f t="shared" si="117"/>
        <v>0</v>
      </c>
      <c r="CS57">
        <f t="shared" si="118"/>
        <v>0</v>
      </c>
      <c r="CT57">
        <f t="shared" si="119"/>
        <v>0</v>
      </c>
      <c r="CU57">
        <f t="shared" si="120"/>
        <v>0</v>
      </c>
      <c r="CV57">
        <f t="shared" si="121"/>
        <v>0</v>
      </c>
      <c r="CW57">
        <f t="shared" si="122"/>
        <v>0</v>
      </c>
      <c r="CX57">
        <f t="shared" si="123"/>
        <v>0</v>
      </c>
      <c r="CY57">
        <f t="shared" si="124"/>
        <v>0</v>
      </c>
      <c r="CZ57">
        <f t="shared" si="125"/>
        <v>0</v>
      </c>
      <c r="DC57" t="s">
        <v>6</v>
      </c>
      <c r="DD57" t="s">
        <v>6</v>
      </c>
      <c r="DE57" t="s">
        <v>6</v>
      </c>
      <c r="DF57" t="s">
        <v>6</v>
      </c>
      <c r="DG57" t="s">
        <v>6</v>
      </c>
      <c r="DH57" t="s">
        <v>6</v>
      </c>
      <c r="DI57" t="s">
        <v>6</v>
      </c>
      <c r="DJ57" t="s">
        <v>6</v>
      </c>
      <c r="DK57" t="s">
        <v>6</v>
      </c>
      <c r="DL57" t="s">
        <v>6</v>
      </c>
      <c r="DM57" t="s">
        <v>6</v>
      </c>
      <c r="DN57">
        <v>0</v>
      </c>
      <c r="DO57">
        <v>0</v>
      </c>
      <c r="DP57">
        <v>1</v>
      </c>
      <c r="DQ57">
        <v>1</v>
      </c>
      <c r="DU57">
        <v>1013</v>
      </c>
      <c r="DV57" t="s">
        <v>24</v>
      </c>
      <c r="DW57" t="s">
        <v>24</v>
      </c>
      <c r="DX57">
        <v>1</v>
      </c>
      <c r="DZ57" t="s">
        <v>6</v>
      </c>
      <c r="EA57" t="s">
        <v>6</v>
      </c>
      <c r="EB57" t="s">
        <v>6</v>
      </c>
      <c r="EC57" t="s">
        <v>6</v>
      </c>
      <c r="EE57">
        <v>55475140</v>
      </c>
      <c r="EF57">
        <v>13</v>
      </c>
      <c r="EG57" t="s">
        <v>25</v>
      </c>
      <c r="EH57">
        <v>0</v>
      </c>
      <c r="EI57" t="s">
        <v>6</v>
      </c>
      <c r="EJ57">
        <v>1</v>
      </c>
      <c r="EK57">
        <v>500003</v>
      </c>
      <c r="EL57" t="s">
        <v>26</v>
      </c>
      <c r="EM57" t="s">
        <v>27</v>
      </c>
      <c r="EO57" t="s">
        <v>6</v>
      </c>
      <c r="EQ57">
        <v>256</v>
      </c>
      <c r="ER57">
        <v>366.05</v>
      </c>
      <c r="ES57">
        <v>366.05</v>
      </c>
      <c r="ET57">
        <v>0</v>
      </c>
      <c r="EU57">
        <v>0</v>
      </c>
      <c r="EV57">
        <v>0</v>
      </c>
      <c r="EW57">
        <v>0</v>
      </c>
      <c r="EX57">
        <v>0</v>
      </c>
      <c r="EY57">
        <v>0</v>
      </c>
      <c r="FQ57">
        <v>0</v>
      </c>
      <c r="FR57">
        <f t="shared" si="126"/>
        <v>0</v>
      </c>
      <c r="FS57">
        <v>0</v>
      </c>
      <c r="FX57">
        <v>0</v>
      </c>
      <c r="FY57">
        <v>0</v>
      </c>
      <c r="GA57" t="s">
        <v>6</v>
      </c>
      <c r="GD57">
        <v>1</v>
      </c>
      <c r="GF57">
        <v>-847961049</v>
      </c>
      <c r="GG57">
        <v>2</v>
      </c>
      <c r="GH57">
        <v>2</v>
      </c>
      <c r="GI57">
        <v>-2</v>
      </c>
      <c r="GJ57">
        <v>0</v>
      </c>
      <c r="GK57">
        <v>0</v>
      </c>
      <c r="GL57">
        <f t="shared" si="127"/>
        <v>0</v>
      </c>
      <c r="GM57">
        <f t="shared" si="128"/>
        <v>1830</v>
      </c>
      <c r="GN57">
        <f t="shared" si="129"/>
        <v>1830</v>
      </c>
      <c r="GO57">
        <f t="shared" si="130"/>
        <v>0</v>
      </c>
      <c r="GP57">
        <f t="shared" si="131"/>
        <v>0</v>
      </c>
      <c r="GR57">
        <v>0</v>
      </c>
      <c r="GS57">
        <v>2</v>
      </c>
      <c r="GT57">
        <v>0</v>
      </c>
      <c r="GU57" t="s">
        <v>6</v>
      </c>
      <c r="GV57">
        <f t="shared" si="132"/>
        <v>0</v>
      </c>
      <c r="GW57">
        <v>1</v>
      </c>
      <c r="GX57">
        <f t="shared" si="133"/>
        <v>0</v>
      </c>
      <c r="HA57">
        <v>0</v>
      </c>
      <c r="HB57">
        <v>0</v>
      </c>
      <c r="HC57">
        <f t="shared" si="134"/>
        <v>0</v>
      </c>
      <c r="HE57" t="s">
        <v>6</v>
      </c>
      <c r="HF57" t="s">
        <v>6</v>
      </c>
      <c r="HM57" t="s">
        <v>6</v>
      </c>
      <c r="HN57" t="s">
        <v>6</v>
      </c>
      <c r="HO57" t="s">
        <v>6</v>
      </c>
      <c r="HP57" t="s">
        <v>6</v>
      </c>
      <c r="HQ57" t="s">
        <v>6</v>
      </c>
      <c r="IK57">
        <v>0</v>
      </c>
    </row>
    <row r="58" spans="1:245" x14ac:dyDescent="0.2">
      <c r="A58">
        <v>17</v>
      </c>
      <c r="B58">
        <v>1</v>
      </c>
      <c r="E58" t="s">
        <v>105</v>
      </c>
      <c r="F58" t="s">
        <v>34</v>
      </c>
      <c r="G58" t="s">
        <v>35</v>
      </c>
      <c r="H58" t="s">
        <v>24</v>
      </c>
      <c r="I58">
        <v>30</v>
      </c>
      <c r="J58">
        <v>0</v>
      </c>
      <c r="K58">
        <v>30</v>
      </c>
      <c r="O58">
        <f t="shared" si="96"/>
        <v>12791</v>
      </c>
      <c r="P58">
        <f t="shared" si="97"/>
        <v>12791</v>
      </c>
      <c r="Q58">
        <f t="shared" si="98"/>
        <v>0</v>
      </c>
      <c r="R58">
        <f t="shared" si="99"/>
        <v>0</v>
      </c>
      <c r="S58">
        <f t="shared" si="100"/>
        <v>0</v>
      </c>
      <c r="T58">
        <f t="shared" si="101"/>
        <v>0</v>
      </c>
      <c r="U58">
        <f t="shared" si="102"/>
        <v>0</v>
      </c>
      <c r="V58">
        <f t="shared" si="103"/>
        <v>0</v>
      </c>
      <c r="W58">
        <f t="shared" si="104"/>
        <v>0</v>
      </c>
      <c r="X58">
        <f t="shared" si="105"/>
        <v>0</v>
      </c>
      <c r="Y58">
        <f t="shared" si="106"/>
        <v>0</v>
      </c>
      <c r="AA58">
        <v>58002114</v>
      </c>
      <c r="AB58">
        <f t="shared" si="107"/>
        <v>426.38</v>
      </c>
      <c r="AC58">
        <f t="shared" si="135"/>
        <v>426.38</v>
      </c>
      <c r="AD58">
        <f t="shared" si="108"/>
        <v>0</v>
      </c>
      <c r="AE58">
        <f t="shared" si="109"/>
        <v>0</v>
      </c>
      <c r="AF58">
        <f t="shared" si="110"/>
        <v>0</v>
      </c>
      <c r="AG58">
        <f t="shared" si="111"/>
        <v>0</v>
      </c>
      <c r="AH58">
        <f t="shared" si="112"/>
        <v>0</v>
      </c>
      <c r="AI58">
        <f t="shared" si="113"/>
        <v>0</v>
      </c>
      <c r="AJ58">
        <f t="shared" si="114"/>
        <v>0</v>
      </c>
      <c r="AK58">
        <v>426.38</v>
      </c>
      <c r="AL58">
        <v>426.38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1</v>
      </c>
      <c r="AW58">
        <v>1</v>
      </c>
      <c r="AZ58">
        <v>1</v>
      </c>
      <c r="BA58">
        <v>1</v>
      </c>
      <c r="BB58">
        <v>1</v>
      </c>
      <c r="BC58">
        <v>1</v>
      </c>
      <c r="BD58" t="s">
        <v>6</v>
      </c>
      <c r="BE58" t="s">
        <v>6</v>
      </c>
      <c r="BF58" t="s">
        <v>6</v>
      </c>
      <c r="BG58" t="s">
        <v>6</v>
      </c>
      <c r="BH58">
        <v>3</v>
      </c>
      <c r="BI58">
        <v>1</v>
      </c>
      <c r="BJ58" t="s">
        <v>6</v>
      </c>
      <c r="BM58">
        <v>500003</v>
      </c>
      <c r="BN58">
        <v>0</v>
      </c>
      <c r="BO58" t="s">
        <v>6</v>
      </c>
      <c r="BP58">
        <v>0</v>
      </c>
      <c r="BQ58">
        <v>13</v>
      </c>
      <c r="BR58">
        <v>0</v>
      </c>
      <c r="BS58">
        <v>1</v>
      </c>
      <c r="BT58">
        <v>1</v>
      </c>
      <c r="BU58">
        <v>1</v>
      </c>
      <c r="BV58">
        <v>1</v>
      </c>
      <c r="BW58">
        <v>1</v>
      </c>
      <c r="BX58">
        <v>1</v>
      </c>
      <c r="BY58" t="s">
        <v>6</v>
      </c>
      <c r="BZ58">
        <v>0</v>
      </c>
      <c r="CA58">
        <v>0</v>
      </c>
      <c r="CB58" t="s">
        <v>6</v>
      </c>
      <c r="CE58">
        <v>0</v>
      </c>
      <c r="CF58">
        <v>0</v>
      </c>
      <c r="CG58">
        <v>0</v>
      </c>
      <c r="CM58">
        <v>0</v>
      </c>
      <c r="CN58" t="s">
        <v>6</v>
      </c>
      <c r="CO58">
        <v>0</v>
      </c>
      <c r="CP58">
        <f t="shared" si="115"/>
        <v>12791</v>
      </c>
      <c r="CQ58">
        <f t="shared" si="116"/>
        <v>426.38</v>
      </c>
      <c r="CR58">
        <f t="shared" si="117"/>
        <v>0</v>
      </c>
      <c r="CS58">
        <f t="shared" si="118"/>
        <v>0</v>
      </c>
      <c r="CT58">
        <f t="shared" si="119"/>
        <v>0</v>
      </c>
      <c r="CU58">
        <f t="shared" si="120"/>
        <v>0</v>
      </c>
      <c r="CV58">
        <f t="shared" si="121"/>
        <v>0</v>
      </c>
      <c r="CW58">
        <f t="shared" si="122"/>
        <v>0</v>
      </c>
      <c r="CX58">
        <f t="shared" si="123"/>
        <v>0</v>
      </c>
      <c r="CY58">
        <f t="shared" si="124"/>
        <v>0</v>
      </c>
      <c r="CZ58">
        <f t="shared" si="125"/>
        <v>0</v>
      </c>
      <c r="DC58" t="s">
        <v>6</v>
      </c>
      <c r="DD58" t="s">
        <v>6</v>
      </c>
      <c r="DE58" t="s">
        <v>6</v>
      </c>
      <c r="DF58" t="s">
        <v>6</v>
      </c>
      <c r="DG58" t="s">
        <v>6</v>
      </c>
      <c r="DH58" t="s">
        <v>6</v>
      </c>
      <c r="DI58" t="s">
        <v>6</v>
      </c>
      <c r="DJ58" t="s">
        <v>6</v>
      </c>
      <c r="DK58" t="s">
        <v>6</v>
      </c>
      <c r="DL58" t="s">
        <v>6</v>
      </c>
      <c r="DM58" t="s">
        <v>6</v>
      </c>
      <c r="DN58">
        <v>0</v>
      </c>
      <c r="DO58">
        <v>0</v>
      </c>
      <c r="DP58">
        <v>1</v>
      </c>
      <c r="DQ58">
        <v>1</v>
      </c>
      <c r="DU58">
        <v>1013</v>
      </c>
      <c r="DV58" t="s">
        <v>24</v>
      </c>
      <c r="DW58" t="s">
        <v>24</v>
      </c>
      <c r="DX58">
        <v>1</v>
      </c>
      <c r="DZ58" t="s">
        <v>6</v>
      </c>
      <c r="EA58" t="s">
        <v>6</v>
      </c>
      <c r="EB58" t="s">
        <v>6</v>
      </c>
      <c r="EC58" t="s">
        <v>6</v>
      </c>
      <c r="EE58">
        <v>55475140</v>
      </c>
      <c r="EF58">
        <v>13</v>
      </c>
      <c r="EG58" t="s">
        <v>25</v>
      </c>
      <c r="EH58">
        <v>0</v>
      </c>
      <c r="EI58" t="s">
        <v>6</v>
      </c>
      <c r="EJ58">
        <v>1</v>
      </c>
      <c r="EK58">
        <v>500003</v>
      </c>
      <c r="EL58" t="s">
        <v>26</v>
      </c>
      <c r="EM58" t="s">
        <v>27</v>
      </c>
      <c r="EO58" t="s">
        <v>6</v>
      </c>
      <c r="EQ58">
        <v>256</v>
      </c>
      <c r="ER58">
        <v>426.38</v>
      </c>
      <c r="ES58">
        <v>426.38</v>
      </c>
      <c r="ET58">
        <v>0</v>
      </c>
      <c r="EU58">
        <v>0</v>
      </c>
      <c r="EV58">
        <v>0</v>
      </c>
      <c r="EW58">
        <v>0</v>
      </c>
      <c r="EX58">
        <v>0</v>
      </c>
      <c r="EY58">
        <v>0</v>
      </c>
      <c r="FQ58">
        <v>0</v>
      </c>
      <c r="FR58">
        <f t="shared" si="126"/>
        <v>0</v>
      </c>
      <c r="FS58">
        <v>0</v>
      </c>
      <c r="FX58">
        <v>0</v>
      </c>
      <c r="FY58">
        <v>0</v>
      </c>
      <c r="GA58" t="s">
        <v>36</v>
      </c>
      <c r="GD58">
        <v>1</v>
      </c>
      <c r="GF58">
        <v>1745007879</v>
      </c>
      <c r="GG58">
        <v>2</v>
      </c>
      <c r="GH58">
        <v>0</v>
      </c>
      <c r="GI58">
        <v>-2</v>
      </c>
      <c r="GJ58">
        <v>0</v>
      </c>
      <c r="GK58">
        <v>0</v>
      </c>
      <c r="GL58">
        <f t="shared" si="127"/>
        <v>0</v>
      </c>
      <c r="GM58">
        <f t="shared" si="128"/>
        <v>12791</v>
      </c>
      <c r="GN58">
        <f t="shared" si="129"/>
        <v>12791</v>
      </c>
      <c r="GO58">
        <f t="shared" si="130"/>
        <v>0</v>
      </c>
      <c r="GP58">
        <f t="shared" si="131"/>
        <v>0</v>
      </c>
      <c r="GR58">
        <v>0</v>
      </c>
      <c r="GS58">
        <v>4</v>
      </c>
      <c r="GT58">
        <v>0</v>
      </c>
      <c r="GU58" t="s">
        <v>6</v>
      </c>
      <c r="GV58">
        <f t="shared" si="132"/>
        <v>0</v>
      </c>
      <c r="GW58">
        <v>1</v>
      </c>
      <c r="GX58">
        <f t="shared" si="133"/>
        <v>0</v>
      </c>
      <c r="HA58">
        <v>0</v>
      </c>
      <c r="HB58">
        <v>0</v>
      </c>
      <c r="HC58">
        <f t="shared" si="134"/>
        <v>0</v>
      </c>
      <c r="HE58" t="s">
        <v>6</v>
      </c>
      <c r="HF58" t="s">
        <v>6</v>
      </c>
      <c r="HM58" t="s">
        <v>6</v>
      </c>
      <c r="HN58" t="s">
        <v>6</v>
      </c>
      <c r="HO58" t="s">
        <v>6</v>
      </c>
      <c r="HP58" t="s">
        <v>6</v>
      </c>
      <c r="HQ58" t="s">
        <v>6</v>
      </c>
      <c r="IK58">
        <v>0</v>
      </c>
    </row>
    <row r="59" spans="1:245" x14ac:dyDescent="0.2">
      <c r="A59">
        <v>17</v>
      </c>
      <c r="B59">
        <v>1</v>
      </c>
      <c r="E59" t="s">
        <v>106</v>
      </c>
      <c r="F59" t="s">
        <v>38</v>
      </c>
      <c r="G59" t="s">
        <v>39</v>
      </c>
      <c r="H59" t="s">
        <v>24</v>
      </c>
      <c r="I59">
        <v>30</v>
      </c>
      <c r="J59">
        <v>0</v>
      </c>
      <c r="K59">
        <v>30</v>
      </c>
      <c r="O59">
        <f t="shared" si="96"/>
        <v>227</v>
      </c>
      <c r="P59">
        <f t="shared" si="97"/>
        <v>227</v>
      </c>
      <c r="Q59">
        <f t="shared" si="98"/>
        <v>0</v>
      </c>
      <c r="R59">
        <f t="shared" si="99"/>
        <v>0</v>
      </c>
      <c r="S59">
        <f t="shared" si="100"/>
        <v>0</v>
      </c>
      <c r="T59">
        <f t="shared" si="101"/>
        <v>0</v>
      </c>
      <c r="U59">
        <f t="shared" si="102"/>
        <v>0</v>
      </c>
      <c r="V59">
        <f t="shared" si="103"/>
        <v>0</v>
      </c>
      <c r="W59">
        <f t="shared" si="104"/>
        <v>0</v>
      </c>
      <c r="X59">
        <f t="shared" si="105"/>
        <v>0</v>
      </c>
      <c r="Y59">
        <f t="shared" si="106"/>
        <v>0</v>
      </c>
      <c r="AA59">
        <v>58002114</v>
      </c>
      <c r="AB59">
        <f t="shared" si="107"/>
        <v>7.56</v>
      </c>
      <c r="AC59">
        <f t="shared" si="135"/>
        <v>7.56</v>
      </c>
      <c r="AD59">
        <f t="shared" si="108"/>
        <v>0</v>
      </c>
      <c r="AE59">
        <f t="shared" si="109"/>
        <v>0</v>
      </c>
      <c r="AF59">
        <f t="shared" si="110"/>
        <v>0</v>
      </c>
      <c r="AG59">
        <f t="shared" si="111"/>
        <v>0</v>
      </c>
      <c r="AH59">
        <f t="shared" si="112"/>
        <v>0</v>
      </c>
      <c r="AI59">
        <f t="shared" si="113"/>
        <v>0</v>
      </c>
      <c r="AJ59">
        <f t="shared" si="114"/>
        <v>0</v>
      </c>
      <c r="AK59">
        <v>7.56</v>
      </c>
      <c r="AL59">
        <v>7.56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1</v>
      </c>
      <c r="AW59">
        <v>1</v>
      </c>
      <c r="AZ59">
        <v>1</v>
      </c>
      <c r="BA59">
        <v>1</v>
      </c>
      <c r="BB59">
        <v>1</v>
      </c>
      <c r="BC59">
        <v>1</v>
      </c>
      <c r="BD59" t="s">
        <v>6</v>
      </c>
      <c r="BE59" t="s">
        <v>6</v>
      </c>
      <c r="BF59" t="s">
        <v>6</v>
      </c>
      <c r="BG59" t="s">
        <v>6</v>
      </c>
      <c r="BH59">
        <v>3</v>
      </c>
      <c r="BI59">
        <v>1</v>
      </c>
      <c r="BJ59" t="s">
        <v>6</v>
      </c>
      <c r="BM59">
        <v>500003</v>
      </c>
      <c r="BN59">
        <v>0</v>
      </c>
      <c r="BO59" t="s">
        <v>6</v>
      </c>
      <c r="BP59">
        <v>0</v>
      </c>
      <c r="BQ59">
        <v>13</v>
      </c>
      <c r="BR59">
        <v>0</v>
      </c>
      <c r="BS59">
        <v>1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6</v>
      </c>
      <c r="BZ59">
        <v>0</v>
      </c>
      <c r="CA59">
        <v>0</v>
      </c>
      <c r="CB59" t="s">
        <v>6</v>
      </c>
      <c r="CE59">
        <v>0</v>
      </c>
      <c r="CF59">
        <v>0</v>
      </c>
      <c r="CG59">
        <v>0</v>
      </c>
      <c r="CM59">
        <v>0</v>
      </c>
      <c r="CN59" t="s">
        <v>6</v>
      </c>
      <c r="CO59">
        <v>0</v>
      </c>
      <c r="CP59">
        <f t="shared" si="115"/>
        <v>227</v>
      </c>
      <c r="CQ59">
        <f t="shared" si="116"/>
        <v>7.56</v>
      </c>
      <c r="CR59">
        <f t="shared" si="117"/>
        <v>0</v>
      </c>
      <c r="CS59">
        <f t="shared" si="118"/>
        <v>0</v>
      </c>
      <c r="CT59">
        <f t="shared" si="119"/>
        <v>0</v>
      </c>
      <c r="CU59">
        <f t="shared" si="120"/>
        <v>0</v>
      </c>
      <c r="CV59">
        <f t="shared" si="121"/>
        <v>0</v>
      </c>
      <c r="CW59">
        <f t="shared" si="122"/>
        <v>0</v>
      </c>
      <c r="CX59">
        <f t="shared" si="123"/>
        <v>0</v>
      </c>
      <c r="CY59">
        <f t="shared" si="124"/>
        <v>0</v>
      </c>
      <c r="CZ59">
        <f t="shared" si="125"/>
        <v>0</v>
      </c>
      <c r="DC59" t="s">
        <v>6</v>
      </c>
      <c r="DD59" t="s">
        <v>6</v>
      </c>
      <c r="DE59" t="s">
        <v>6</v>
      </c>
      <c r="DF59" t="s">
        <v>6</v>
      </c>
      <c r="DG59" t="s">
        <v>6</v>
      </c>
      <c r="DH59" t="s">
        <v>6</v>
      </c>
      <c r="DI59" t="s">
        <v>6</v>
      </c>
      <c r="DJ59" t="s">
        <v>6</v>
      </c>
      <c r="DK59" t="s">
        <v>6</v>
      </c>
      <c r="DL59" t="s">
        <v>6</v>
      </c>
      <c r="DM59" t="s">
        <v>6</v>
      </c>
      <c r="DN59">
        <v>0</v>
      </c>
      <c r="DO59">
        <v>0</v>
      </c>
      <c r="DP59">
        <v>1</v>
      </c>
      <c r="DQ59">
        <v>1</v>
      </c>
      <c r="DU59">
        <v>1013</v>
      </c>
      <c r="DV59" t="s">
        <v>24</v>
      </c>
      <c r="DW59" t="s">
        <v>24</v>
      </c>
      <c r="DX59">
        <v>1</v>
      </c>
      <c r="DZ59" t="s">
        <v>6</v>
      </c>
      <c r="EA59" t="s">
        <v>6</v>
      </c>
      <c r="EB59" t="s">
        <v>6</v>
      </c>
      <c r="EC59" t="s">
        <v>6</v>
      </c>
      <c r="EE59">
        <v>55475140</v>
      </c>
      <c r="EF59">
        <v>13</v>
      </c>
      <c r="EG59" t="s">
        <v>25</v>
      </c>
      <c r="EH59">
        <v>0</v>
      </c>
      <c r="EI59" t="s">
        <v>6</v>
      </c>
      <c r="EJ59">
        <v>1</v>
      </c>
      <c r="EK59">
        <v>500003</v>
      </c>
      <c r="EL59" t="s">
        <v>26</v>
      </c>
      <c r="EM59" t="s">
        <v>27</v>
      </c>
      <c r="EO59" t="s">
        <v>6</v>
      </c>
      <c r="EQ59">
        <v>256</v>
      </c>
      <c r="ER59">
        <v>7.56</v>
      </c>
      <c r="ES59">
        <v>7.56</v>
      </c>
      <c r="ET59">
        <v>0</v>
      </c>
      <c r="EU59">
        <v>0</v>
      </c>
      <c r="EV59">
        <v>0</v>
      </c>
      <c r="EW59">
        <v>0</v>
      </c>
      <c r="EX59">
        <v>0</v>
      </c>
      <c r="EY59">
        <v>0</v>
      </c>
      <c r="FQ59">
        <v>0</v>
      </c>
      <c r="FR59">
        <f t="shared" si="126"/>
        <v>0</v>
      </c>
      <c r="FS59">
        <v>0</v>
      </c>
      <c r="FX59">
        <v>0</v>
      </c>
      <c r="FY59">
        <v>0</v>
      </c>
      <c r="GA59" t="s">
        <v>6</v>
      </c>
      <c r="GD59">
        <v>1</v>
      </c>
      <c r="GF59">
        <v>-476490283</v>
      </c>
      <c r="GG59">
        <v>2</v>
      </c>
      <c r="GH59">
        <v>2</v>
      </c>
      <c r="GI59">
        <v>-2</v>
      </c>
      <c r="GJ59">
        <v>0</v>
      </c>
      <c r="GK59">
        <v>0</v>
      </c>
      <c r="GL59">
        <f t="shared" si="127"/>
        <v>0</v>
      </c>
      <c r="GM59">
        <f t="shared" si="128"/>
        <v>227</v>
      </c>
      <c r="GN59">
        <f t="shared" si="129"/>
        <v>227</v>
      </c>
      <c r="GO59">
        <f t="shared" si="130"/>
        <v>0</v>
      </c>
      <c r="GP59">
        <f t="shared" si="131"/>
        <v>0</v>
      </c>
      <c r="GR59">
        <v>0</v>
      </c>
      <c r="GS59">
        <v>2</v>
      </c>
      <c r="GT59">
        <v>0</v>
      </c>
      <c r="GU59" t="s">
        <v>6</v>
      </c>
      <c r="GV59">
        <f t="shared" si="132"/>
        <v>0</v>
      </c>
      <c r="GW59">
        <v>1</v>
      </c>
      <c r="GX59">
        <f t="shared" si="133"/>
        <v>0</v>
      </c>
      <c r="HA59">
        <v>0</v>
      </c>
      <c r="HB59">
        <v>0</v>
      </c>
      <c r="HC59">
        <f t="shared" si="134"/>
        <v>0</v>
      </c>
      <c r="HE59" t="s">
        <v>6</v>
      </c>
      <c r="HF59" t="s">
        <v>6</v>
      </c>
      <c r="HM59" t="s">
        <v>6</v>
      </c>
      <c r="HN59" t="s">
        <v>6</v>
      </c>
      <c r="HO59" t="s">
        <v>6</v>
      </c>
      <c r="HP59" t="s">
        <v>6</v>
      </c>
      <c r="HQ59" t="s">
        <v>6</v>
      </c>
      <c r="IK59">
        <v>0</v>
      </c>
    </row>
    <row r="60" spans="1:245" x14ac:dyDescent="0.2">
      <c r="A60">
        <v>17</v>
      </c>
      <c r="B60">
        <v>1</v>
      </c>
      <c r="E60" t="s">
        <v>107</v>
      </c>
      <c r="F60" t="s">
        <v>41</v>
      </c>
      <c r="G60" t="s">
        <v>42</v>
      </c>
      <c r="H60" t="s">
        <v>24</v>
      </c>
      <c r="I60">
        <v>5</v>
      </c>
      <c r="J60">
        <v>0</v>
      </c>
      <c r="K60">
        <v>5</v>
      </c>
      <c r="O60">
        <f t="shared" si="96"/>
        <v>4414</v>
      </c>
      <c r="P60">
        <f t="shared" si="97"/>
        <v>4414</v>
      </c>
      <c r="Q60">
        <f t="shared" si="98"/>
        <v>0</v>
      </c>
      <c r="R60">
        <f t="shared" si="99"/>
        <v>0</v>
      </c>
      <c r="S60">
        <f t="shared" si="100"/>
        <v>0</v>
      </c>
      <c r="T60">
        <f t="shared" si="101"/>
        <v>0</v>
      </c>
      <c r="U60">
        <f t="shared" si="102"/>
        <v>0</v>
      </c>
      <c r="V60">
        <f t="shared" si="103"/>
        <v>0</v>
      </c>
      <c r="W60">
        <f t="shared" si="104"/>
        <v>0</v>
      </c>
      <c r="X60">
        <f t="shared" si="105"/>
        <v>0</v>
      </c>
      <c r="Y60">
        <f t="shared" si="106"/>
        <v>0</v>
      </c>
      <c r="AA60">
        <v>58002114</v>
      </c>
      <c r="AB60">
        <f t="shared" si="107"/>
        <v>882.75</v>
      </c>
      <c r="AC60">
        <f t="shared" si="135"/>
        <v>882.75</v>
      </c>
      <c r="AD60">
        <f t="shared" si="108"/>
        <v>0</v>
      </c>
      <c r="AE60">
        <f t="shared" si="109"/>
        <v>0</v>
      </c>
      <c r="AF60">
        <f t="shared" si="110"/>
        <v>0</v>
      </c>
      <c r="AG60">
        <f t="shared" si="111"/>
        <v>0</v>
      </c>
      <c r="AH60">
        <f t="shared" si="112"/>
        <v>0</v>
      </c>
      <c r="AI60">
        <f t="shared" si="113"/>
        <v>0</v>
      </c>
      <c r="AJ60">
        <f t="shared" si="114"/>
        <v>0</v>
      </c>
      <c r="AK60">
        <v>882.75</v>
      </c>
      <c r="AL60">
        <v>882.75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1</v>
      </c>
      <c r="AW60">
        <v>1</v>
      </c>
      <c r="AZ60">
        <v>1</v>
      </c>
      <c r="BA60">
        <v>1</v>
      </c>
      <c r="BB60">
        <v>1</v>
      </c>
      <c r="BC60">
        <v>1</v>
      </c>
      <c r="BD60" t="s">
        <v>6</v>
      </c>
      <c r="BE60" t="s">
        <v>6</v>
      </c>
      <c r="BF60" t="s">
        <v>6</v>
      </c>
      <c r="BG60" t="s">
        <v>6</v>
      </c>
      <c r="BH60">
        <v>3</v>
      </c>
      <c r="BI60">
        <v>1</v>
      </c>
      <c r="BJ60" t="s">
        <v>6</v>
      </c>
      <c r="BM60">
        <v>500003</v>
      </c>
      <c r="BN60">
        <v>0</v>
      </c>
      <c r="BO60" t="s">
        <v>6</v>
      </c>
      <c r="BP60">
        <v>0</v>
      </c>
      <c r="BQ60">
        <v>13</v>
      </c>
      <c r="BR60">
        <v>0</v>
      </c>
      <c r="BS60">
        <v>1</v>
      </c>
      <c r="BT60">
        <v>1</v>
      </c>
      <c r="BU60">
        <v>1</v>
      </c>
      <c r="BV60">
        <v>1</v>
      </c>
      <c r="BW60">
        <v>1</v>
      </c>
      <c r="BX60">
        <v>1</v>
      </c>
      <c r="BY60" t="s">
        <v>6</v>
      </c>
      <c r="BZ60">
        <v>0</v>
      </c>
      <c r="CA60">
        <v>0</v>
      </c>
      <c r="CB60" t="s">
        <v>6</v>
      </c>
      <c r="CE60">
        <v>0</v>
      </c>
      <c r="CF60">
        <v>0</v>
      </c>
      <c r="CG60">
        <v>0</v>
      </c>
      <c r="CM60">
        <v>0</v>
      </c>
      <c r="CN60" t="s">
        <v>6</v>
      </c>
      <c r="CO60">
        <v>0</v>
      </c>
      <c r="CP60">
        <f t="shared" si="115"/>
        <v>4414</v>
      </c>
      <c r="CQ60">
        <f t="shared" si="116"/>
        <v>882.75</v>
      </c>
      <c r="CR60">
        <f t="shared" si="117"/>
        <v>0</v>
      </c>
      <c r="CS60">
        <f t="shared" si="118"/>
        <v>0</v>
      </c>
      <c r="CT60">
        <f t="shared" si="119"/>
        <v>0</v>
      </c>
      <c r="CU60">
        <f t="shared" si="120"/>
        <v>0</v>
      </c>
      <c r="CV60">
        <f t="shared" si="121"/>
        <v>0</v>
      </c>
      <c r="CW60">
        <f t="shared" si="122"/>
        <v>0</v>
      </c>
      <c r="CX60">
        <f t="shared" si="123"/>
        <v>0</v>
      </c>
      <c r="CY60">
        <f t="shared" si="124"/>
        <v>0</v>
      </c>
      <c r="CZ60">
        <f t="shared" si="125"/>
        <v>0</v>
      </c>
      <c r="DC60" t="s">
        <v>6</v>
      </c>
      <c r="DD60" t="s">
        <v>6</v>
      </c>
      <c r="DE60" t="s">
        <v>6</v>
      </c>
      <c r="DF60" t="s">
        <v>6</v>
      </c>
      <c r="DG60" t="s">
        <v>6</v>
      </c>
      <c r="DH60" t="s">
        <v>6</v>
      </c>
      <c r="DI60" t="s">
        <v>6</v>
      </c>
      <c r="DJ60" t="s">
        <v>6</v>
      </c>
      <c r="DK60" t="s">
        <v>6</v>
      </c>
      <c r="DL60" t="s">
        <v>6</v>
      </c>
      <c r="DM60" t="s">
        <v>6</v>
      </c>
      <c r="DN60">
        <v>0</v>
      </c>
      <c r="DO60">
        <v>0</v>
      </c>
      <c r="DP60">
        <v>1</v>
      </c>
      <c r="DQ60">
        <v>1</v>
      </c>
      <c r="DU60">
        <v>1013</v>
      </c>
      <c r="DV60" t="s">
        <v>24</v>
      </c>
      <c r="DW60" t="s">
        <v>24</v>
      </c>
      <c r="DX60">
        <v>1</v>
      </c>
      <c r="DZ60" t="s">
        <v>6</v>
      </c>
      <c r="EA60" t="s">
        <v>6</v>
      </c>
      <c r="EB60" t="s">
        <v>6</v>
      </c>
      <c r="EC60" t="s">
        <v>6</v>
      </c>
      <c r="EE60">
        <v>55475140</v>
      </c>
      <c r="EF60">
        <v>13</v>
      </c>
      <c r="EG60" t="s">
        <v>25</v>
      </c>
      <c r="EH60">
        <v>0</v>
      </c>
      <c r="EI60" t="s">
        <v>6</v>
      </c>
      <c r="EJ60">
        <v>1</v>
      </c>
      <c r="EK60">
        <v>500003</v>
      </c>
      <c r="EL60" t="s">
        <v>26</v>
      </c>
      <c r="EM60" t="s">
        <v>27</v>
      </c>
      <c r="EO60" t="s">
        <v>6</v>
      </c>
      <c r="EQ60">
        <v>256</v>
      </c>
      <c r="ER60">
        <v>882.75</v>
      </c>
      <c r="ES60">
        <v>882.75</v>
      </c>
      <c r="ET60">
        <v>0</v>
      </c>
      <c r="EU60">
        <v>0</v>
      </c>
      <c r="EV60">
        <v>0</v>
      </c>
      <c r="EW60">
        <v>0</v>
      </c>
      <c r="EX60">
        <v>0</v>
      </c>
      <c r="EY60">
        <v>0</v>
      </c>
      <c r="FQ60">
        <v>0</v>
      </c>
      <c r="FR60">
        <f t="shared" si="126"/>
        <v>0</v>
      </c>
      <c r="FS60">
        <v>0</v>
      </c>
      <c r="FX60">
        <v>0</v>
      </c>
      <c r="FY60">
        <v>0</v>
      </c>
      <c r="GA60" t="s">
        <v>6</v>
      </c>
      <c r="GD60">
        <v>1</v>
      </c>
      <c r="GF60">
        <v>1251083689</v>
      </c>
      <c r="GG60">
        <v>2</v>
      </c>
      <c r="GH60">
        <v>2</v>
      </c>
      <c r="GI60">
        <v>-2</v>
      </c>
      <c r="GJ60">
        <v>0</v>
      </c>
      <c r="GK60">
        <v>0</v>
      </c>
      <c r="GL60">
        <f t="shared" si="127"/>
        <v>0</v>
      </c>
      <c r="GM60">
        <f t="shared" si="128"/>
        <v>4414</v>
      </c>
      <c r="GN60">
        <f t="shared" si="129"/>
        <v>4414</v>
      </c>
      <c r="GO60">
        <f t="shared" si="130"/>
        <v>0</v>
      </c>
      <c r="GP60">
        <f t="shared" si="131"/>
        <v>0</v>
      </c>
      <c r="GR60">
        <v>0</v>
      </c>
      <c r="GS60">
        <v>2</v>
      </c>
      <c r="GT60">
        <v>0</v>
      </c>
      <c r="GU60" t="s">
        <v>6</v>
      </c>
      <c r="GV60">
        <f t="shared" si="132"/>
        <v>0</v>
      </c>
      <c r="GW60">
        <v>1</v>
      </c>
      <c r="GX60">
        <f t="shared" si="133"/>
        <v>0</v>
      </c>
      <c r="HA60">
        <v>0</v>
      </c>
      <c r="HB60">
        <v>0</v>
      </c>
      <c r="HC60">
        <f t="shared" si="134"/>
        <v>0</v>
      </c>
      <c r="HE60" t="s">
        <v>6</v>
      </c>
      <c r="HF60" t="s">
        <v>6</v>
      </c>
      <c r="HM60" t="s">
        <v>6</v>
      </c>
      <c r="HN60" t="s">
        <v>6</v>
      </c>
      <c r="HO60" t="s">
        <v>6</v>
      </c>
      <c r="HP60" t="s">
        <v>6</v>
      </c>
      <c r="HQ60" t="s">
        <v>6</v>
      </c>
      <c r="IK60">
        <v>0</v>
      </c>
    </row>
    <row r="61" spans="1:245" x14ac:dyDescent="0.2">
      <c r="A61">
        <v>17</v>
      </c>
      <c r="B61">
        <v>1</v>
      </c>
      <c r="E61" t="s">
        <v>108</v>
      </c>
      <c r="F61" t="s">
        <v>44</v>
      </c>
      <c r="G61" t="s">
        <v>45</v>
      </c>
      <c r="H61" t="s">
        <v>24</v>
      </c>
      <c r="I61">
        <v>5</v>
      </c>
      <c r="J61">
        <v>0</v>
      </c>
      <c r="K61">
        <v>5</v>
      </c>
      <c r="O61">
        <f t="shared" si="96"/>
        <v>647</v>
      </c>
      <c r="P61">
        <f t="shared" si="97"/>
        <v>647</v>
      </c>
      <c r="Q61">
        <f t="shared" si="98"/>
        <v>0</v>
      </c>
      <c r="R61">
        <f t="shared" si="99"/>
        <v>0</v>
      </c>
      <c r="S61">
        <f t="shared" si="100"/>
        <v>0</v>
      </c>
      <c r="T61">
        <f t="shared" si="101"/>
        <v>0</v>
      </c>
      <c r="U61">
        <f t="shared" si="102"/>
        <v>0</v>
      </c>
      <c r="V61">
        <f t="shared" si="103"/>
        <v>0</v>
      </c>
      <c r="W61">
        <f t="shared" si="104"/>
        <v>0</v>
      </c>
      <c r="X61">
        <f t="shared" si="105"/>
        <v>0</v>
      </c>
      <c r="Y61">
        <f t="shared" si="106"/>
        <v>0</v>
      </c>
      <c r="AA61">
        <v>58002114</v>
      </c>
      <c r="AB61">
        <f t="shared" si="107"/>
        <v>129.44</v>
      </c>
      <c r="AC61">
        <f t="shared" si="135"/>
        <v>129.44</v>
      </c>
      <c r="AD61">
        <f t="shared" si="108"/>
        <v>0</v>
      </c>
      <c r="AE61">
        <f t="shared" si="109"/>
        <v>0</v>
      </c>
      <c r="AF61">
        <f t="shared" si="110"/>
        <v>0</v>
      </c>
      <c r="AG61">
        <f t="shared" si="111"/>
        <v>0</v>
      </c>
      <c r="AH61">
        <f t="shared" si="112"/>
        <v>0</v>
      </c>
      <c r="AI61">
        <f t="shared" si="113"/>
        <v>0</v>
      </c>
      <c r="AJ61">
        <f t="shared" si="114"/>
        <v>0</v>
      </c>
      <c r="AK61">
        <v>129.44</v>
      </c>
      <c r="AL61">
        <v>129.44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1</v>
      </c>
      <c r="AW61">
        <v>1</v>
      </c>
      <c r="AZ61">
        <v>1</v>
      </c>
      <c r="BA61">
        <v>1</v>
      </c>
      <c r="BB61">
        <v>1</v>
      </c>
      <c r="BC61">
        <v>1</v>
      </c>
      <c r="BD61" t="s">
        <v>6</v>
      </c>
      <c r="BE61" t="s">
        <v>6</v>
      </c>
      <c r="BF61" t="s">
        <v>6</v>
      </c>
      <c r="BG61" t="s">
        <v>6</v>
      </c>
      <c r="BH61">
        <v>3</v>
      </c>
      <c r="BI61">
        <v>1</v>
      </c>
      <c r="BJ61" t="s">
        <v>6</v>
      </c>
      <c r="BM61">
        <v>500003</v>
      </c>
      <c r="BN61">
        <v>0</v>
      </c>
      <c r="BO61" t="s">
        <v>6</v>
      </c>
      <c r="BP61">
        <v>0</v>
      </c>
      <c r="BQ61">
        <v>13</v>
      </c>
      <c r="BR61">
        <v>0</v>
      </c>
      <c r="BS61">
        <v>1</v>
      </c>
      <c r="BT61">
        <v>1</v>
      </c>
      <c r="BU61">
        <v>1</v>
      </c>
      <c r="BV61">
        <v>1</v>
      </c>
      <c r="BW61">
        <v>1</v>
      </c>
      <c r="BX61">
        <v>1</v>
      </c>
      <c r="BY61" t="s">
        <v>6</v>
      </c>
      <c r="BZ61">
        <v>0</v>
      </c>
      <c r="CA61">
        <v>0</v>
      </c>
      <c r="CB61" t="s">
        <v>6</v>
      </c>
      <c r="CE61">
        <v>0</v>
      </c>
      <c r="CF61">
        <v>0</v>
      </c>
      <c r="CG61">
        <v>0</v>
      </c>
      <c r="CM61">
        <v>0</v>
      </c>
      <c r="CN61" t="s">
        <v>6</v>
      </c>
      <c r="CO61">
        <v>0</v>
      </c>
      <c r="CP61">
        <f t="shared" si="115"/>
        <v>647</v>
      </c>
      <c r="CQ61">
        <f t="shared" si="116"/>
        <v>129.44</v>
      </c>
      <c r="CR61">
        <f t="shared" si="117"/>
        <v>0</v>
      </c>
      <c r="CS61">
        <f t="shared" si="118"/>
        <v>0</v>
      </c>
      <c r="CT61">
        <f t="shared" si="119"/>
        <v>0</v>
      </c>
      <c r="CU61">
        <f t="shared" si="120"/>
        <v>0</v>
      </c>
      <c r="CV61">
        <f t="shared" si="121"/>
        <v>0</v>
      </c>
      <c r="CW61">
        <f t="shared" si="122"/>
        <v>0</v>
      </c>
      <c r="CX61">
        <f t="shared" si="123"/>
        <v>0</v>
      </c>
      <c r="CY61">
        <f t="shared" si="124"/>
        <v>0</v>
      </c>
      <c r="CZ61">
        <f t="shared" si="125"/>
        <v>0</v>
      </c>
      <c r="DC61" t="s">
        <v>6</v>
      </c>
      <c r="DD61" t="s">
        <v>6</v>
      </c>
      <c r="DE61" t="s">
        <v>6</v>
      </c>
      <c r="DF61" t="s">
        <v>6</v>
      </c>
      <c r="DG61" t="s">
        <v>6</v>
      </c>
      <c r="DH61" t="s">
        <v>6</v>
      </c>
      <c r="DI61" t="s">
        <v>6</v>
      </c>
      <c r="DJ61" t="s">
        <v>6</v>
      </c>
      <c r="DK61" t="s">
        <v>6</v>
      </c>
      <c r="DL61" t="s">
        <v>6</v>
      </c>
      <c r="DM61" t="s">
        <v>6</v>
      </c>
      <c r="DN61">
        <v>0</v>
      </c>
      <c r="DO61">
        <v>0</v>
      </c>
      <c r="DP61">
        <v>1</v>
      </c>
      <c r="DQ61">
        <v>1</v>
      </c>
      <c r="DU61">
        <v>1013</v>
      </c>
      <c r="DV61" t="s">
        <v>24</v>
      </c>
      <c r="DW61" t="s">
        <v>24</v>
      </c>
      <c r="DX61">
        <v>1</v>
      </c>
      <c r="DZ61" t="s">
        <v>6</v>
      </c>
      <c r="EA61" t="s">
        <v>6</v>
      </c>
      <c r="EB61" t="s">
        <v>6</v>
      </c>
      <c r="EC61" t="s">
        <v>6</v>
      </c>
      <c r="EE61">
        <v>55475140</v>
      </c>
      <c r="EF61">
        <v>13</v>
      </c>
      <c r="EG61" t="s">
        <v>25</v>
      </c>
      <c r="EH61">
        <v>0</v>
      </c>
      <c r="EI61" t="s">
        <v>6</v>
      </c>
      <c r="EJ61">
        <v>1</v>
      </c>
      <c r="EK61">
        <v>500003</v>
      </c>
      <c r="EL61" t="s">
        <v>26</v>
      </c>
      <c r="EM61" t="s">
        <v>27</v>
      </c>
      <c r="EO61" t="s">
        <v>6</v>
      </c>
      <c r="EQ61">
        <v>256</v>
      </c>
      <c r="ER61">
        <v>129.44</v>
      </c>
      <c r="ES61">
        <v>129.44</v>
      </c>
      <c r="ET61">
        <v>0</v>
      </c>
      <c r="EU61">
        <v>0</v>
      </c>
      <c r="EV61">
        <v>0</v>
      </c>
      <c r="EW61">
        <v>0</v>
      </c>
      <c r="EX61">
        <v>0</v>
      </c>
      <c r="EY61">
        <v>0</v>
      </c>
      <c r="FQ61">
        <v>0</v>
      </c>
      <c r="FR61">
        <f t="shared" si="126"/>
        <v>0</v>
      </c>
      <c r="FS61">
        <v>0</v>
      </c>
      <c r="FX61">
        <v>0</v>
      </c>
      <c r="FY61">
        <v>0</v>
      </c>
      <c r="GA61" t="s">
        <v>6</v>
      </c>
      <c r="GD61">
        <v>1</v>
      </c>
      <c r="GF61">
        <v>-795880971</v>
      </c>
      <c r="GG61">
        <v>2</v>
      </c>
      <c r="GH61">
        <v>2</v>
      </c>
      <c r="GI61">
        <v>-2</v>
      </c>
      <c r="GJ61">
        <v>0</v>
      </c>
      <c r="GK61">
        <v>0</v>
      </c>
      <c r="GL61">
        <f t="shared" si="127"/>
        <v>0</v>
      </c>
      <c r="GM61">
        <f t="shared" si="128"/>
        <v>647</v>
      </c>
      <c r="GN61">
        <f t="shared" si="129"/>
        <v>647</v>
      </c>
      <c r="GO61">
        <f t="shared" si="130"/>
        <v>0</v>
      </c>
      <c r="GP61">
        <f t="shared" si="131"/>
        <v>0</v>
      </c>
      <c r="GR61">
        <v>0</v>
      </c>
      <c r="GS61">
        <v>2</v>
      </c>
      <c r="GT61">
        <v>0</v>
      </c>
      <c r="GU61" t="s">
        <v>6</v>
      </c>
      <c r="GV61">
        <f t="shared" si="132"/>
        <v>0</v>
      </c>
      <c r="GW61">
        <v>1</v>
      </c>
      <c r="GX61">
        <f t="shared" si="133"/>
        <v>0</v>
      </c>
      <c r="HA61">
        <v>0</v>
      </c>
      <c r="HB61">
        <v>0</v>
      </c>
      <c r="HC61">
        <f t="shared" si="134"/>
        <v>0</v>
      </c>
      <c r="HE61" t="s">
        <v>6</v>
      </c>
      <c r="HF61" t="s">
        <v>6</v>
      </c>
      <c r="HM61" t="s">
        <v>6</v>
      </c>
      <c r="HN61" t="s">
        <v>6</v>
      </c>
      <c r="HO61" t="s">
        <v>6</v>
      </c>
      <c r="HP61" t="s">
        <v>6</v>
      </c>
      <c r="HQ61" t="s">
        <v>6</v>
      </c>
      <c r="IK61">
        <v>0</v>
      </c>
    </row>
    <row r="62" spans="1:245" x14ac:dyDescent="0.2">
      <c r="A62">
        <v>17</v>
      </c>
      <c r="B62">
        <v>1</v>
      </c>
      <c r="E62" t="s">
        <v>109</v>
      </c>
      <c r="F62" t="s">
        <v>47</v>
      </c>
      <c r="G62" t="s">
        <v>48</v>
      </c>
      <c r="H62" t="s">
        <v>49</v>
      </c>
      <c r="I62">
        <v>3</v>
      </c>
      <c r="J62">
        <v>0</v>
      </c>
      <c r="K62">
        <v>3</v>
      </c>
      <c r="O62">
        <f t="shared" si="96"/>
        <v>880</v>
      </c>
      <c r="P62">
        <f t="shared" si="97"/>
        <v>880</v>
      </c>
      <c r="Q62">
        <f t="shared" si="98"/>
        <v>0</v>
      </c>
      <c r="R62">
        <f t="shared" si="99"/>
        <v>0</v>
      </c>
      <c r="S62">
        <f t="shared" si="100"/>
        <v>0</v>
      </c>
      <c r="T62">
        <f t="shared" si="101"/>
        <v>0</v>
      </c>
      <c r="U62">
        <f t="shared" si="102"/>
        <v>0</v>
      </c>
      <c r="V62">
        <f t="shared" si="103"/>
        <v>0</v>
      </c>
      <c r="W62">
        <f t="shared" si="104"/>
        <v>0</v>
      </c>
      <c r="X62">
        <f t="shared" si="105"/>
        <v>0</v>
      </c>
      <c r="Y62">
        <f t="shared" si="106"/>
        <v>0</v>
      </c>
      <c r="AA62">
        <v>58002114</v>
      </c>
      <c r="AB62">
        <f t="shared" si="107"/>
        <v>293.47000000000003</v>
      </c>
      <c r="AC62">
        <f t="shared" si="135"/>
        <v>293.47000000000003</v>
      </c>
      <c r="AD62">
        <f t="shared" si="108"/>
        <v>0</v>
      </c>
      <c r="AE62">
        <f t="shared" si="109"/>
        <v>0</v>
      </c>
      <c r="AF62">
        <f t="shared" si="110"/>
        <v>0</v>
      </c>
      <c r="AG62">
        <f t="shared" si="111"/>
        <v>0</v>
      </c>
      <c r="AH62">
        <f t="shared" si="112"/>
        <v>0</v>
      </c>
      <c r="AI62">
        <f t="shared" si="113"/>
        <v>0</v>
      </c>
      <c r="AJ62">
        <f t="shared" si="114"/>
        <v>0</v>
      </c>
      <c r="AK62">
        <v>293.47000000000003</v>
      </c>
      <c r="AL62">
        <v>293.47000000000003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1</v>
      </c>
      <c r="AW62">
        <v>1</v>
      </c>
      <c r="AZ62">
        <v>1</v>
      </c>
      <c r="BA62">
        <v>1</v>
      </c>
      <c r="BB62">
        <v>1</v>
      </c>
      <c r="BC62">
        <v>1</v>
      </c>
      <c r="BD62" t="s">
        <v>6</v>
      </c>
      <c r="BE62" t="s">
        <v>6</v>
      </c>
      <c r="BF62" t="s">
        <v>6</v>
      </c>
      <c r="BG62" t="s">
        <v>6</v>
      </c>
      <c r="BH62">
        <v>3</v>
      </c>
      <c r="BI62">
        <v>1</v>
      </c>
      <c r="BJ62" t="s">
        <v>6</v>
      </c>
      <c r="BM62">
        <v>500003</v>
      </c>
      <c r="BN62">
        <v>0</v>
      </c>
      <c r="BO62" t="s">
        <v>6</v>
      </c>
      <c r="BP62">
        <v>0</v>
      </c>
      <c r="BQ62">
        <v>13</v>
      </c>
      <c r="BR62">
        <v>0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6</v>
      </c>
      <c r="BZ62">
        <v>0</v>
      </c>
      <c r="CA62">
        <v>0</v>
      </c>
      <c r="CB62" t="s">
        <v>6</v>
      </c>
      <c r="CE62">
        <v>0</v>
      </c>
      <c r="CF62">
        <v>0</v>
      </c>
      <c r="CG62">
        <v>0</v>
      </c>
      <c r="CM62">
        <v>0</v>
      </c>
      <c r="CN62" t="s">
        <v>6</v>
      </c>
      <c r="CO62">
        <v>0</v>
      </c>
      <c r="CP62">
        <f t="shared" si="115"/>
        <v>880</v>
      </c>
      <c r="CQ62">
        <f t="shared" si="116"/>
        <v>293.47000000000003</v>
      </c>
      <c r="CR62">
        <f t="shared" si="117"/>
        <v>0</v>
      </c>
      <c r="CS62">
        <f t="shared" si="118"/>
        <v>0</v>
      </c>
      <c r="CT62">
        <f t="shared" si="119"/>
        <v>0</v>
      </c>
      <c r="CU62">
        <f t="shared" si="120"/>
        <v>0</v>
      </c>
      <c r="CV62">
        <f t="shared" si="121"/>
        <v>0</v>
      </c>
      <c r="CW62">
        <f t="shared" si="122"/>
        <v>0</v>
      </c>
      <c r="CX62">
        <f t="shared" si="123"/>
        <v>0</v>
      </c>
      <c r="CY62">
        <f t="shared" si="124"/>
        <v>0</v>
      </c>
      <c r="CZ62">
        <f t="shared" si="125"/>
        <v>0</v>
      </c>
      <c r="DC62" t="s">
        <v>6</v>
      </c>
      <c r="DD62" t="s">
        <v>6</v>
      </c>
      <c r="DE62" t="s">
        <v>6</v>
      </c>
      <c r="DF62" t="s">
        <v>6</v>
      </c>
      <c r="DG62" t="s">
        <v>6</v>
      </c>
      <c r="DH62" t="s">
        <v>6</v>
      </c>
      <c r="DI62" t="s">
        <v>6</v>
      </c>
      <c r="DJ62" t="s">
        <v>6</v>
      </c>
      <c r="DK62" t="s">
        <v>6</v>
      </c>
      <c r="DL62" t="s">
        <v>6</v>
      </c>
      <c r="DM62" t="s">
        <v>6</v>
      </c>
      <c r="DN62">
        <v>0</v>
      </c>
      <c r="DO62">
        <v>0</v>
      </c>
      <c r="DP62">
        <v>1</v>
      </c>
      <c r="DQ62">
        <v>1</v>
      </c>
      <c r="DU62">
        <v>1009</v>
      </c>
      <c r="DV62" t="s">
        <v>49</v>
      </c>
      <c r="DW62" t="s">
        <v>49</v>
      </c>
      <c r="DX62">
        <v>1</v>
      </c>
      <c r="DZ62" t="s">
        <v>6</v>
      </c>
      <c r="EA62" t="s">
        <v>6</v>
      </c>
      <c r="EB62" t="s">
        <v>6</v>
      </c>
      <c r="EC62" t="s">
        <v>6</v>
      </c>
      <c r="EE62">
        <v>55475140</v>
      </c>
      <c r="EF62">
        <v>13</v>
      </c>
      <c r="EG62" t="s">
        <v>25</v>
      </c>
      <c r="EH62">
        <v>0</v>
      </c>
      <c r="EI62" t="s">
        <v>6</v>
      </c>
      <c r="EJ62">
        <v>1</v>
      </c>
      <c r="EK62">
        <v>500003</v>
      </c>
      <c r="EL62" t="s">
        <v>26</v>
      </c>
      <c r="EM62" t="s">
        <v>27</v>
      </c>
      <c r="EO62" t="s">
        <v>6</v>
      </c>
      <c r="EQ62">
        <v>256</v>
      </c>
      <c r="ER62">
        <v>293.47000000000003</v>
      </c>
      <c r="ES62">
        <v>293.47000000000003</v>
      </c>
      <c r="ET62">
        <v>0</v>
      </c>
      <c r="EU62">
        <v>0</v>
      </c>
      <c r="EV62">
        <v>0</v>
      </c>
      <c r="EW62">
        <v>0</v>
      </c>
      <c r="EX62">
        <v>0</v>
      </c>
      <c r="EY62">
        <v>0</v>
      </c>
      <c r="FQ62">
        <v>0</v>
      </c>
      <c r="FR62">
        <f t="shared" si="126"/>
        <v>0</v>
      </c>
      <c r="FS62">
        <v>0</v>
      </c>
      <c r="FX62">
        <v>0</v>
      </c>
      <c r="FY62">
        <v>0</v>
      </c>
      <c r="GA62" t="s">
        <v>36</v>
      </c>
      <c r="GD62">
        <v>1</v>
      </c>
      <c r="GF62">
        <v>1056009761</v>
      </c>
      <c r="GG62">
        <v>2</v>
      </c>
      <c r="GH62">
        <v>0</v>
      </c>
      <c r="GI62">
        <v>-2</v>
      </c>
      <c r="GJ62">
        <v>0</v>
      </c>
      <c r="GK62">
        <v>0</v>
      </c>
      <c r="GL62">
        <f t="shared" si="127"/>
        <v>0</v>
      </c>
      <c r="GM62">
        <f t="shared" si="128"/>
        <v>880</v>
      </c>
      <c r="GN62">
        <f t="shared" si="129"/>
        <v>880</v>
      </c>
      <c r="GO62">
        <f t="shared" si="130"/>
        <v>0</v>
      </c>
      <c r="GP62">
        <f t="shared" si="131"/>
        <v>0</v>
      </c>
      <c r="GR62">
        <v>0</v>
      </c>
      <c r="GS62">
        <v>4</v>
      </c>
      <c r="GT62">
        <v>0</v>
      </c>
      <c r="GU62" t="s">
        <v>6</v>
      </c>
      <c r="GV62">
        <f t="shared" si="132"/>
        <v>0</v>
      </c>
      <c r="GW62">
        <v>1</v>
      </c>
      <c r="GX62">
        <f t="shared" si="133"/>
        <v>0</v>
      </c>
      <c r="HA62">
        <v>0</v>
      </c>
      <c r="HB62">
        <v>0</v>
      </c>
      <c r="HC62">
        <f t="shared" si="134"/>
        <v>0</v>
      </c>
      <c r="HE62" t="s">
        <v>6</v>
      </c>
      <c r="HF62" t="s">
        <v>6</v>
      </c>
      <c r="HM62" t="s">
        <v>6</v>
      </c>
      <c r="HN62" t="s">
        <v>6</v>
      </c>
      <c r="HO62" t="s">
        <v>6</v>
      </c>
      <c r="HP62" t="s">
        <v>6</v>
      </c>
      <c r="HQ62" t="s">
        <v>6</v>
      </c>
      <c r="IK62">
        <v>0</v>
      </c>
    </row>
    <row r="63" spans="1:245" x14ac:dyDescent="0.2">
      <c r="A63">
        <v>19</v>
      </c>
      <c r="B63">
        <v>1</v>
      </c>
      <c r="F63" t="s">
        <v>6</v>
      </c>
      <c r="G63" t="s">
        <v>110</v>
      </c>
      <c r="H63" t="s">
        <v>6</v>
      </c>
      <c r="AA63">
        <v>1</v>
      </c>
      <c r="IK63">
        <v>0</v>
      </c>
    </row>
    <row r="64" spans="1:245" x14ac:dyDescent="0.2">
      <c r="A64">
        <v>17</v>
      </c>
      <c r="B64">
        <v>1</v>
      </c>
      <c r="C64">
        <f>ROW(SmtRes!A92)</f>
        <v>92</v>
      </c>
      <c r="D64">
        <f>ROW(EtalonRes!A92)</f>
        <v>92</v>
      </c>
      <c r="E64" t="s">
        <v>111</v>
      </c>
      <c r="F64" t="s">
        <v>112</v>
      </c>
      <c r="G64" t="s">
        <v>113</v>
      </c>
      <c r="H64" t="s">
        <v>15</v>
      </c>
      <c r="I64">
        <v>20</v>
      </c>
      <c r="J64">
        <v>0</v>
      </c>
      <c r="K64">
        <v>20</v>
      </c>
      <c r="O64">
        <f t="shared" ref="O64:O82" si="136">ROUND(CP64,0)</f>
        <v>270359</v>
      </c>
      <c r="P64">
        <f t="shared" ref="P64:P82" si="137">ROUND(CQ64*I64,0)</f>
        <v>0</v>
      </c>
      <c r="Q64">
        <f t="shared" ref="Q64:Q82" si="138">ROUND(CR64*I64,0)</f>
        <v>168817</v>
      </c>
      <c r="R64">
        <f t="shared" ref="R64:R82" si="139">ROUND(CS64*I64,0)</f>
        <v>0</v>
      </c>
      <c r="S64">
        <f t="shared" ref="S64:S82" si="140">ROUND(CT64*I64,0)</f>
        <v>101542</v>
      </c>
      <c r="T64">
        <f t="shared" ref="T64:T82" si="141">ROUND(CU64*I64,0)</f>
        <v>0</v>
      </c>
      <c r="U64">
        <f t="shared" ref="U64:U82" si="142">CV64*I64</f>
        <v>611.79999999999995</v>
      </c>
      <c r="V64">
        <f t="shared" ref="V64:V82" si="143">CW64*I64</f>
        <v>0</v>
      </c>
      <c r="W64">
        <f t="shared" ref="W64:W82" si="144">ROUND(CX64*I64,0)</f>
        <v>0</v>
      </c>
      <c r="X64">
        <f t="shared" ref="X64:X82" si="145">ROUND(CY64,0)</f>
        <v>184806</v>
      </c>
      <c r="Y64">
        <f t="shared" ref="Y64:Y82" si="146">ROUND(CZ64,0)</f>
        <v>60925</v>
      </c>
      <c r="AA64">
        <v>58002114</v>
      </c>
      <c r="AB64">
        <f t="shared" ref="AB64:AB82" si="147">ROUND((AC64+AD64+AF64),2)</f>
        <v>13517.98</v>
      </c>
      <c r="AC64">
        <f>ROUND(((ES64*0)),2)</f>
        <v>0</v>
      </c>
      <c r="AD64">
        <f t="shared" ref="AD64:AD76" si="148">ROUND((((ET64)-(EU64))+AE64),2)</f>
        <v>8440.86</v>
      </c>
      <c r="AE64">
        <f t="shared" ref="AE64:AE76" si="149">ROUND((EU64),2)</f>
        <v>0</v>
      </c>
      <c r="AF64">
        <f t="shared" ref="AF64:AF76" si="150">ROUND((EV64),2)</f>
        <v>5077.12</v>
      </c>
      <c r="AG64">
        <f t="shared" ref="AG64:AG82" si="151">ROUND((AP64),2)</f>
        <v>0</v>
      </c>
      <c r="AH64">
        <f t="shared" ref="AH64:AH76" si="152">(EW64)</f>
        <v>30.59</v>
      </c>
      <c r="AI64">
        <f t="shared" ref="AI64:AI76" si="153">(EX64)</f>
        <v>0</v>
      </c>
      <c r="AJ64">
        <f t="shared" ref="AJ64:AJ82" si="154">(AS64)</f>
        <v>0</v>
      </c>
      <c r="AK64">
        <v>15893.5</v>
      </c>
      <c r="AL64">
        <v>2375.52</v>
      </c>
      <c r="AM64">
        <v>8440.86</v>
      </c>
      <c r="AN64">
        <v>0</v>
      </c>
      <c r="AO64">
        <v>5077.12</v>
      </c>
      <c r="AP64">
        <v>0</v>
      </c>
      <c r="AQ64">
        <v>30.59</v>
      </c>
      <c r="AR64">
        <v>0</v>
      </c>
      <c r="AS64">
        <v>0</v>
      </c>
      <c r="AT64">
        <v>182</v>
      </c>
      <c r="AU64">
        <v>60</v>
      </c>
      <c r="AV64">
        <v>1</v>
      </c>
      <c r="AW64">
        <v>1</v>
      </c>
      <c r="AZ64">
        <v>1</v>
      </c>
      <c r="BA64">
        <v>1</v>
      </c>
      <c r="BB64">
        <v>1</v>
      </c>
      <c r="BC64">
        <v>1</v>
      </c>
      <c r="BD64" t="s">
        <v>6</v>
      </c>
      <c r="BE64" t="s">
        <v>6</v>
      </c>
      <c r="BF64" t="s">
        <v>6</v>
      </c>
      <c r="BG64" t="s">
        <v>6</v>
      </c>
      <c r="BH64">
        <v>0</v>
      </c>
      <c r="BI64">
        <v>1</v>
      </c>
      <c r="BJ64" t="s">
        <v>114</v>
      </c>
      <c r="BM64">
        <v>350002</v>
      </c>
      <c r="BN64">
        <v>0</v>
      </c>
      <c r="BO64" t="s">
        <v>6</v>
      </c>
      <c r="BP64">
        <v>0</v>
      </c>
      <c r="BQ64">
        <v>1</v>
      </c>
      <c r="BR64">
        <v>0</v>
      </c>
      <c r="BS64">
        <v>1</v>
      </c>
      <c r="BT64">
        <v>1</v>
      </c>
      <c r="BU64">
        <v>1</v>
      </c>
      <c r="BV64">
        <v>1</v>
      </c>
      <c r="BW64">
        <v>1</v>
      </c>
      <c r="BX64">
        <v>1</v>
      </c>
      <c r="BY64" t="s">
        <v>6</v>
      </c>
      <c r="BZ64">
        <v>182</v>
      </c>
      <c r="CA64">
        <v>60</v>
      </c>
      <c r="CB64" t="s">
        <v>6</v>
      </c>
      <c r="CE64">
        <v>0</v>
      </c>
      <c r="CF64">
        <v>0</v>
      </c>
      <c r="CG64">
        <v>0</v>
      </c>
      <c r="CM64">
        <v>0</v>
      </c>
      <c r="CN64" t="s">
        <v>6</v>
      </c>
      <c r="CO64">
        <v>0</v>
      </c>
      <c r="CP64">
        <f t="shared" ref="CP64:CP82" si="155">(P64+Q64+S64)</f>
        <v>270359</v>
      </c>
      <c r="CQ64">
        <f t="shared" ref="CQ64:CQ82" si="156">AC64*BC64</f>
        <v>0</v>
      </c>
      <c r="CR64">
        <f t="shared" ref="CR64:CR82" si="157">AD64*BB64</f>
        <v>8440.86</v>
      </c>
      <c r="CS64">
        <f t="shared" ref="CS64:CS82" si="158">AE64*BS64</f>
        <v>0</v>
      </c>
      <c r="CT64">
        <f t="shared" ref="CT64:CT82" si="159">AF64*BA64</f>
        <v>5077.12</v>
      </c>
      <c r="CU64">
        <f t="shared" ref="CU64:CU82" si="160">AG64</f>
        <v>0</v>
      </c>
      <c r="CV64">
        <f t="shared" ref="CV64:CV82" si="161">AH64</f>
        <v>30.59</v>
      </c>
      <c r="CW64">
        <f t="shared" ref="CW64:CW82" si="162">AI64</f>
        <v>0</v>
      </c>
      <c r="CX64">
        <f t="shared" ref="CX64:CX82" si="163">AJ64</f>
        <v>0</v>
      </c>
      <c r="CY64">
        <f t="shared" ref="CY64:CY82" si="164">(((S64+R64)*AT64)/100)</f>
        <v>184806.44</v>
      </c>
      <c r="CZ64">
        <f t="shared" ref="CZ64:CZ82" si="165">(((S64+R64)*AU64)/100)</f>
        <v>60925.2</v>
      </c>
      <c r="DC64" t="s">
        <v>6</v>
      </c>
      <c r="DD64" t="s">
        <v>17</v>
      </c>
      <c r="DE64" t="s">
        <v>6</v>
      </c>
      <c r="DF64" t="s">
        <v>6</v>
      </c>
      <c r="DG64" t="s">
        <v>6</v>
      </c>
      <c r="DH64" t="s">
        <v>6</v>
      </c>
      <c r="DI64" t="s">
        <v>6</v>
      </c>
      <c r="DJ64" t="s">
        <v>6</v>
      </c>
      <c r="DK64" t="s">
        <v>6</v>
      </c>
      <c r="DL64" t="s">
        <v>6</v>
      </c>
      <c r="DM64" t="s">
        <v>6</v>
      </c>
      <c r="DN64">
        <v>0</v>
      </c>
      <c r="DO64">
        <v>0</v>
      </c>
      <c r="DP64">
        <v>1</v>
      </c>
      <c r="DQ64">
        <v>1</v>
      </c>
      <c r="DU64">
        <v>1013</v>
      </c>
      <c r="DV64" t="s">
        <v>15</v>
      </c>
      <c r="DW64" t="s">
        <v>15</v>
      </c>
      <c r="DX64">
        <v>1</v>
      </c>
      <c r="DZ64" t="s">
        <v>6</v>
      </c>
      <c r="EA64" t="s">
        <v>6</v>
      </c>
      <c r="EB64" t="s">
        <v>6</v>
      </c>
      <c r="EC64" t="s">
        <v>6</v>
      </c>
      <c r="EE64">
        <v>55475145</v>
      </c>
      <c r="EF64">
        <v>1</v>
      </c>
      <c r="EG64" t="s">
        <v>18</v>
      </c>
      <c r="EH64">
        <v>0</v>
      </c>
      <c r="EI64" t="s">
        <v>6</v>
      </c>
      <c r="EJ64">
        <v>1</v>
      </c>
      <c r="EK64">
        <v>350002</v>
      </c>
      <c r="EL64" t="s">
        <v>19</v>
      </c>
      <c r="EM64" t="s">
        <v>20</v>
      </c>
      <c r="EO64" t="s">
        <v>6</v>
      </c>
      <c r="EQ64">
        <v>256</v>
      </c>
      <c r="ER64">
        <v>15893.5</v>
      </c>
      <c r="ES64">
        <v>2375.52</v>
      </c>
      <c r="ET64">
        <v>8440.86</v>
      </c>
      <c r="EU64">
        <v>0</v>
      </c>
      <c r="EV64">
        <v>5077.12</v>
      </c>
      <c r="EW64">
        <v>30.59</v>
      </c>
      <c r="EX64">
        <v>0</v>
      </c>
      <c r="EY64">
        <v>0</v>
      </c>
      <c r="FQ64">
        <v>0</v>
      </c>
      <c r="FR64">
        <f t="shared" ref="FR64:FR82" si="166">ROUND(IF(AND(BH64=3,BI64=3),P64,0),0)</f>
        <v>0</v>
      </c>
      <c r="FS64">
        <v>0</v>
      </c>
      <c r="FX64">
        <v>182</v>
      </c>
      <c r="FY64">
        <v>60</v>
      </c>
      <c r="GA64" t="s">
        <v>6</v>
      </c>
      <c r="GD64">
        <v>1</v>
      </c>
      <c r="GF64">
        <v>-1570474544</v>
      </c>
      <c r="GG64">
        <v>2</v>
      </c>
      <c r="GH64">
        <v>1</v>
      </c>
      <c r="GI64">
        <v>-2</v>
      </c>
      <c r="GJ64">
        <v>0</v>
      </c>
      <c r="GK64">
        <v>0</v>
      </c>
      <c r="GL64">
        <f t="shared" ref="GL64:GL82" si="167">ROUND(IF(AND(BH64=3,BI64=3,FS64&lt;&gt;0),P64,0),0)</f>
        <v>0</v>
      </c>
      <c r="GM64">
        <f t="shared" ref="GM64:GM82" si="168">ROUND(O64+X64+Y64,0)+GX64</f>
        <v>516090</v>
      </c>
      <c r="GN64">
        <f t="shared" ref="GN64:GN82" si="169">IF(OR(BI64=0,BI64=1),ROUND(O64+X64+Y64,0),0)</f>
        <v>516090</v>
      </c>
      <c r="GO64">
        <f t="shared" ref="GO64:GO82" si="170">IF(BI64=2,ROUND(O64+X64+Y64,0),0)</f>
        <v>0</v>
      </c>
      <c r="GP64">
        <f t="shared" ref="GP64:GP82" si="171">IF(BI64=4,ROUND(O64+X64+Y64,0)+GX64,0)</f>
        <v>0</v>
      </c>
      <c r="GR64">
        <v>0</v>
      </c>
      <c r="GS64">
        <v>3</v>
      </c>
      <c r="GT64">
        <v>0</v>
      </c>
      <c r="GU64" t="s">
        <v>6</v>
      </c>
      <c r="GV64">
        <f t="shared" ref="GV64:GV82" si="172">ROUND((GT64),2)</f>
        <v>0</v>
      </c>
      <c r="GW64">
        <v>1</v>
      </c>
      <c r="GX64">
        <f t="shared" ref="GX64:GX82" si="173">ROUND(HC64*I64,0)</f>
        <v>0</v>
      </c>
      <c r="HA64">
        <v>0</v>
      </c>
      <c r="HB64">
        <v>0</v>
      </c>
      <c r="HC64">
        <f t="shared" ref="HC64:HC82" si="174">GV64*GW64</f>
        <v>0</v>
      </c>
      <c r="HE64" t="s">
        <v>6</v>
      </c>
      <c r="HF64" t="s">
        <v>6</v>
      </c>
      <c r="HM64" t="s">
        <v>6</v>
      </c>
      <c r="HN64" t="s">
        <v>6</v>
      </c>
      <c r="HO64" t="s">
        <v>6</v>
      </c>
      <c r="HP64" t="s">
        <v>6</v>
      </c>
      <c r="HQ64" t="s">
        <v>6</v>
      </c>
      <c r="IK64">
        <v>0</v>
      </c>
    </row>
    <row r="65" spans="1:245" x14ac:dyDescent="0.2">
      <c r="A65">
        <v>17</v>
      </c>
      <c r="B65">
        <v>1</v>
      </c>
      <c r="E65" t="s">
        <v>115</v>
      </c>
      <c r="F65" t="s">
        <v>22</v>
      </c>
      <c r="G65" t="s">
        <v>57</v>
      </c>
      <c r="H65" t="s">
        <v>24</v>
      </c>
      <c r="I65">
        <v>40</v>
      </c>
      <c r="J65">
        <v>0</v>
      </c>
      <c r="K65">
        <v>40</v>
      </c>
      <c r="O65">
        <f t="shared" si="136"/>
        <v>703830</v>
      </c>
      <c r="P65">
        <f t="shared" si="137"/>
        <v>703830</v>
      </c>
      <c r="Q65">
        <f t="shared" si="138"/>
        <v>0</v>
      </c>
      <c r="R65">
        <f t="shared" si="139"/>
        <v>0</v>
      </c>
      <c r="S65">
        <f t="shared" si="140"/>
        <v>0</v>
      </c>
      <c r="T65">
        <f t="shared" si="141"/>
        <v>0</v>
      </c>
      <c r="U65">
        <f t="shared" si="142"/>
        <v>0</v>
      </c>
      <c r="V65">
        <f t="shared" si="143"/>
        <v>0</v>
      </c>
      <c r="W65">
        <f t="shared" si="144"/>
        <v>0</v>
      </c>
      <c r="X65">
        <f t="shared" si="145"/>
        <v>0</v>
      </c>
      <c r="Y65">
        <f t="shared" si="146"/>
        <v>0</v>
      </c>
      <c r="AA65">
        <v>58002114</v>
      </c>
      <c r="AB65">
        <f t="shared" si="147"/>
        <v>17595.759999999998</v>
      </c>
      <c r="AC65">
        <f t="shared" ref="AC65:AC76" si="175">ROUND((ES65),2)</f>
        <v>17595.759999999998</v>
      </c>
      <c r="AD65">
        <f t="shared" si="148"/>
        <v>0</v>
      </c>
      <c r="AE65">
        <f t="shared" si="149"/>
        <v>0</v>
      </c>
      <c r="AF65">
        <f t="shared" si="150"/>
        <v>0</v>
      </c>
      <c r="AG65">
        <f t="shared" si="151"/>
        <v>0</v>
      </c>
      <c r="AH65">
        <f t="shared" si="152"/>
        <v>0</v>
      </c>
      <c r="AI65">
        <f t="shared" si="153"/>
        <v>0</v>
      </c>
      <c r="AJ65">
        <f t="shared" si="154"/>
        <v>0</v>
      </c>
      <c r="AK65">
        <v>17595.759999999998</v>
      </c>
      <c r="AL65">
        <v>17595.759999999998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1</v>
      </c>
      <c r="AW65">
        <v>1</v>
      </c>
      <c r="AZ65">
        <v>1</v>
      </c>
      <c r="BA65">
        <v>1</v>
      </c>
      <c r="BB65">
        <v>1</v>
      </c>
      <c r="BC65">
        <v>1</v>
      </c>
      <c r="BD65" t="s">
        <v>6</v>
      </c>
      <c r="BE65" t="s">
        <v>6</v>
      </c>
      <c r="BF65" t="s">
        <v>6</v>
      </c>
      <c r="BG65" t="s">
        <v>6</v>
      </c>
      <c r="BH65">
        <v>3</v>
      </c>
      <c r="BI65">
        <v>1</v>
      </c>
      <c r="BJ65" t="s">
        <v>6</v>
      </c>
      <c r="BM65">
        <v>500003</v>
      </c>
      <c r="BN65">
        <v>0</v>
      </c>
      <c r="BO65" t="s">
        <v>6</v>
      </c>
      <c r="BP65">
        <v>0</v>
      </c>
      <c r="BQ65">
        <v>13</v>
      </c>
      <c r="BR65">
        <v>0</v>
      </c>
      <c r="BS65">
        <v>1</v>
      </c>
      <c r="BT65">
        <v>1</v>
      </c>
      <c r="BU65">
        <v>1</v>
      </c>
      <c r="BV65">
        <v>1</v>
      </c>
      <c r="BW65">
        <v>1</v>
      </c>
      <c r="BX65">
        <v>1</v>
      </c>
      <c r="BY65" t="s">
        <v>6</v>
      </c>
      <c r="BZ65">
        <v>0</v>
      </c>
      <c r="CA65">
        <v>0</v>
      </c>
      <c r="CB65" t="s">
        <v>6</v>
      </c>
      <c r="CE65">
        <v>0</v>
      </c>
      <c r="CF65">
        <v>0</v>
      </c>
      <c r="CG65">
        <v>0</v>
      </c>
      <c r="CM65">
        <v>0</v>
      </c>
      <c r="CN65" t="s">
        <v>6</v>
      </c>
      <c r="CO65">
        <v>0</v>
      </c>
      <c r="CP65">
        <f t="shared" si="155"/>
        <v>703830</v>
      </c>
      <c r="CQ65">
        <f t="shared" si="156"/>
        <v>17595.759999999998</v>
      </c>
      <c r="CR65">
        <f t="shared" si="157"/>
        <v>0</v>
      </c>
      <c r="CS65">
        <f t="shared" si="158"/>
        <v>0</v>
      </c>
      <c r="CT65">
        <f t="shared" si="159"/>
        <v>0</v>
      </c>
      <c r="CU65">
        <f t="shared" si="160"/>
        <v>0</v>
      </c>
      <c r="CV65">
        <f t="shared" si="161"/>
        <v>0</v>
      </c>
      <c r="CW65">
        <f t="shared" si="162"/>
        <v>0</v>
      </c>
      <c r="CX65">
        <f t="shared" si="163"/>
        <v>0</v>
      </c>
      <c r="CY65">
        <f t="shared" si="164"/>
        <v>0</v>
      </c>
      <c r="CZ65">
        <f t="shared" si="165"/>
        <v>0</v>
      </c>
      <c r="DC65" t="s">
        <v>6</v>
      </c>
      <c r="DD65" t="s">
        <v>6</v>
      </c>
      <c r="DE65" t="s">
        <v>6</v>
      </c>
      <c r="DF65" t="s">
        <v>6</v>
      </c>
      <c r="DG65" t="s">
        <v>6</v>
      </c>
      <c r="DH65" t="s">
        <v>6</v>
      </c>
      <c r="DI65" t="s">
        <v>6</v>
      </c>
      <c r="DJ65" t="s">
        <v>6</v>
      </c>
      <c r="DK65" t="s">
        <v>6</v>
      </c>
      <c r="DL65" t="s">
        <v>6</v>
      </c>
      <c r="DM65" t="s">
        <v>6</v>
      </c>
      <c r="DN65">
        <v>0</v>
      </c>
      <c r="DO65">
        <v>0</v>
      </c>
      <c r="DP65">
        <v>1</v>
      </c>
      <c r="DQ65">
        <v>1</v>
      </c>
      <c r="DU65">
        <v>1013</v>
      </c>
      <c r="DV65" t="s">
        <v>24</v>
      </c>
      <c r="DW65" t="s">
        <v>24</v>
      </c>
      <c r="DX65">
        <v>1</v>
      </c>
      <c r="DZ65" t="s">
        <v>6</v>
      </c>
      <c r="EA65" t="s">
        <v>6</v>
      </c>
      <c r="EB65" t="s">
        <v>6</v>
      </c>
      <c r="EC65" t="s">
        <v>6</v>
      </c>
      <c r="EE65">
        <v>55475140</v>
      </c>
      <c r="EF65">
        <v>13</v>
      </c>
      <c r="EG65" t="s">
        <v>25</v>
      </c>
      <c r="EH65">
        <v>0</v>
      </c>
      <c r="EI65" t="s">
        <v>6</v>
      </c>
      <c r="EJ65">
        <v>1</v>
      </c>
      <c r="EK65">
        <v>500003</v>
      </c>
      <c r="EL65" t="s">
        <v>26</v>
      </c>
      <c r="EM65" t="s">
        <v>27</v>
      </c>
      <c r="EO65" t="s">
        <v>6</v>
      </c>
      <c r="EQ65">
        <v>256</v>
      </c>
      <c r="ER65">
        <v>17595.759999999998</v>
      </c>
      <c r="ES65">
        <v>17595.759999999998</v>
      </c>
      <c r="ET65">
        <v>0</v>
      </c>
      <c r="EU65">
        <v>0</v>
      </c>
      <c r="EV65">
        <v>0</v>
      </c>
      <c r="EW65">
        <v>0</v>
      </c>
      <c r="EX65">
        <v>0</v>
      </c>
      <c r="EY65">
        <v>0</v>
      </c>
      <c r="FQ65">
        <v>0</v>
      </c>
      <c r="FR65">
        <f t="shared" si="166"/>
        <v>0</v>
      </c>
      <c r="FS65">
        <v>0</v>
      </c>
      <c r="FX65">
        <v>0</v>
      </c>
      <c r="FY65">
        <v>0</v>
      </c>
      <c r="GA65" t="s">
        <v>6</v>
      </c>
      <c r="GD65">
        <v>1</v>
      </c>
      <c r="GF65">
        <v>-1915384112</v>
      </c>
      <c r="GG65">
        <v>2</v>
      </c>
      <c r="GH65">
        <v>2</v>
      </c>
      <c r="GI65">
        <v>-2</v>
      </c>
      <c r="GJ65">
        <v>0</v>
      </c>
      <c r="GK65">
        <v>0</v>
      </c>
      <c r="GL65">
        <f t="shared" si="167"/>
        <v>0</v>
      </c>
      <c r="GM65">
        <f t="shared" si="168"/>
        <v>703830</v>
      </c>
      <c r="GN65">
        <f t="shared" si="169"/>
        <v>703830</v>
      </c>
      <c r="GO65">
        <f t="shared" si="170"/>
        <v>0</v>
      </c>
      <c r="GP65">
        <f t="shared" si="171"/>
        <v>0</v>
      </c>
      <c r="GR65">
        <v>0</v>
      </c>
      <c r="GS65">
        <v>2</v>
      </c>
      <c r="GT65">
        <v>0</v>
      </c>
      <c r="GU65" t="s">
        <v>6</v>
      </c>
      <c r="GV65">
        <f t="shared" si="172"/>
        <v>0</v>
      </c>
      <c r="GW65">
        <v>1</v>
      </c>
      <c r="GX65">
        <f t="shared" si="173"/>
        <v>0</v>
      </c>
      <c r="HA65">
        <v>0</v>
      </c>
      <c r="HB65">
        <v>0</v>
      </c>
      <c r="HC65">
        <f t="shared" si="174"/>
        <v>0</v>
      </c>
      <c r="HE65" t="s">
        <v>6</v>
      </c>
      <c r="HF65" t="s">
        <v>6</v>
      </c>
      <c r="HM65" t="s">
        <v>6</v>
      </c>
      <c r="HN65" t="s">
        <v>6</v>
      </c>
      <c r="HO65" t="s">
        <v>6</v>
      </c>
      <c r="HP65" t="s">
        <v>6</v>
      </c>
      <c r="HQ65" t="s">
        <v>6</v>
      </c>
      <c r="IK65">
        <v>0</v>
      </c>
    </row>
    <row r="66" spans="1:245" x14ac:dyDescent="0.2">
      <c r="A66">
        <v>17</v>
      </c>
      <c r="B66">
        <v>1</v>
      </c>
      <c r="E66" t="s">
        <v>116</v>
      </c>
      <c r="F66" t="s">
        <v>71</v>
      </c>
      <c r="G66" t="s">
        <v>72</v>
      </c>
      <c r="H66" t="s">
        <v>24</v>
      </c>
      <c r="I66">
        <v>20</v>
      </c>
      <c r="J66">
        <v>0</v>
      </c>
      <c r="K66">
        <v>20</v>
      </c>
      <c r="O66">
        <f t="shared" si="136"/>
        <v>37071</v>
      </c>
      <c r="P66">
        <f t="shared" si="137"/>
        <v>37071</v>
      </c>
      <c r="Q66">
        <f t="shared" si="138"/>
        <v>0</v>
      </c>
      <c r="R66">
        <f t="shared" si="139"/>
        <v>0</v>
      </c>
      <c r="S66">
        <f t="shared" si="140"/>
        <v>0</v>
      </c>
      <c r="T66">
        <f t="shared" si="141"/>
        <v>0</v>
      </c>
      <c r="U66">
        <f t="shared" si="142"/>
        <v>0</v>
      </c>
      <c r="V66">
        <f t="shared" si="143"/>
        <v>0</v>
      </c>
      <c r="W66">
        <f t="shared" si="144"/>
        <v>0</v>
      </c>
      <c r="X66">
        <f t="shared" si="145"/>
        <v>0</v>
      </c>
      <c r="Y66">
        <f t="shared" si="146"/>
        <v>0</v>
      </c>
      <c r="AA66">
        <v>58002114</v>
      </c>
      <c r="AB66">
        <f t="shared" si="147"/>
        <v>1853.57</v>
      </c>
      <c r="AC66">
        <f t="shared" si="175"/>
        <v>1853.57</v>
      </c>
      <c r="AD66">
        <f t="shared" si="148"/>
        <v>0</v>
      </c>
      <c r="AE66">
        <f t="shared" si="149"/>
        <v>0</v>
      </c>
      <c r="AF66">
        <f t="shared" si="150"/>
        <v>0</v>
      </c>
      <c r="AG66">
        <f t="shared" si="151"/>
        <v>0</v>
      </c>
      <c r="AH66">
        <f t="shared" si="152"/>
        <v>0</v>
      </c>
      <c r="AI66">
        <f t="shared" si="153"/>
        <v>0</v>
      </c>
      <c r="AJ66">
        <f t="shared" si="154"/>
        <v>0</v>
      </c>
      <c r="AK66">
        <v>1853.57</v>
      </c>
      <c r="AL66">
        <v>1853.57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1</v>
      </c>
      <c r="AW66">
        <v>1</v>
      </c>
      <c r="AZ66">
        <v>1</v>
      </c>
      <c r="BA66">
        <v>1</v>
      </c>
      <c r="BB66">
        <v>1</v>
      </c>
      <c r="BC66">
        <v>1</v>
      </c>
      <c r="BD66" t="s">
        <v>6</v>
      </c>
      <c r="BE66" t="s">
        <v>6</v>
      </c>
      <c r="BF66" t="s">
        <v>6</v>
      </c>
      <c r="BG66" t="s">
        <v>6</v>
      </c>
      <c r="BH66">
        <v>3</v>
      </c>
      <c r="BI66">
        <v>1</v>
      </c>
      <c r="BJ66" t="s">
        <v>6</v>
      </c>
      <c r="BM66">
        <v>500003</v>
      </c>
      <c r="BN66">
        <v>0</v>
      </c>
      <c r="BO66" t="s">
        <v>6</v>
      </c>
      <c r="BP66">
        <v>0</v>
      </c>
      <c r="BQ66">
        <v>13</v>
      </c>
      <c r="BR66">
        <v>0</v>
      </c>
      <c r="BS66">
        <v>1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6</v>
      </c>
      <c r="BZ66">
        <v>0</v>
      </c>
      <c r="CA66">
        <v>0</v>
      </c>
      <c r="CB66" t="s">
        <v>6</v>
      </c>
      <c r="CE66">
        <v>0</v>
      </c>
      <c r="CF66">
        <v>0</v>
      </c>
      <c r="CG66">
        <v>0</v>
      </c>
      <c r="CM66">
        <v>0</v>
      </c>
      <c r="CN66" t="s">
        <v>6</v>
      </c>
      <c r="CO66">
        <v>0</v>
      </c>
      <c r="CP66">
        <f t="shared" si="155"/>
        <v>37071</v>
      </c>
      <c r="CQ66">
        <f t="shared" si="156"/>
        <v>1853.57</v>
      </c>
      <c r="CR66">
        <f t="shared" si="157"/>
        <v>0</v>
      </c>
      <c r="CS66">
        <f t="shared" si="158"/>
        <v>0</v>
      </c>
      <c r="CT66">
        <f t="shared" si="159"/>
        <v>0</v>
      </c>
      <c r="CU66">
        <f t="shared" si="160"/>
        <v>0</v>
      </c>
      <c r="CV66">
        <f t="shared" si="161"/>
        <v>0</v>
      </c>
      <c r="CW66">
        <f t="shared" si="162"/>
        <v>0</v>
      </c>
      <c r="CX66">
        <f t="shared" si="163"/>
        <v>0</v>
      </c>
      <c r="CY66">
        <f t="shared" si="164"/>
        <v>0</v>
      </c>
      <c r="CZ66">
        <f t="shared" si="165"/>
        <v>0</v>
      </c>
      <c r="DC66" t="s">
        <v>6</v>
      </c>
      <c r="DD66" t="s">
        <v>6</v>
      </c>
      <c r="DE66" t="s">
        <v>6</v>
      </c>
      <c r="DF66" t="s">
        <v>6</v>
      </c>
      <c r="DG66" t="s">
        <v>6</v>
      </c>
      <c r="DH66" t="s">
        <v>6</v>
      </c>
      <c r="DI66" t="s">
        <v>6</v>
      </c>
      <c r="DJ66" t="s">
        <v>6</v>
      </c>
      <c r="DK66" t="s">
        <v>6</v>
      </c>
      <c r="DL66" t="s">
        <v>6</v>
      </c>
      <c r="DM66" t="s">
        <v>6</v>
      </c>
      <c r="DN66">
        <v>0</v>
      </c>
      <c r="DO66">
        <v>0</v>
      </c>
      <c r="DP66">
        <v>1</v>
      </c>
      <c r="DQ66">
        <v>1</v>
      </c>
      <c r="DU66">
        <v>1013</v>
      </c>
      <c r="DV66" t="s">
        <v>24</v>
      </c>
      <c r="DW66" t="s">
        <v>24</v>
      </c>
      <c r="DX66">
        <v>1</v>
      </c>
      <c r="DZ66" t="s">
        <v>6</v>
      </c>
      <c r="EA66" t="s">
        <v>6</v>
      </c>
      <c r="EB66" t="s">
        <v>6</v>
      </c>
      <c r="EC66" t="s">
        <v>6</v>
      </c>
      <c r="EE66">
        <v>55475140</v>
      </c>
      <c r="EF66">
        <v>13</v>
      </c>
      <c r="EG66" t="s">
        <v>25</v>
      </c>
      <c r="EH66">
        <v>0</v>
      </c>
      <c r="EI66" t="s">
        <v>6</v>
      </c>
      <c r="EJ66">
        <v>1</v>
      </c>
      <c r="EK66">
        <v>500003</v>
      </c>
      <c r="EL66" t="s">
        <v>26</v>
      </c>
      <c r="EM66" t="s">
        <v>27</v>
      </c>
      <c r="EO66" t="s">
        <v>6</v>
      </c>
      <c r="EQ66">
        <v>256</v>
      </c>
      <c r="ER66">
        <v>1853.57</v>
      </c>
      <c r="ES66">
        <v>1853.57</v>
      </c>
      <c r="ET66">
        <v>0</v>
      </c>
      <c r="EU66">
        <v>0</v>
      </c>
      <c r="EV66">
        <v>0</v>
      </c>
      <c r="EW66">
        <v>0</v>
      </c>
      <c r="EX66">
        <v>0</v>
      </c>
      <c r="EY66">
        <v>0</v>
      </c>
      <c r="FQ66">
        <v>0</v>
      </c>
      <c r="FR66">
        <f t="shared" si="166"/>
        <v>0</v>
      </c>
      <c r="FS66">
        <v>0</v>
      </c>
      <c r="FX66">
        <v>0</v>
      </c>
      <c r="FY66">
        <v>0</v>
      </c>
      <c r="GA66" t="s">
        <v>6</v>
      </c>
      <c r="GD66">
        <v>1</v>
      </c>
      <c r="GF66">
        <v>259620033</v>
      </c>
      <c r="GG66">
        <v>2</v>
      </c>
      <c r="GH66">
        <v>2</v>
      </c>
      <c r="GI66">
        <v>-2</v>
      </c>
      <c r="GJ66">
        <v>0</v>
      </c>
      <c r="GK66">
        <v>0</v>
      </c>
      <c r="GL66">
        <f t="shared" si="167"/>
        <v>0</v>
      </c>
      <c r="GM66">
        <f t="shared" si="168"/>
        <v>37071</v>
      </c>
      <c r="GN66">
        <f t="shared" si="169"/>
        <v>37071</v>
      </c>
      <c r="GO66">
        <f t="shared" si="170"/>
        <v>0</v>
      </c>
      <c r="GP66">
        <f t="shared" si="171"/>
        <v>0</v>
      </c>
      <c r="GR66">
        <v>0</v>
      </c>
      <c r="GS66">
        <v>2</v>
      </c>
      <c r="GT66">
        <v>0</v>
      </c>
      <c r="GU66" t="s">
        <v>6</v>
      </c>
      <c r="GV66">
        <f t="shared" si="172"/>
        <v>0</v>
      </c>
      <c r="GW66">
        <v>1</v>
      </c>
      <c r="GX66">
        <f t="shared" si="173"/>
        <v>0</v>
      </c>
      <c r="HA66">
        <v>0</v>
      </c>
      <c r="HB66">
        <v>0</v>
      </c>
      <c r="HC66">
        <f t="shared" si="174"/>
        <v>0</v>
      </c>
      <c r="HE66" t="s">
        <v>6</v>
      </c>
      <c r="HF66" t="s">
        <v>6</v>
      </c>
      <c r="HM66" t="s">
        <v>6</v>
      </c>
      <c r="HN66" t="s">
        <v>6</v>
      </c>
      <c r="HO66" t="s">
        <v>6</v>
      </c>
      <c r="HP66" t="s">
        <v>6</v>
      </c>
      <c r="HQ66" t="s">
        <v>6</v>
      </c>
      <c r="IK66">
        <v>0</v>
      </c>
    </row>
    <row r="67" spans="1:245" x14ac:dyDescent="0.2">
      <c r="A67">
        <v>17</v>
      </c>
      <c r="B67">
        <v>1</v>
      </c>
      <c r="E67" t="s">
        <v>117</v>
      </c>
      <c r="F67" t="s">
        <v>59</v>
      </c>
      <c r="G67" t="s">
        <v>60</v>
      </c>
      <c r="H67" t="s">
        <v>24</v>
      </c>
      <c r="I67">
        <v>20</v>
      </c>
      <c r="J67">
        <v>0</v>
      </c>
      <c r="K67">
        <v>20</v>
      </c>
      <c r="O67">
        <f t="shared" si="136"/>
        <v>135214</v>
      </c>
      <c r="P67">
        <f t="shared" si="137"/>
        <v>135214</v>
      </c>
      <c r="Q67">
        <f t="shared" si="138"/>
        <v>0</v>
      </c>
      <c r="R67">
        <f t="shared" si="139"/>
        <v>0</v>
      </c>
      <c r="S67">
        <f t="shared" si="140"/>
        <v>0</v>
      </c>
      <c r="T67">
        <f t="shared" si="141"/>
        <v>0</v>
      </c>
      <c r="U67">
        <f t="shared" si="142"/>
        <v>0</v>
      </c>
      <c r="V67">
        <f t="shared" si="143"/>
        <v>0</v>
      </c>
      <c r="W67">
        <f t="shared" si="144"/>
        <v>0</v>
      </c>
      <c r="X67">
        <f t="shared" si="145"/>
        <v>0</v>
      </c>
      <c r="Y67">
        <f t="shared" si="146"/>
        <v>0</v>
      </c>
      <c r="AA67">
        <v>58002114</v>
      </c>
      <c r="AB67">
        <f t="shared" si="147"/>
        <v>6760.69</v>
      </c>
      <c r="AC67">
        <f t="shared" si="175"/>
        <v>6760.69</v>
      </c>
      <c r="AD67">
        <f t="shared" si="148"/>
        <v>0</v>
      </c>
      <c r="AE67">
        <f t="shared" si="149"/>
        <v>0</v>
      </c>
      <c r="AF67">
        <f t="shared" si="150"/>
        <v>0</v>
      </c>
      <c r="AG67">
        <f t="shared" si="151"/>
        <v>0</v>
      </c>
      <c r="AH67">
        <f t="shared" si="152"/>
        <v>0</v>
      </c>
      <c r="AI67">
        <f t="shared" si="153"/>
        <v>0</v>
      </c>
      <c r="AJ67">
        <f t="shared" si="154"/>
        <v>0</v>
      </c>
      <c r="AK67">
        <v>6760.69</v>
      </c>
      <c r="AL67">
        <v>6760.69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1</v>
      </c>
      <c r="AW67">
        <v>1</v>
      </c>
      <c r="AZ67">
        <v>1</v>
      </c>
      <c r="BA67">
        <v>1</v>
      </c>
      <c r="BB67">
        <v>1</v>
      </c>
      <c r="BC67">
        <v>1</v>
      </c>
      <c r="BD67" t="s">
        <v>6</v>
      </c>
      <c r="BE67" t="s">
        <v>6</v>
      </c>
      <c r="BF67" t="s">
        <v>6</v>
      </c>
      <c r="BG67" t="s">
        <v>6</v>
      </c>
      <c r="BH67">
        <v>3</v>
      </c>
      <c r="BI67">
        <v>1</v>
      </c>
      <c r="BJ67" t="s">
        <v>6</v>
      </c>
      <c r="BM67">
        <v>500003</v>
      </c>
      <c r="BN67">
        <v>0</v>
      </c>
      <c r="BO67" t="s">
        <v>6</v>
      </c>
      <c r="BP67">
        <v>0</v>
      </c>
      <c r="BQ67">
        <v>13</v>
      </c>
      <c r="BR67">
        <v>0</v>
      </c>
      <c r="BS67">
        <v>1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6</v>
      </c>
      <c r="BZ67">
        <v>0</v>
      </c>
      <c r="CA67">
        <v>0</v>
      </c>
      <c r="CB67" t="s">
        <v>6</v>
      </c>
      <c r="CE67">
        <v>0</v>
      </c>
      <c r="CF67">
        <v>0</v>
      </c>
      <c r="CG67">
        <v>0</v>
      </c>
      <c r="CM67">
        <v>0</v>
      </c>
      <c r="CN67" t="s">
        <v>6</v>
      </c>
      <c r="CO67">
        <v>0</v>
      </c>
      <c r="CP67">
        <f t="shared" si="155"/>
        <v>135214</v>
      </c>
      <c r="CQ67">
        <f t="shared" si="156"/>
        <v>6760.69</v>
      </c>
      <c r="CR67">
        <f t="shared" si="157"/>
        <v>0</v>
      </c>
      <c r="CS67">
        <f t="shared" si="158"/>
        <v>0</v>
      </c>
      <c r="CT67">
        <f t="shared" si="159"/>
        <v>0</v>
      </c>
      <c r="CU67">
        <f t="shared" si="160"/>
        <v>0</v>
      </c>
      <c r="CV67">
        <f t="shared" si="161"/>
        <v>0</v>
      </c>
      <c r="CW67">
        <f t="shared" si="162"/>
        <v>0</v>
      </c>
      <c r="CX67">
        <f t="shared" si="163"/>
        <v>0</v>
      </c>
      <c r="CY67">
        <f t="shared" si="164"/>
        <v>0</v>
      </c>
      <c r="CZ67">
        <f t="shared" si="165"/>
        <v>0</v>
      </c>
      <c r="DC67" t="s">
        <v>6</v>
      </c>
      <c r="DD67" t="s">
        <v>6</v>
      </c>
      <c r="DE67" t="s">
        <v>6</v>
      </c>
      <c r="DF67" t="s">
        <v>6</v>
      </c>
      <c r="DG67" t="s">
        <v>6</v>
      </c>
      <c r="DH67" t="s">
        <v>6</v>
      </c>
      <c r="DI67" t="s">
        <v>6</v>
      </c>
      <c r="DJ67" t="s">
        <v>6</v>
      </c>
      <c r="DK67" t="s">
        <v>6</v>
      </c>
      <c r="DL67" t="s">
        <v>6</v>
      </c>
      <c r="DM67" t="s">
        <v>6</v>
      </c>
      <c r="DN67">
        <v>0</v>
      </c>
      <c r="DO67">
        <v>0</v>
      </c>
      <c r="DP67">
        <v>1</v>
      </c>
      <c r="DQ67">
        <v>1</v>
      </c>
      <c r="DU67">
        <v>1013</v>
      </c>
      <c r="DV67" t="s">
        <v>24</v>
      </c>
      <c r="DW67" t="s">
        <v>24</v>
      </c>
      <c r="DX67">
        <v>1</v>
      </c>
      <c r="DZ67" t="s">
        <v>6</v>
      </c>
      <c r="EA67" t="s">
        <v>6</v>
      </c>
      <c r="EB67" t="s">
        <v>6</v>
      </c>
      <c r="EC67" t="s">
        <v>6</v>
      </c>
      <c r="EE67">
        <v>55475140</v>
      </c>
      <c r="EF67">
        <v>13</v>
      </c>
      <c r="EG67" t="s">
        <v>25</v>
      </c>
      <c r="EH67">
        <v>0</v>
      </c>
      <c r="EI67" t="s">
        <v>6</v>
      </c>
      <c r="EJ67">
        <v>1</v>
      </c>
      <c r="EK67">
        <v>500003</v>
      </c>
      <c r="EL67" t="s">
        <v>26</v>
      </c>
      <c r="EM67" t="s">
        <v>27</v>
      </c>
      <c r="EO67" t="s">
        <v>6</v>
      </c>
      <c r="EQ67">
        <v>256</v>
      </c>
      <c r="ER67">
        <v>6760.69</v>
      </c>
      <c r="ES67">
        <v>6760.69</v>
      </c>
      <c r="ET67">
        <v>0</v>
      </c>
      <c r="EU67">
        <v>0</v>
      </c>
      <c r="EV67">
        <v>0</v>
      </c>
      <c r="EW67">
        <v>0</v>
      </c>
      <c r="EX67">
        <v>0</v>
      </c>
      <c r="EY67">
        <v>0</v>
      </c>
      <c r="FQ67">
        <v>0</v>
      </c>
      <c r="FR67">
        <f t="shared" si="166"/>
        <v>0</v>
      </c>
      <c r="FS67">
        <v>0</v>
      </c>
      <c r="FX67">
        <v>0</v>
      </c>
      <c r="FY67">
        <v>0</v>
      </c>
      <c r="GA67" t="s">
        <v>6</v>
      </c>
      <c r="GD67">
        <v>1</v>
      </c>
      <c r="GF67">
        <v>407262210</v>
      </c>
      <c r="GG67">
        <v>2</v>
      </c>
      <c r="GH67">
        <v>2</v>
      </c>
      <c r="GI67">
        <v>-2</v>
      </c>
      <c r="GJ67">
        <v>0</v>
      </c>
      <c r="GK67">
        <v>0</v>
      </c>
      <c r="GL67">
        <f t="shared" si="167"/>
        <v>0</v>
      </c>
      <c r="GM67">
        <f t="shared" si="168"/>
        <v>135214</v>
      </c>
      <c r="GN67">
        <f t="shared" si="169"/>
        <v>135214</v>
      </c>
      <c r="GO67">
        <f t="shared" si="170"/>
        <v>0</v>
      </c>
      <c r="GP67">
        <f t="shared" si="171"/>
        <v>0</v>
      </c>
      <c r="GR67">
        <v>0</v>
      </c>
      <c r="GS67">
        <v>2</v>
      </c>
      <c r="GT67">
        <v>0</v>
      </c>
      <c r="GU67" t="s">
        <v>6</v>
      </c>
      <c r="GV67">
        <f t="shared" si="172"/>
        <v>0</v>
      </c>
      <c r="GW67">
        <v>1</v>
      </c>
      <c r="GX67">
        <f t="shared" si="173"/>
        <v>0</v>
      </c>
      <c r="HA67">
        <v>0</v>
      </c>
      <c r="HB67">
        <v>0</v>
      </c>
      <c r="HC67">
        <f t="shared" si="174"/>
        <v>0</v>
      </c>
      <c r="HE67" t="s">
        <v>6</v>
      </c>
      <c r="HF67" t="s">
        <v>6</v>
      </c>
      <c r="HM67" t="s">
        <v>6</v>
      </c>
      <c r="HN67" t="s">
        <v>6</v>
      </c>
      <c r="HO67" t="s">
        <v>6</v>
      </c>
      <c r="HP67" t="s">
        <v>6</v>
      </c>
      <c r="HQ67" t="s">
        <v>6</v>
      </c>
      <c r="IK67">
        <v>0</v>
      </c>
    </row>
    <row r="68" spans="1:245" x14ac:dyDescent="0.2">
      <c r="A68">
        <v>17</v>
      </c>
      <c r="B68">
        <v>1</v>
      </c>
      <c r="E68" t="s">
        <v>118</v>
      </c>
      <c r="F68" t="s">
        <v>62</v>
      </c>
      <c r="G68" t="s">
        <v>63</v>
      </c>
      <c r="H68" t="s">
        <v>24</v>
      </c>
      <c r="I68">
        <v>40</v>
      </c>
      <c r="J68">
        <v>0</v>
      </c>
      <c r="K68">
        <v>40</v>
      </c>
      <c r="O68">
        <f t="shared" si="136"/>
        <v>19280</v>
      </c>
      <c r="P68">
        <f t="shared" si="137"/>
        <v>19280</v>
      </c>
      <c r="Q68">
        <f t="shared" si="138"/>
        <v>0</v>
      </c>
      <c r="R68">
        <f t="shared" si="139"/>
        <v>0</v>
      </c>
      <c r="S68">
        <f t="shared" si="140"/>
        <v>0</v>
      </c>
      <c r="T68">
        <f t="shared" si="141"/>
        <v>0</v>
      </c>
      <c r="U68">
        <f t="shared" si="142"/>
        <v>0</v>
      </c>
      <c r="V68">
        <f t="shared" si="143"/>
        <v>0</v>
      </c>
      <c r="W68">
        <f t="shared" si="144"/>
        <v>0</v>
      </c>
      <c r="X68">
        <f t="shared" si="145"/>
        <v>0</v>
      </c>
      <c r="Y68">
        <f t="shared" si="146"/>
        <v>0</v>
      </c>
      <c r="AA68">
        <v>58002114</v>
      </c>
      <c r="AB68">
        <f t="shared" si="147"/>
        <v>482</v>
      </c>
      <c r="AC68">
        <f t="shared" si="175"/>
        <v>482</v>
      </c>
      <c r="AD68">
        <f t="shared" si="148"/>
        <v>0</v>
      </c>
      <c r="AE68">
        <f t="shared" si="149"/>
        <v>0</v>
      </c>
      <c r="AF68">
        <f t="shared" si="150"/>
        <v>0</v>
      </c>
      <c r="AG68">
        <f t="shared" si="151"/>
        <v>0</v>
      </c>
      <c r="AH68">
        <f t="shared" si="152"/>
        <v>0</v>
      </c>
      <c r="AI68">
        <f t="shared" si="153"/>
        <v>0</v>
      </c>
      <c r="AJ68">
        <f t="shared" si="154"/>
        <v>0</v>
      </c>
      <c r="AK68">
        <v>482</v>
      </c>
      <c r="AL68">
        <v>482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1</v>
      </c>
      <c r="AW68">
        <v>1</v>
      </c>
      <c r="AZ68">
        <v>1</v>
      </c>
      <c r="BA68">
        <v>1</v>
      </c>
      <c r="BB68">
        <v>1</v>
      </c>
      <c r="BC68">
        <v>1</v>
      </c>
      <c r="BD68" t="s">
        <v>6</v>
      </c>
      <c r="BE68" t="s">
        <v>6</v>
      </c>
      <c r="BF68" t="s">
        <v>6</v>
      </c>
      <c r="BG68" t="s">
        <v>6</v>
      </c>
      <c r="BH68">
        <v>3</v>
      </c>
      <c r="BI68">
        <v>1</v>
      </c>
      <c r="BJ68" t="s">
        <v>6</v>
      </c>
      <c r="BM68">
        <v>500003</v>
      </c>
      <c r="BN68">
        <v>0</v>
      </c>
      <c r="BO68" t="s">
        <v>6</v>
      </c>
      <c r="BP68">
        <v>0</v>
      </c>
      <c r="BQ68">
        <v>13</v>
      </c>
      <c r="BR68">
        <v>0</v>
      </c>
      <c r="BS68">
        <v>1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6</v>
      </c>
      <c r="BZ68">
        <v>0</v>
      </c>
      <c r="CA68">
        <v>0</v>
      </c>
      <c r="CB68" t="s">
        <v>6</v>
      </c>
      <c r="CE68">
        <v>0</v>
      </c>
      <c r="CF68">
        <v>0</v>
      </c>
      <c r="CG68">
        <v>0</v>
      </c>
      <c r="CM68">
        <v>0</v>
      </c>
      <c r="CN68" t="s">
        <v>6</v>
      </c>
      <c r="CO68">
        <v>0</v>
      </c>
      <c r="CP68">
        <f t="shared" si="155"/>
        <v>19280</v>
      </c>
      <c r="CQ68">
        <f t="shared" si="156"/>
        <v>482</v>
      </c>
      <c r="CR68">
        <f t="shared" si="157"/>
        <v>0</v>
      </c>
      <c r="CS68">
        <f t="shared" si="158"/>
        <v>0</v>
      </c>
      <c r="CT68">
        <f t="shared" si="159"/>
        <v>0</v>
      </c>
      <c r="CU68">
        <f t="shared" si="160"/>
        <v>0</v>
      </c>
      <c r="CV68">
        <f t="shared" si="161"/>
        <v>0</v>
      </c>
      <c r="CW68">
        <f t="shared" si="162"/>
        <v>0</v>
      </c>
      <c r="CX68">
        <f t="shared" si="163"/>
        <v>0</v>
      </c>
      <c r="CY68">
        <f t="shared" si="164"/>
        <v>0</v>
      </c>
      <c r="CZ68">
        <f t="shared" si="165"/>
        <v>0</v>
      </c>
      <c r="DC68" t="s">
        <v>6</v>
      </c>
      <c r="DD68" t="s">
        <v>6</v>
      </c>
      <c r="DE68" t="s">
        <v>6</v>
      </c>
      <c r="DF68" t="s">
        <v>6</v>
      </c>
      <c r="DG68" t="s">
        <v>6</v>
      </c>
      <c r="DH68" t="s">
        <v>6</v>
      </c>
      <c r="DI68" t="s">
        <v>6</v>
      </c>
      <c r="DJ68" t="s">
        <v>6</v>
      </c>
      <c r="DK68" t="s">
        <v>6</v>
      </c>
      <c r="DL68" t="s">
        <v>6</v>
      </c>
      <c r="DM68" t="s">
        <v>6</v>
      </c>
      <c r="DN68">
        <v>0</v>
      </c>
      <c r="DO68">
        <v>0</v>
      </c>
      <c r="DP68">
        <v>1</v>
      </c>
      <c r="DQ68">
        <v>1</v>
      </c>
      <c r="DU68">
        <v>1013</v>
      </c>
      <c r="DV68" t="s">
        <v>24</v>
      </c>
      <c r="DW68" t="s">
        <v>24</v>
      </c>
      <c r="DX68">
        <v>1</v>
      </c>
      <c r="DZ68" t="s">
        <v>6</v>
      </c>
      <c r="EA68" t="s">
        <v>6</v>
      </c>
      <c r="EB68" t="s">
        <v>6</v>
      </c>
      <c r="EC68" t="s">
        <v>6</v>
      </c>
      <c r="EE68">
        <v>55475140</v>
      </c>
      <c r="EF68">
        <v>13</v>
      </c>
      <c r="EG68" t="s">
        <v>25</v>
      </c>
      <c r="EH68">
        <v>0</v>
      </c>
      <c r="EI68" t="s">
        <v>6</v>
      </c>
      <c r="EJ68">
        <v>1</v>
      </c>
      <c r="EK68">
        <v>500003</v>
      </c>
      <c r="EL68" t="s">
        <v>26</v>
      </c>
      <c r="EM68" t="s">
        <v>27</v>
      </c>
      <c r="EO68" t="s">
        <v>6</v>
      </c>
      <c r="EQ68">
        <v>256</v>
      </c>
      <c r="ER68">
        <v>482</v>
      </c>
      <c r="ES68">
        <v>482</v>
      </c>
      <c r="ET68">
        <v>0</v>
      </c>
      <c r="EU68">
        <v>0</v>
      </c>
      <c r="EV68">
        <v>0</v>
      </c>
      <c r="EW68">
        <v>0</v>
      </c>
      <c r="EX68">
        <v>0</v>
      </c>
      <c r="EY68">
        <v>0</v>
      </c>
      <c r="FQ68">
        <v>0</v>
      </c>
      <c r="FR68">
        <f t="shared" si="166"/>
        <v>0</v>
      </c>
      <c r="FS68">
        <v>0</v>
      </c>
      <c r="FX68">
        <v>0</v>
      </c>
      <c r="FY68">
        <v>0</v>
      </c>
      <c r="GA68" t="s">
        <v>6</v>
      </c>
      <c r="GD68">
        <v>1</v>
      </c>
      <c r="GF68">
        <v>1097066793</v>
      </c>
      <c r="GG68">
        <v>2</v>
      </c>
      <c r="GH68">
        <v>2</v>
      </c>
      <c r="GI68">
        <v>-2</v>
      </c>
      <c r="GJ68">
        <v>0</v>
      </c>
      <c r="GK68">
        <v>0</v>
      </c>
      <c r="GL68">
        <f t="shared" si="167"/>
        <v>0</v>
      </c>
      <c r="GM68">
        <f t="shared" si="168"/>
        <v>19280</v>
      </c>
      <c r="GN68">
        <f t="shared" si="169"/>
        <v>19280</v>
      </c>
      <c r="GO68">
        <f t="shared" si="170"/>
        <v>0</v>
      </c>
      <c r="GP68">
        <f t="shared" si="171"/>
        <v>0</v>
      </c>
      <c r="GR68">
        <v>0</v>
      </c>
      <c r="GS68">
        <v>2</v>
      </c>
      <c r="GT68">
        <v>0</v>
      </c>
      <c r="GU68" t="s">
        <v>6</v>
      </c>
      <c r="GV68">
        <f t="shared" si="172"/>
        <v>0</v>
      </c>
      <c r="GW68">
        <v>1</v>
      </c>
      <c r="GX68">
        <f t="shared" si="173"/>
        <v>0</v>
      </c>
      <c r="HA68">
        <v>0</v>
      </c>
      <c r="HB68">
        <v>0</v>
      </c>
      <c r="HC68">
        <f t="shared" si="174"/>
        <v>0</v>
      </c>
      <c r="HE68" t="s">
        <v>6</v>
      </c>
      <c r="HF68" t="s">
        <v>6</v>
      </c>
      <c r="HM68" t="s">
        <v>6</v>
      </c>
      <c r="HN68" t="s">
        <v>6</v>
      </c>
      <c r="HO68" t="s">
        <v>6</v>
      </c>
      <c r="HP68" t="s">
        <v>6</v>
      </c>
      <c r="HQ68" t="s">
        <v>6</v>
      </c>
      <c r="IK68">
        <v>0</v>
      </c>
    </row>
    <row r="69" spans="1:245" x14ac:dyDescent="0.2">
      <c r="A69">
        <v>17</v>
      </c>
      <c r="B69">
        <v>1</v>
      </c>
      <c r="E69" t="s">
        <v>119</v>
      </c>
      <c r="F69" t="s">
        <v>65</v>
      </c>
      <c r="G69" t="s">
        <v>66</v>
      </c>
      <c r="H69" t="s">
        <v>24</v>
      </c>
      <c r="I69">
        <v>20</v>
      </c>
      <c r="J69">
        <v>0</v>
      </c>
      <c r="K69">
        <v>20</v>
      </c>
      <c r="O69">
        <f t="shared" si="136"/>
        <v>6472</v>
      </c>
      <c r="P69">
        <f t="shared" si="137"/>
        <v>6472</v>
      </c>
      <c r="Q69">
        <f t="shared" si="138"/>
        <v>0</v>
      </c>
      <c r="R69">
        <f t="shared" si="139"/>
        <v>0</v>
      </c>
      <c r="S69">
        <f t="shared" si="140"/>
        <v>0</v>
      </c>
      <c r="T69">
        <f t="shared" si="141"/>
        <v>0</v>
      </c>
      <c r="U69">
        <f t="shared" si="142"/>
        <v>0</v>
      </c>
      <c r="V69">
        <f t="shared" si="143"/>
        <v>0</v>
      </c>
      <c r="W69">
        <f t="shared" si="144"/>
        <v>0</v>
      </c>
      <c r="X69">
        <f t="shared" si="145"/>
        <v>0</v>
      </c>
      <c r="Y69">
        <f t="shared" si="146"/>
        <v>0</v>
      </c>
      <c r="AA69">
        <v>58002114</v>
      </c>
      <c r="AB69">
        <f t="shared" si="147"/>
        <v>323.61</v>
      </c>
      <c r="AC69">
        <f t="shared" si="175"/>
        <v>323.61</v>
      </c>
      <c r="AD69">
        <f t="shared" si="148"/>
        <v>0</v>
      </c>
      <c r="AE69">
        <f t="shared" si="149"/>
        <v>0</v>
      </c>
      <c r="AF69">
        <f t="shared" si="150"/>
        <v>0</v>
      </c>
      <c r="AG69">
        <f t="shared" si="151"/>
        <v>0</v>
      </c>
      <c r="AH69">
        <f t="shared" si="152"/>
        <v>0</v>
      </c>
      <c r="AI69">
        <f t="shared" si="153"/>
        <v>0</v>
      </c>
      <c r="AJ69">
        <f t="shared" si="154"/>
        <v>0</v>
      </c>
      <c r="AK69">
        <v>323.61</v>
      </c>
      <c r="AL69">
        <v>323.61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1</v>
      </c>
      <c r="AW69">
        <v>1</v>
      </c>
      <c r="AZ69">
        <v>1</v>
      </c>
      <c r="BA69">
        <v>1</v>
      </c>
      <c r="BB69">
        <v>1</v>
      </c>
      <c r="BC69">
        <v>1</v>
      </c>
      <c r="BD69" t="s">
        <v>6</v>
      </c>
      <c r="BE69" t="s">
        <v>6</v>
      </c>
      <c r="BF69" t="s">
        <v>6</v>
      </c>
      <c r="BG69" t="s">
        <v>6</v>
      </c>
      <c r="BH69">
        <v>3</v>
      </c>
      <c r="BI69">
        <v>1</v>
      </c>
      <c r="BJ69" t="s">
        <v>6</v>
      </c>
      <c r="BM69">
        <v>500003</v>
      </c>
      <c r="BN69">
        <v>0</v>
      </c>
      <c r="BO69" t="s">
        <v>6</v>
      </c>
      <c r="BP69">
        <v>0</v>
      </c>
      <c r="BQ69">
        <v>13</v>
      </c>
      <c r="BR69">
        <v>0</v>
      </c>
      <c r="BS69">
        <v>1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6</v>
      </c>
      <c r="BZ69">
        <v>0</v>
      </c>
      <c r="CA69">
        <v>0</v>
      </c>
      <c r="CB69" t="s">
        <v>6</v>
      </c>
      <c r="CE69">
        <v>0</v>
      </c>
      <c r="CF69">
        <v>0</v>
      </c>
      <c r="CG69">
        <v>0</v>
      </c>
      <c r="CM69">
        <v>0</v>
      </c>
      <c r="CN69" t="s">
        <v>6</v>
      </c>
      <c r="CO69">
        <v>0</v>
      </c>
      <c r="CP69">
        <f t="shared" si="155"/>
        <v>6472</v>
      </c>
      <c r="CQ69">
        <f t="shared" si="156"/>
        <v>323.61</v>
      </c>
      <c r="CR69">
        <f t="shared" si="157"/>
        <v>0</v>
      </c>
      <c r="CS69">
        <f t="shared" si="158"/>
        <v>0</v>
      </c>
      <c r="CT69">
        <f t="shared" si="159"/>
        <v>0</v>
      </c>
      <c r="CU69">
        <f t="shared" si="160"/>
        <v>0</v>
      </c>
      <c r="CV69">
        <f t="shared" si="161"/>
        <v>0</v>
      </c>
      <c r="CW69">
        <f t="shared" si="162"/>
        <v>0</v>
      </c>
      <c r="CX69">
        <f t="shared" si="163"/>
        <v>0</v>
      </c>
      <c r="CY69">
        <f t="shared" si="164"/>
        <v>0</v>
      </c>
      <c r="CZ69">
        <f t="shared" si="165"/>
        <v>0</v>
      </c>
      <c r="DC69" t="s">
        <v>6</v>
      </c>
      <c r="DD69" t="s">
        <v>6</v>
      </c>
      <c r="DE69" t="s">
        <v>6</v>
      </c>
      <c r="DF69" t="s">
        <v>6</v>
      </c>
      <c r="DG69" t="s">
        <v>6</v>
      </c>
      <c r="DH69" t="s">
        <v>6</v>
      </c>
      <c r="DI69" t="s">
        <v>6</v>
      </c>
      <c r="DJ69" t="s">
        <v>6</v>
      </c>
      <c r="DK69" t="s">
        <v>6</v>
      </c>
      <c r="DL69" t="s">
        <v>6</v>
      </c>
      <c r="DM69" t="s">
        <v>6</v>
      </c>
      <c r="DN69">
        <v>0</v>
      </c>
      <c r="DO69">
        <v>0</v>
      </c>
      <c r="DP69">
        <v>1</v>
      </c>
      <c r="DQ69">
        <v>1</v>
      </c>
      <c r="DU69">
        <v>1013</v>
      </c>
      <c r="DV69" t="s">
        <v>24</v>
      </c>
      <c r="DW69" t="s">
        <v>24</v>
      </c>
      <c r="DX69">
        <v>1</v>
      </c>
      <c r="DZ69" t="s">
        <v>6</v>
      </c>
      <c r="EA69" t="s">
        <v>6</v>
      </c>
      <c r="EB69" t="s">
        <v>6</v>
      </c>
      <c r="EC69" t="s">
        <v>6</v>
      </c>
      <c r="EE69">
        <v>55475140</v>
      </c>
      <c r="EF69">
        <v>13</v>
      </c>
      <c r="EG69" t="s">
        <v>25</v>
      </c>
      <c r="EH69">
        <v>0</v>
      </c>
      <c r="EI69" t="s">
        <v>6</v>
      </c>
      <c r="EJ69">
        <v>1</v>
      </c>
      <c r="EK69">
        <v>500003</v>
      </c>
      <c r="EL69" t="s">
        <v>26</v>
      </c>
      <c r="EM69" t="s">
        <v>27</v>
      </c>
      <c r="EO69" t="s">
        <v>6</v>
      </c>
      <c r="EQ69">
        <v>256</v>
      </c>
      <c r="ER69">
        <v>323.61</v>
      </c>
      <c r="ES69">
        <v>323.61</v>
      </c>
      <c r="ET69">
        <v>0</v>
      </c>
      <c r="EU69">
        <v>0</v>
      </c>
      <c r="EV69">
        <v>0</v>
      </c>
      <c r="EW69">
        <v>0</v>
      </c>
      <c r="EX69">
        <v>0</v>
      </c>
      <c r="EY69">
        <v>0</v>
      </c>
      <c r="FQ69">
        <v>0</v>
      </c>
      <c r="FR69">
        <f t="shared" si="166"/>
        <v>0</v>
      </c>
      <c r="FS69">
        <v>0</v>
      </c>
      <c r="FX69">
        <v>0</v>
      </c>
      <c r="FY69">
        <v>0</v>
      </c>
      <c r="GA69" t="s">
        <v>36</v>
      </c>
      <c r="GD69">
        <v>1</v>
      </c>
      <c r="GF69">
        <v>825828313</v>
      </c>
      <c r="GG69">
        <v>2</v>
      </c>
      <c r="GH69">
        <v>0</v>
      </c>
      <c r="GI69">
        <v>-2</v>
      </c>
      <c r="GJ69">
        <v>0</v>
      </c>
      <c r="GK69">
        <v>0</v>
      </c>
      <c r="GL69">
        <f t="shared" si="167"/>
        <v>0</v>
      </c>
      <c r="GM69">
        <f t="shared" si="168"/>
        <v>6472</v>
      </c>
      <c r="GN69">
        <f t="shared" si="169"/>
        <v>6472</v>
      </c>
      <c r="GO69">
        <f t="shared" si="170"/>
        <v>0</v>
      </c>
      <c r="GP69">
        <f t="shared" si="171"/>
        <v>0</v>
      </c>
      <c r="GR69">
        <v>0</v>
      </c>
      <c r="GS69">
        <v>4</v>
      </c>
      <c r="GT69">
        <v>0</v>
      </c>
      <c r="GU69" t="s">
        <v>6</v>
      </c>
      <c r="GV69">
        <f t="shared" si="172"/>
        <v>0</v>
      </c>
      <c r="GW69">
        <v>1</v>
      </c>
      <c r="GX69">
        <f t="shared" si="173"/>
        <v>0</v>
      </c>
      <c r="HA69">
        <v>0</v>
      </c>
      <c r="HB69">
        <v>0</v>
      </c>
      <c r="HC69">
        <f t="shared" si="174"/>
        <v>0</v>
      </c>
      <c r="HE69" t="s">
        <v>6</v>
      </c>
      <c r="HF69" t="s">
        <v>6</v>
      </c>
      <c r="HM69" t="s">
        <v>6</v>
      </c>
      <c r="HN69" t="s">
        <v>6</v>
      </c>
      <c r="HO69" t="s">
        <v>6</v>
      </c>
      <c r="HP69" t="s">
        <v>6</v>
      </c>
      <c r="HQ69" t="s">
        <v>6</v>
      </c>
      <c r="IK69">
        <v>0</v>
      </c>
    </row>
    <row r="70" spans="1:245" x14ac:dyDescent="0.2">
      <c r="A70">
        <v>17</v>
      </c>
      <c r="B70">
        <v>1</v>
      </c>
      <c r="E70" t="s">
        <v>120</v>
      </c>
      <c r="F70" t="s">
        <v>68</v>
      </c>
      <c r="G70" t="s">
        <v>69</v>
      </c>
      <c r="H70" t="s">
        <v>24</v>
      </c>
      <c r="I70">
        <v>20</v>
      </c>
      <c r="J70">
        <v>0</v>
      </c>
      <c r="K70">
        <v>20</v>
      </c>
      <c r="O70">
        <f t="shared" si="136"/>
        <v>2524</v>
      </c>
      <c r="P70">
        <f t="shared" si="137"/>
        <v>2524</v>
      </c>
      <c r="Q70">
        <f t="shared" si="138"/>
        <v>0</v>
      </c>
      <c r="R70">
        <f t="shared" si="139"/>
        <v>0</v>
      </c>
      <c r="S70">
        <f t="shared" si="140"/>
        <v>0</v>
      </c>
      <c r="T70">
        <f t="shared" si="141"/>
        <v>0</v>
      </c>
      <c r="U70">
        <f t="shared" si="142"/>
        <v>0</v>
      </c>
      <c r="V70">
        <f t="shared" si="143"/>
        <v>0</v>
      </c>
      <c r="W70">
        <f t="shared" si="144"/>
        <v>0</v>
      </c>
      <c r="X70">
        <f t="shared" si="145"/>
        <v>0</v>
      </c>
      <c r="Y70">
        <f t="shared" si="146"/>
        <v>0</v>
      </c>
      <c r="AA70">
        <v>58002114</v>
      </c>
      <c r="AB70">
        <f t="shared" si="147"/>
        <v>126.2</v>
      </c>
      <c r="AC70">
        <f t="shared" si="175"/>
        <v>126.2</v>
      </c>
      <c r="AD70">
        <f t="shared" si="148"/>
        <v>0</v>
      </c>
      <c r="AE70">
        <f t="shared" si="149"/>
        <v>0</v>
      </c>
      <c r="AF70">
        <f t="shared" si="150"/>
        <v>0</v>
      </c>
      <c r="AG70">
        <f t="shared" si="151"/>
        <v>0</v>
      </c>
      <c r="AH70">
        <f t="shared" si="152"/>
        <v>0</v>
      </c>
      <c r="AI70">
        <f t="shared" si="153"/>
        <v>0</v>
      </c>
      <c r="AJ70">
        <f t="shared" si="154"/>
        <v>0</v>
      </c>
      <c r="AK70">
        <v>126.2</v>
      </c>
      <c r="AL70">
        <v>126.2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1</v>
      </c>
      <c r="BD70" t="s">
        <v>6</v>
      </c>
      <c r="BE70" t="s">
        <v>6</v>
      </c>
      <c r="BF70" t="s">
        <v>6</v>
      </c>
      <c r="BG70" t="s">
        <v>6</v>
      </c>
      <c r="BH70">
        <v>3</v>
      </c>
      <c r="BI70">
        <v>1</v>
      </c>
      <c r="BJ70" t="s">
        <v>6</v>
      </c>
      <c r="BM70">
        <v>500003</v>
      </c>
      <c r="BN70">
        <v>0</v>
      </c>
      <c r="BO70" t="s">
        <v>6</v>
      </c>
      <c r="BP70">
        <v>0</v>
      </c>
      <c r="BQ70">
        <v>13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6</v>
      </c>
      <c r="BZ70">
        <v>0</v>
      </c>
      <c r="CA70">
        <v>0</v>
      </c>
      <c r="CB70" t="s">
        <v>6</v>
      </c>
      <c r="CE70">
        <v>0</v>
      </c>
      <c r="CF70">
        <v>0</v>
      </c>
      <c r="CG70">
        <v>0</v>
      </c>
      <c r="CM70">
        <v>0</v>
      </c>
      <c r="CN70" t="s">
        <v>6</v>
      </c>
      <c r="CO70">
        <v>0</v>
      </c>
      <c r="CP70">
        <f t="shared" si="155"/>
        <v>2524</v>
      </c>
      <c r="CQ70">
        <f t="shared" si="156"/>
        <v>126.2</v>
      </c>
      <c r="CR70">
        <f t="shared" si="157"/>
        <v>0</v>
      </c>
      <c r="CS70">
        <f t="shared" si="158"/>
        <v>0</v>
      </c>
      <c r="CT70">
        <f t="shared" si="159"/>
        <v>0</v>
      </c>
      <c r="CU70">
        <f t="shared" si="160"/>
        <v>0</v>
      </c>
      <c r="CV70">
        <f t="shared" si="161"/>
        <v>0</v>
      </c>
      <c r="CW70">
        <f t="shared" si="162"/>
        <v>0</v>
      </c>
      <c r="CX70">
        <f t="shared" si="163"/>
        <v>0</v>
      </c>
      <c r="CY70">
        <f t="shared" si="164"/>
        <v>0</v>
      </c>
      <c r="CZ70">
        <f t="shared" si="165"/>
        <v>0</v>
      </c>
      <c r="DC70" t="s">
        <v>6</v>
      </c>
      <c r="DD70" t="s">
        <v>6</v>
      </c>
      <c r="DE70" t="s">
        <v>6</v>
      </c>
      <c r="DF70" t="s">
        <v>6</v>
      </c>
      <c r="DG70" t="s">
        <v>6</v>
      </c>
      <c r="DH70" t="s">
        <v>6</v>
      </c>
      <c r="DI70" t="s">
        <v>6</v>
      </c>
      <c r="DJ70" t="s">
        <v>6</v>
      </c>
      <c r="DK70" t="s">
        <v>6</v>
      </c>
      <c r="DL70" t="s">
        <v>6</v>
      </c>
      <c r="DM70" t="s">
        <v>6</v>
      </c>
      <c r="DN70">
        <v>0</v>
      </c>
      <c r="DO70">
        <v>0</v>
      </c>
      <c r="DP70">
        <v>1</v>
      </c>
      <c r="DQ70">
        <v>1</v>
      </c>
      <c r="DU70">
        <v>1013</v>
      </c>
      <c r="DV70" t="s">
        <v>24</v>
      </c>
      <c r="DW70" t="s">
        <v>24</v>
      </c>
      <c r="DX70">
        <v>1</v>
      </c>
      <c r="DZ70" t="s">
        <v>6</v>
      </c>
      <c r="EA70" t="s">
        <v>6</v>
      </c>
      <c r="EB70" t="s">
        <v>6</v>
      </c>
      <c r="EC70" t="s">
        <v>6</v>
      </c>
      <c r="EE70">
        <v>55475140</v>
      </c>
      <c r="EF70">
        <v>13</v>
      </c>
      <c r="EG70" t="s">
        <v>25</v>
      </c>
      <c r="EH70">
        <v>0</v>
      </c>
      <c r="EI70" t="s">
        <v>6</v>
      </c>
      <c r="EJ70">
        <v>1</v>
      </c>
      <c r="EK70">
        <v>500003</v>
      </c>
      <c r="EL70" t="s">
        <v>26</v>
      </c>
      <c r="EM70" t="s">
        <v>27</v>
      </c>
      <c r="EO70" t="s">
        <v>6</v>
      </c>
      <c r="EQ70">
        <v>256</v>
      </c>
      <c r="ER70">
        <v>126.2</v>
      </c>
      <c r="ES70">
        <v>126.2</v>
      </c>
      <c r="ET70">
        <v>0</v>
      </c>
      <c r="EU70">
        <v>0</v>
      </c>
      <c r="EV70">
        <v>0</v>
      </c>
      <c r="EW70">
        <v>0</v>
      </c>
      <c r="EX70">
        <v>0</v>
      </c>
      <c r="EY70">
        <v>0</v>
      </c>
      <c r="FQ70">
        <v>0</v>
      </c>
      <c r="FR70">
        <f t="shared" si="166"/>
        <v>0</v>
      </c>
      <c r="FS70">
        <v>0</v>
      </c>
      <c r="FX70">
        <v>0</v>
      </c>
      <c r="FY70">
        <v>0</v>
      </c>
      <c r="GA70" t="s">
        <v>36</v>
      </c>
      <c r="GD70">
        <v>1</v>
      </c>
      <c r="GF70">
        <v>-711740324</v>
      </c>
      <c r="GG70">
        <v>2</v>
      </c>
      <c r="GH70">
        <v>0</v>
      </c>
      <c r="GI70">
        <v>-2</v>
      </c>
      <c r="GJ70">
        <v>0</v>
      </c>
      <c r="GK70">
        <v>0</v>
      </c>
      <c r="GL70">
        <f t="shared" si="167"/>
        <v>0</v>
      </c>
      <c r="GM70">
        <f t="shared" si="168"/>
        <v>2524</v>
      </c>
      <c r="GN70">
        <f t="shared" si="169"/>
        <v>2524</v>
      </c>
      <c r="GO70">
        <f t="shared" si="170"/>
        <v>0</v>
      </c>
      <c r="GP70">
        <f t="shared" si="171"/>
        <v>0</v>
      </c>
      <c r="GR70">
        <v>0</v>
      </c>
      <c r="GS70">
        <v>4</v>
      </c>
      <c r="GT70">
        <v>0</v>
      </c>
      <c r="GU70" t="s">
        <v>6</v>
      </c>
      <c r="GV70">
        <f t="shared" si="172"/>
        <v>0</v>
      </c>
      <c r="GW70">
        <v>1</v>
      </c>
      <c r="GX70">
        <f t="shared" si="173"/>
        <v>0</v>
      </c>
      <c r="HA70">
        <v>0</v>
      </c>
      <c r="HB70">
        <v>0</v>
      </c>
      <c r="HC70">
        <f t="shared" si="174"/>
        <v>0</v>
      </c>
      <c r="HE70" t="s">
        <v>6</v>
      </c>
      <c r="HF70" t="s">
        <v>6</v>
      </c>
      <c r="HM70" t="s">
        <v>6</v>
      </c>
      <c r="HN70" t="s">
        <v>6</v>
      </c>
      <c r="HO70" t="s">
        <v>6</v>
      </c>
      <c r="HP70" t="s">
        <v>6</v>
      </c>
      <c r="HQ70" t="s">
        <v>6</v>
      </c>
      <c r="IK70">
        <v>0</v>
      </c>
    </row>
    <row r="71" spans="1:245" x14ac:dyDescent="0.2">
      <c r="A71">
        <v>17</v>
      </c>
      <c r="B71">
        <v>1</v>
      </c>
      <c r="E71" t="s">
        <v>121</v>
      </c>
      <c r="F71" t="s">
        <v>34</v>
      </c>
      <c r="G71" t="s">
        <v>35</v>
      </c>
      <c r="H71" t="s">
        <v>24</v>
      </c>
      <c r="I71">
        <v>60</v>
      </c>
      <c r="J71">
        <v>0</v>
      </c>
      <c r="K71">
        <v>60</v>
      </c>
      <c r="O71">
        <f t="shared" si="136"/>
        <v>25583</v>
      </c>
      <c r="P71">
        <f t="shared" si="137"/>
        <v>25583</v>
      </c>
      <c r="Q71">
        <f t="shared" si="138"/>
        <v>0</v>
      </c>
      <c r="R71">
        <f t="shared" si="139"/>
        <v>0</v>
      </c>
      <c r="S71">
        <f t="shared" si="140"/>
        <v>0</v>
      </c>
      <c r="T71">
        <f t="shared" si="141"/>
        <v>0</v>
      </c>
      <c r="U71">
        <f t="shared" si="142"/>
        <v>0</v>
      </c>
      <c r="V71">
        <f t="shared" si="143"/>
        <v>0</v>
      </c>
      <c r="W71">
        <f t="shared" si="144"/>
        <v>0</v>
      </c>
      <c r="X71">
        <f t="shared" si="145"/>
        <v>0</v>
      </c>
      <c r="Y71">
        <f t="shared" si="146"/>
        <v>0</v>
      </c>
      <c r="AA71">
        <v>58002114</v>
      </c>
      <c r="AB71">
        <f t="shared" si="147"/>
        <v>426.38</v>
      </c>
      <c r="AC71">
        <f t="shared" si="175"/>
        <v>426.38</v>
      </c>
      <c r="AD71">
        <f t="shared" si="148"/>
        <v>0</v>
      </c>
      <c r="AE71">
        <f t="shared" si="149"/>
        <v>0</v>
      </c>
      <c r="AF71">
        <f t="shared" si="150"/>
        <v>0</v>
      </c>
      <c r="AG71">
        <f t="shared" si="151"/>
        <v>0</v>
      </c>
      <c r="AH71">
        <f t="shared" si="152"/>
        <v>0</v>
      </c>
      <c r="AI71">
        <f t="shared" si="153"/>
        <v>0</v>
      </c>
      <c r="AJ71">
        <f t="shared" si="154"/>
        <v>0</v>
      </c>
      <c r="AK71">
        <v>426.38</v>
      </c>
      <c r="AL71">
        <v>426.38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1</v>
      </c>
      <c r="BD71" t="s">
        <v>6</v>
      </c>
      <c r="BE71" t="s">
        <v>6</v>
      </c>
      <c r="BF71" t="s">
        <v>6</v>
      </c>
      <c r="BG71" t="s">
        <v>6</v>
      </c>
      <c r="BH71">
        <v>3</v>
      </c>
      <c r="BI71">
        <v>1</v>
      </c>
      <c r="BJ71" t="s">
        <v>6</v>
      </c>
      <c r="BM71">
        <v>500003</v>
      </c>
      <c r="BN71">
        <v>0</v>
      </c>
      <c r="BO71" t="s">
        <v>6</v>
      </c>
      <c r="BP71">
        <v>0</v>
      </c>
      <c r="BQ71">
        <v>13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6</v>
      </c>
      <c r="BZ71">
        <v>0</v>
      </c>
      <c r="CA71">
        <v>0</v>
      </c>
      <c r="CB71" t="s">
        <v>6</v>
      </c>
      <c r="CE71">
        <v>0</v>
      </c>
      <c r="CF71">
        <v>0</v>
      </c>
      <c r="CG71">
        <v>0</v>
      </c>
      <c r="CM71">
        <v>0</v>
      </c>
      <c r="CN71" t="s">
        <v>6</v>
      </c>
      <c r="CO71">
        <v>0</v>
      </c>
      <c r="CP71">
        <f t="shared" si="155"/>
        <v>25583</v>
      </c>
      <c r="CQ71">
        <f t="shared" si="156"/>
        <v>426.38</v>
      </c>
      <c r="CR71">
        <f t="shared" si="157"/>
        <v>0</v>
      </c>
      <c r="CS71">
        <f t="shared" si="158"/>
        <v>0</v>
      </c>
      <c r="CT71">
        <f t="shared" si="159"/>
        <v>0</v>
      </c>
      <c r="CU71">
        <f t="shared" si="160"/>
        <v>0</v>
      </c>
      <c r="CV71">
        <f t="shared" si="161"/>
        <v>0</v>
      </c>
      <c r="CW71">
        <f t="shared" si="162"/>
        <v>0</v>
      </c>
      <c r="CX71">
        <f t="shared" si="163"/>
        <v>0</v>
      </c>
      <c r="CY71">
        <f t="shared" si="164"/>
        <v>0</v>
      </c>
      <c r="CZ71">
        <f t="shared" si="165"/>
        <v>0</v>
      </c>
      <c r="DC71" t="s">
        <v>6</v>
      </c>
      <c r="DD71" t="s">
        <v>6</v>
      </c>
      <c r="DE71" t="s">
        <v>6</v>
      </c>
      <c r="DF71" t="s">
        <v>6</v>
      </c>
      <c r="DG71" t="s">
        <v>6</v>
      </c>
      <c r="DH71" t="s">
        <v>6</v>
      </c>
      <c r="DI71" t="s">
        <v>6</v>
      </c>
      <c r="DJ71" t="s">
        <v>6</v>
      </c>
      <c r="DK71" t="s">
        <v>6</v>
      </c>
      <c r="DL71" t="s">
        <v>6</v>
      </c>
      <c r="DM71" t="s">
        <v>6</v>
      </c>
      <c r="DN71">
        <v>0</v>
      </c>
      <c r="DO71">
        <v>0</v>
      </c>
      <c r="DP71">
        <v>1</v>
      </c>
      <c r="DQ71">
        <v>1</v>
      </c>
      <c r="DU71">
        <v>1013</v>
      </c>
      <c r="DV71" t="s">
        <v>24</v>
      </c>
      <c r="DW71" t="s">
        <v>24</v>
      </c>
      <c r="DX71">
        <v>1</v>
      </c>
      <c r="DZ71" t="s">
        <v>6</v>
      </c>
      <c r="EA71" t="s">
        <v>6</v>
      </c>
      <c r="EB71" t="s">
        <v>6</v>
      </c>
      <c r="EC71" t="s">
        <v>6</v>
      </c>
      <c r="EE71">
        <v>55475140</v>
      </c>
      <c r="EF71">
        <v>13</v>
      </c>
      <c r="EG71" t="s">
        <v>25</v>
      </c>
      <c r="EH71">
        <v>0</v>
      </c>
      <c r="EI71" t="s">
        <v>6</v>
      </c>
      <c r="EJ71">
        <v>1</v>
      </c>
      <c r="EK71">
        <v>500003</v>
      </c>
      <c r="EL71" t="s">
        <v>26</v>
      </c>
      <c r="EM71" t="s">
        <v>27</v>
      </c>
      <c r="EO71" t="s">
        <v>6</v>
      </c>
      <c r="EQ71">
        <v>256</v>
      </c>
      <c r="ER71">
        <v>426.38</v>
      </c>
      <c r="ES71">
        <v>426.38</v>
      </c>
      <c r="ET71">
        <v>0</v>
      </c>
      <c r="EU71">
        <v>0</v>
      </c>
      <c r="EV71">
        <v>0</v>
      </c>
      <c r="EW71">
        <v>0</v>
      </c>
      <c r="EX71">
        <v>0</v>
      </c>
      <c r="EY71">
        <v>0</v>
      </c>
      <c r="FQ71">
        <v>0</v>
      </c>
      <c r="FR71">
        <f t="shared" si="166"/>
        <v>0</v>
      </c>
      <c r="FS71">
        <v>0</v>
      </c>
      <c r="FX71">
        <v>0</v>
      </c>
      <c r="FY71">
        <v>0</v>
      </c>
      <c r="GA71" t="s">
        <v>36</v>
      </c>
      <c r="GD71">
        <v>1</v>
      </c>
      <c r="GF71">
        <v>1745007879</v>
      </c>
      <c r="GG71">
        <v>2</v>
      </c>
      <c r="GH71">
        <v>0</v>
      </c>
      <c r="GI71">
        <v>-2</v>
      </c>
      <c r="GJ71">
        <v>0</v>
      </c>
      <c r="GK71">
        <v>0</v>
      </c>
      <c r="GL71">
        <f t="shared" si="167"/>
        <v>0</v>
      </c>
      <c r="GM71">
        <f t="shared" si="168"/>
        <v>25583</v>
      </c>
      <c r="GN71">
        <f t="shared" si="169"/>
        <v>25583</v>
      </c>
      <c r="GO71">
        <f t="shared" si="170"/>
        <v>0</v>
      </c>
      <c r="GP71">
        <f t="shared" si="171"/>
        <v>0</v>
      </c>
      <c r="GR71">
        <v>0</v>
      </c>
      <c r="GS71">
        <v>4</v>
      </c>
      <c r="GT71">
        <v>0</v>
      </c>
      <c r="GU71" t="s">
        <v>6</v>
      </c>
      <c r="GV71">
        <f t="shared" si="172"/>
        <v>0</v>
      </c>
      <c r="GW71">
        <v>1</v>
      </c>
      <c r="GX71">
        <f t="shared" si="173"/>
        <v>0</v>
      </c>
      <c r="HA71">
        <v>0</v>
      </c>
      <c r="HB71">
        <v>0</v>
      </c>
      <c r="HC71">
        <f t="shared" si="174"/>
        <v>0</v>
      </c>
      <c r="HE71" t="s">
        <v>6</v>
      </c>
      <c r="HF71" t="s">
        <v>6</v>
      </c>
      <c r="HM71" t="s">
        <v>6</v>
      </c>
      <c r="HN71" t="s">
        <v>6</v>
      </c>
      <c r="HO71" t="s">
        <v>6</v>
      </c>
      <c r="HP71" t="s">
        <v>6</v>
      </c>
      <c r="HQ71" t="s">
        <v>6</v>
      </c>
      <c r="IK71">
        <v>0</v>
      </c>
    </row>
    <row r="72" spans="1:245" x14ac:dyDescent="0.2">
      <c r="A72">
        <v>17</v>
      </c>
      <c r="B72">
        <v>1</v>
      </c>
      <c r="E72" t="s">
        <v>122</v>
      </c>
      <c r="F72" t="s">
        <v>38</v>
      </c>
      <c r="G72" t="s">
        <v>39</v>
      </c>
      <c r="H72" t="s">
        <v>24</v>
      </c>
      <c r="I72">
        <v>60</v>
      </c>
      <c r="J72">
        <v>0</v>
      </c>
      <c r="K72">
        <v>60</v>
      </c>
      <c r="O72">
        <f t="shared" si="136"/>
        <v>454</v>
      </c>
      <c r="P72">
        <f t="shared" si="137"/>
        <v>454</v>
      </c>
      <c r="Q72">
        <f t="shared" si="138"/>
        <v>0</v>
      </c>
      <c r="R72">
        <f t="shared" si="139"/>
        <v>0</v>
      </c>
      <c r="S72">
        <f t="shared" si="140"/>
        <v>0</v>
      </c>
      <c r="T72">
        <f t="shared" si="141"/>
        <v>0</v>
      </c>
      <c r="U72">
        <f t="shared" si="142"/>
        <v>0</v>
      </c>
      <c r="V72">
        <f t="shared" si="143"/>
        <v>0</v>
      </c>
      <c r="W72">
        <f t="shared" si="144"/>
        <v>0</v>
      </c>
      <c r="X72">
        <f t="shared" si="145"/>
        <v>0</v>
      </c>
      <c r="Y72">
        <f t="shared" si="146"/>
        <v>0</v>
      </c>
      <c r="AA72">
        <v>58002114</v>
      </c>
      <c r="AB72">
        <f t="shared" si="147"/>
        <v>7.56</v>
      </c>
      <c r="AC72">
        <f t="shared" si="175"/>
        <v>7.56</v>
      </c>
      <c r="AD72">
        <f t="shared" si="148"/>
        <v>0</v>
      </c>
      <c r="AE72">
        <f t="shared" si="149"/>
        <v>0</v>
      </c>
      <c r="AF72">
        <f t="shared" si="150"/>
        <v>0</v>
      </c>
      <c r="AG72">
        <f t="shared" si="151"/>
        <v>0</v>
      </c>
      <c r="AH72">
        <f t="shared" si="152"/>
        <v>0</v>
      </c>
      <c r="AI72">
        <f t="shared" si="153"/>
        <v>0</v>
      </c>
      <c r="AJ72">
        <f t="shared" si="154"/>
        <v>0</v>
      </c>
      <c r="AK72">
        <v>7.56</v>
      </c>
      <c r="AL72">
        <v>7.56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1</v>
      </c>
      <c r="AW72">
        <v>1</v>
      </c>
      <c r="AZ72">
        <v>1</v>
      </c>
      <c r="BA72">
        <v>1</v>
      </c>
      <c r="BB72">
        <v>1</v>
      </c>
      <c r="BC72">
        <v>1</v>
      </c>
      <c r="BD72" t="s">
        <v>6</v>
      </c>
      <c r="BE72" t="s">
        <v>6</v>
      </c>
      <c r="BF72" t="s">
        <v>6</v>
      </c>
      <c r="BG72" t="s">
        <v>6</v>
      </c>
      <c r="BH72">
        <v>3</v>
      </c>
      <c r="BI72">
        <v>1</v>
      </c>
      <c r="BJ72" t="s">
        <v>6</v>
      </c>
      <c r="BM72">
        <v>500003</v>
      </c>
      <c r="BN72">
        <v>0</v>
      </c>
      <c r="BO72" t="s">
        <v>6</v>
      </c>
      <c r="BP72">
        <v>0</v>
      </c>
      <c r="BQ72">
        <v>13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6</v>
      </c>
      <c r="BZ72">
        <v>0</v>
      </c>
      <c r="CA72">
        <v>0</v>
      </c>
      <c r="CB72" t="s">
        <v>6</v>
      </c>
      <c r="CE72">
        <v>0</v>
      </c>
      <c r="CF72">
        <v>0</v>
      </c>
      <c r="CG72">
        <v>0</v>
      </c>
      <c r="CM72">
        <v>0</v>
      </c>
      <c r="CN72" t="s">
        <v>6</v>
      </c>
      <c r="CO72">
        <v>0</v>
      </c>
      <c r="CP72">
        <f t="shared" si="155"/>
        <v>454</v>
      </c>
      <c r="CQ72">
        <f t="shared" si="156"/>
        <v>7.56</v>
      </c>
      <c r="CR72">
        <f t="shared" si="157"/>
        <v>0</v>
      </c>
      <c r="CS72">
        <f t="shared" si="158"/>
        <v>0</v>
      </c>
      <c r="CT72">
        <f t="shared" si="159"/>
        <v>0</v>
      </c>
      <c r="CU72">
        <f t="shared" si="160"/>
        <v>0</v>
      </c>
      <c r="CV72">
        <f t="shared" si="161"/>
        <v>0</v>
      </c>
      <c r="CW72">
        <f t="shared" si="162"/>
        <v>0</v>
      </c>
      <c r="CX72">
        <f t="shared" si="163"/>
        <v>0</v>
      </c>
      <c r="CY72">
        <f t="shared" si="164"/>
        <v>0</v>
      </c>
      <c r="CZ72">
        <f t="shared" si="165"/>
        <v>0</v>
      </c>
      <c r="DC72" t="s">
        <v>6</v>
      </c>
      <c r="DD72" t="s">
        <v>6</v>
      </c>
      <c r="DE72" t="s">
        <v>6</v>
      </c>
      <c r="DF72" t="s">
        <v>6</v>
      </c>
      <c r="DG72" t="s">
        <v>6</v>
      </c>
      <c r="DH72" t="s">
        <v>6</v>
      </c>
      <c r="DI72" t="s">
        <v>6</v>
      </c>
      <c r="DJ72" t="s">
        <v>6</v>
      </c>
      <c r="DK72" t="s">
        <v>6</v>
      </c>
      <c r="DL72" t="s">
        <v>6</v>
      </c>
      <c r="DM72" t="s">
        <v>6</v>
      </c>
      <c r="DN72">
        <v>0</v>
      </c>
      <c r="DO72">
        <v>0</v>
      </c>
      <c r="DP72">
        <v>1</v>
      </c>
      <c r="DQ72">
        <v>1</v>
      </c>
      <c r="DU72">
        <v>1013</v>
      </c>
      <c r="DV72" t="s">
        <v>24</v>
      </c>
      <c r="DW72" t="s">
        <v>24</v>
      </c>
      <c r="DX72">
        <v>1</v>
      </c>
      <c r="DZ72" t="s">
        <v>6</v>
      </c>
      <c r="EA72" t="s">
        <v>6</v>
      </c>
      <c r="EB72" t="s">
        <v>6</v>
      </c>
      <c r="EC72" t="s">
        <v>6</v>
      </c>
      <c r="EE72">
        <v>55475140</v>
      </c>
      <c r="EF72">
        <v>13</v>
      </c>
      <c r="EG72" t="s">
        <v>25</v>
      </c>
      <c r="EH72">
        <v>0</v>
      </c>
      <c r="EI72" t="s">
        <v>6</v>
      </c>
      <c r="EJ72">
        <v>1</v>
      </c>
      <c r="EK72">
        <v>500003</v>
      </c>
      <c r="EL72" t="s">
        <v>26</v>
      </c>
      <c r="EM72" t="s">
        <v>27</v>
      </c>
      <c r="EO72" t="s">
        <v>6</v>
      </c>
      <c r="EQ72">
        <v>256</v>
      </c>
      <c r="ER72">
        <v>7.56</v>
      </c>
      <c r="ES72">
        <v>7.56</v>
      </c>
      <c r="ET72">
        <v>0</v>
      </c>
      <c r="EU72">
        <v>0</v>
      </c>
      <c r="EV72">
        <v>0</v>
      </c>
      <c r="EW72">
        <v>0</v>
      </c>
      <c r="EX72">
        <v>0</v>
      </c>
      <c r="EY72">
        <v>0</v>
      </c>
      <c r="FQ72">
        <v>0</v>
      </c>
      <c r="FR72">
        <f t="shared" si="166"/>
        <v>0</v>
      </c>
      <c r="FS72">
        <v>0</v>
      </c>
      <c r="FX72">
        <v>0</v>
      </c>
      <c r="FY72">
        <v>0</v>
      </c>
      <c r="GA72" t="s">
        <v>6</v>
      </c>
      <c r="GD72">
        <v>1</v>
      </c>
      <c r="GF72">
        <v>-476490283</v>
      </c>
      <c r="GG72">
        <v>2</v>
      </c>
      <c r="GH72">
        <v>2</v>
      </c>
      <c r="GI72">
        <v>-2</v>
      </c>
      <c r="GJ72">
        <v>0</v>
      </c>
      <c r="GK72">
        <v>0</v>
      </c>
      <c r="GL72">
        <f t="shared" si="167"/>
        <v>0</v>
      </c>
      <c r="GM72">
        <f t="shared" si="168"/>
        <v>454</v>
      </c>
      <c r="GN72">
        <f t="shared" si="169"/>
        <v>454</v>
      </c>
      <c r="GO72">
        <f t="shared" si="170"/>
        <v>0</v>
      </c>
      <c r="GP72">
        <f t="shared" si="171"/>
        <v>0</v>
      </c>
      <c r="GR72">
        <v>0</v>
      </c>
      <c r="GS72">
        <v>2</v>
      </c>
      <c r="GT72">
        <v>0</v>
      </c>
      <c r="GU72" t="s">
        <v>6</v>
      </c>
      <c r="GV72">
        <f t="shared" si="172"/>
        <v>0</v>
      </c>
      <c r="GW72">
        <v>1</v>
      </c>
      <c r="GX72">
        <f t="shared" si="173"/>
        <v>0</v>
      </c>
      <c r="HA72">
        <v>0</v>
      </c>
      <c r="HB72">
        <v>0</v>
      </c>
      <c r="HC72">
        <f t="shared" si="174"/>
        <v>0</v>
      </c>
      <c r="HE72" t="s">
        <v>6</v>
      </c>
      <c r="HF72" t="s">
        <v>6</v>
      </c>
      <c r="HM72" t="s">
        <v>6</v>
      </c>
      <c r="HN72" t="s">
        <v>6</v>
      </c>
      <c r="HO72" t="s">
        <v>6</v>
      </c>
      <c r="HP72" t="s">
        <v>6</v>
      </c>
      <c r="HQ72" t="s">
        <v>6</v>
      </c>
      <c r="IK72">
        <v>0</v>
      </c>
    </row>
    <row r="73" spans="1:245" x14ac:dyDescent="0.2">
      <c r="A73">
        <v>17</v>
      </c>
      <c r="B73">
        <v>1</v>
      </c>
      <c r="E73" t="s">
        <v>123</v>
      </c>
      <c r="F73" t="s">
        <v>41</v>
      </c>
      <c r="G73" t="s">
        <v>42</v>
      </c>
      <c r="H73" t="s">
        <v>24</v>
      </c>
      <c r="I73">
        <v>40</v>
      </c>
      <c r="J73">
        <v>0</v>
      </c>
      <c r="K73">
        <v>40</v>
      </c>
      <c r="O73">
        <f t="shared" si="136"/>
        <v>35310</v>
      </c>
      <c r="P73">
        <f t="shared" si="137"/>
        <v>35310</v>
      </c>
      <c r="Q73">
        <f t="shared" si="138"/>
        <v>0</v>
      </c>
      <c r="R73">
        <f t="shared" si="139"/>
        <v>0</v>
      </c>
      <c r="S73">
        <f t="shared" si="140"/>
        <v>0</v>
      </c>
      <c r="T73">
        <f t="shared" si="141"/>
        <v>0</v>
      </c>
      <c r="U73">
        <f t="shared" si="142"/>
        <v>0</v>
      </c>
      <c r="V73">
        <f t="shared" si="143"/>
        <v>0</v>
      </c>
      <c r="W73">
        <f t="shared" si="144"/>
        <v>0</v>
      </c>
      <c r="X73">
        <f t="shared" si="145"/>
        <v>0</v>
      </c>
      <c r="Y73">
        <f t="shared" si="146"/>
        <v>0</v>
      </c>
      <c r="AA73">
        <v>58002114</v>
      </c>
      <c r="AB73">
        <f t="shared" si="147"/>
        <v>882.75</v>
      </c>
      <c r="AC73">
        <f t="shared" si="175"/>
        <v>882.75</v>
      </c>
      <c r="AD73">
        <f t="shared" si="148"/>
        <v>0</v>
      </c>
      <c r="AE73">
        <f t="shared" si="149"/>
        <v>0</v>
      </c>
      <c r="AF73">
        <f t="shared" si="150"/>
        <v>0</v>
      </c>
      <c r="AG73">
        <f t="shared" si="151"/>
        <v>0</v>
      </c>
      <c r="AH73">
        <f t="shared" si="152"/>
        <v>0</v>
      </c>
      <c r="AI73">
        <f t="shared" si="153"/>
        <v>0</v>
      </c>
      <c r="AJ73">
        <f t="shared" si="154"/>
        <v>0</v>
      </c>
      <c r="AK73">
        <v>882.75</v>
      </c>
      <c r="AL73">
        <v>882.75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1</v>
      </c>
      <c r="BD73" t="s">
        <v>6</v>
      </c>
      <c r="BE73" t="s">
        <v>6</v>
      </c>
      <c r="BF73" t="s">
        <v>6</v>
      </c>
      <c r="BG73" t="s">
        <v>6</v>
      </c>
      <c r="BH73">
        <v>3</v>
      </c>
      <c r="BI73">
        <v>1</v>
      </c>
      <c r="BJ73" t="s">
        <v>6</v>
      </c>
      <c r="BM73">
        <v>500003</v>
      </c>
      <c r="BN73">
        <v>0</v>
      </c>
      <c r="BO73" t="s">
        <v>6</v>
      </c>
      <c r="BP73">
        <v>0</v>
      </c>
      <c r="BQ73">
        <v>13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6</v>
      </c>
      <c r="BZ73">
        <v>0</v>
      </c>
      <c r="CA73">
        <v>0</v>
      </c>
      <c r="CB73" t="s">
        <v>6</v>
      </c>
      <c r="CE73">
        <v>0</v>
      </c>
      <c r="CF73">
        <v>0</v>
      </c>
      <c r="CG73">
        <v>0</v>
      </c>
      <c r="CM73">
        <v>0</v>
      </c>
      <c r="CN73" t="s">
        <v>6</v>
      </c>
      <c r="CO73">
        <v>0</v>
      </c>
      <c r="CP73">
        <f t="shared" si="155"/>
        <v>35310</v>
      </c>
      <c r="CQ73">
        <f t="shared" si="156"/>
        <v>882.75</v>
      </c>
      <c r="CR73">
        <f t="shared" si="157"/>
        <v>0</v>
      </c>
      <c r="CS73">
        <f t="shared" si="158"/>
        <v>0</v>
      </c>
      <c r="CT73">
        <f t="shared" si="159"/>
        <v>0</v>
      </c>
      <c r="CU73">
        <f t="shared" si="160"/>
        <v>0</v>
      </c>
      <c r="CV73">
        <f t="shared" si="161"/>
        <v>0</v>
      </c>
      <c r="CW73">
        <f t="shared" si="162"/>
        <v>0</v>
      </c>
      <c r="CX73">
        <f t="shared" si="163"/>
        <v>0</v>
      </c>
      <c r="CY73">
        <f t="shared" si="164"/>
        <v>0</v>
      </c>
      <c r="CZ73">
        <f t="shared" si="165"/>
        <v>0</v>
      </c>
      <c r="DC73" t="s">
        <v>6</v>
      </c>
      <c r="DD73" t="s">
        <v>6</v>
      </c>
      <c r="DE73" t="s">
        <v>6</v>
      </c>
      <c r="DF73" t="s">
        <v>6</v>
      </c>
      <c r="DG73" t="s">
        <v>6</v>
      </c>
      <c r="DH73" t="s">
        <v>6</v>
      </c>
      <c r="DI73" t="s">
        <v>6</v>
      </c>
      <c r="DJ73" t="s">
        <v>6</v>
      </c>
      <c r="DK73" t="s">
        <v>6</v>
      </c>
      <c r="DL73" t="s">
        <v>6</v>
      </c>
      <c r="DM73" t="s">
        <v>6</v>
      </c>
      <c r="DN73">
        <v>0</v>
      </c>
      <c r="DO73">
        <v>0</v>
      </c>
      <c r="DP73">
        <v>1</v>
      </c>
      <c r="DQ73">
        <v>1</v>
      </c>
      <c r="DU73">
        <v>1013</v>
      </c>
      <c r="DV73" t="s">
        <v>24</v>
      </c>
      <c r="DW73" t="s">
        <v>24</v>
      </c>
      <c r="DX73">
        <v>1</v>
      </c>
      <c r="DZ73" t="s">
        <v>6</v>
      </c>
      <c r="EA73" t="s">
        <v>6</v>
      </c>
      <c r="EB73" t="s">
        <v>6</v>
      </c>
      <c r="EC73" t="s">
        <v>6</v>
      </c>
      <c r="EE73">
        <v>55475140</v>
      </c>
      <c r="EF73">
        <v>13</v>
      </c>
      <c r="EG73" t="s">
        <v>25</v>
      </c>
      <c r="EH73">
        <v>0</v>
      </c>
      <c r="EI73" t="s">
        <v>6</v>
      </c>
      <c r="EJ73">
        <v>1</v>
      </c>
      <c r="EK73">
        <v>500003</v>
      </c>
      <c r="EL73" t="s">
        <v>26</v>
      </c>
      <c r="EM73" t="s">
        <v>27</v>
      </c>
      <c r="EO73" t="s">
        <v>6</v>
      </c>
      <c r="EQ73">
        <v>256</v>
      </c>
      <c r="ER73">
        <v>882.75</v>
      </c>
      <c r="ES73">
        <v>882.75</v>
      </c>
      <c r="ET73">
        <v>0</v>
      </c>
      <c r="EU73">
        <v>0</v>
      </c>
      <c r="EV73">
        <v>0</v>
      </c>
      <c r="EW73">
        <v>0</v>
      </c>
      <c r="EX73">
        <v>0</v>
      </c>
      <c r="EY73">
        <v>0</v>
      </c>
      <c r="FQ73">
        <v>0</v>
      </c>
      <c r="FR73">
        <f t="shared" si="166"/>
        <v>0</v>
      </c>
      <c r="FS73">
        <v>0</v>
      </c>
      <c r="FX73">
        <v>0</v>
      </c>
      <c r="FY73">
        <v>0</v>
      </c>
      <c r="GA73" t="s">
        <v>6</v>
      </c>
      <c r="GD73">
        <v>1</v>
      </c>
      <c r="GF73">
        <v>1251083689</v>
      </c>
      <c r="GG73">
        <v>2</v>
      </c>
      <c r="GH73">
        <v>2</v>
      </c>
      <c r="GI73">
        <v>-2</v>
      </c>
      <c r="GJ73">
        <v>0</v>
      </c>
      <c r="GK73">
        <v>0</v>
      </c>
      <c r="GL73">
        <f t="shared" si="167"/>
        <v>0</v>
      </c>
      <c r="GM73">
        <f t="shared" si="168"/>
        <v>35310</v>
      </c>
      <c r="GN73">
        <f t="shared" si="169"/>
        <v>35310</v>
      </c>
      <c r="GO73">
        <f t="shared" si="170"/>
        <v>0</v>
      </c>
      <c r="GP73">
        <f t="shared" si="171"/>
        <v>0</v>
      </c>
      <c r="GR73">
        <v>0</v>
      </c>
      <c r="GS73">
        <v>2</v>
      </c>
      <c r="GT73">
        <v>0</v>
      </c>
      <c r="GU73" t="s">
        <v>6</v>
      </c>
      <c r="GV73">
        <f t="shared" si="172"/>
        <v>0</v>
      </c>
      <c r="GW73">
        <v>1</v>
      </c>
      <c r="GX73">
        <f t="shared" si="173"/>
        <v>0</v>
      </c>
      <c r="HA73">
        <v>0</v>
      </c>
      <c r="HB73">
        <v>0</v>
      </c>
      <c r="HC73">
        <f t="shared" si="174"/>
        <v>0</v>
      </c>
      <c r="HE73" t="s">
        <v>6</v>
      </c>
      <c r="HF73" t="s">
        <v>6</v>
      </c>
      <c r="HM73" t="s">
        <v>6</v>
      </c>
      <c r="HN73" t="s">
        <v>6</v>
      </c>
      <c r="HO73" t="s">
        <v>6</v>
      </c>
      <c r="HP73" t="s">
        <v>6</v>
      </c>
      <c r="HQ73" t="s">
        <v>6</v>
      </c>
      <c r="IK73">
        <v>0</v>
      </c>
    </row>
    <row r="74" spans="1:245" x14ac:dyDescent="0.2">
      <c r="A74">
        <v>17</v>
      </c>
      <c r="B74">
        <v>1</v>
      </c>
      <c r="E74" t="s">
        <v>124</v>
      </c>
      <c r="F74" t="s">
        <v>44</v>
      </c>
      <c r="G74" t="s">
        <v>45</v>
      </c>
      <c r="H74" t="s">
        <v>24</v>
      </c>
      <c r="I74">
        <v>60</v>
      </c>
      <c r="J74">
        <v>0</v>
      </c>
      <c r="K74">
        <v>60</v>
      </c>
      <c r="O74">
        <f t="shared" si="136"/>
        <v>7766</v>
      </c>
      <c r="P74">
        <f t="shared" si="137"/>
        <v>7766</v>
      </c>
      <c r="Q74">
        <f t="shared" si="138"/>
        <v>0</v>
      </c>
      <c r="R74">
        <f t="shared" si="139"/>
        <v>0</v>
      </c>
      <c r="S74">
        <f t="shared" si="140"/>
        <v>0</v>
      </c>
      <c r="T74">
        <f t="shared" si="141"/>
        <v>0</v>
      </c>
      <c r="U74">
        <f t="shared" si="142"/>
        <v>0</v>
      </c>
      <c r="V74">
        <f t="shared" si="143"/>
        <v>0</v>
      </c>
      <c r="W74">
        <f t="shared" si="144"/>
        <v>0</v>
      </c>
      <c r="X74">
        <f t="shared" si="145"/>
        <v>0</v>
      </c>
      <c r="Y74">
        <f t="shared" si="146"/>
        <v>0</v>
      </c>
      <c r="AA74">
        <v>58002114</v>
      </c>
      <c r="AB74">
        <f t="shared" si="147"/>
        <v>129.44</v>
      </c>
      <c r="AC74">
        <f t="shared" si="175"/>
        <v>129.44</v>
      </c>
      <c r="AD74">
        <f t="shared" si="148"/>
        <v>0</v>
      </c>
      <c r="AE74">
        <f t="shared" si="149"/>
        <v>0</v>
      </c>
      <c r="AF74">
        <f t="shared" si="150"/>
        <v>0</v>
      </c>
      <c r="AG74">
        <f t="shared" si="151"/>
        <v>0</v>
      </c>
      <c r="AH74">
        <f t="shared" si="152"/>
        <v>0</v>
      </c>
      <c r="AI74">
        <f t="shared" si="153"/>
        <v>0</v>
      </c>
      <c r="AJ74">
        <f t="shared" si="154"/>
        <v>0</v>
      </c>
      <c r="AK74">
        <v>129.44</v>
      </c>
      <c r="AL74">
        <v>129.44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</v>
      </c>
      <c r="BD74" t="s">
        <v>6</v>
      </c>
      <c r="BE74" t="s">
        <v>6</v>
      </c>
      <c r="BF74" t="s">
        <v>6</v>
      </c>
      <c r="BG74" t="s">
        <v>6</v>
      </c>
      <c r="BH74">
        <v>3</v>
      </c>
      <c r="BI74">
        <v>1</v>
      </c>
      <c r="BJ74" t="s">
        <v>6</v>
      </c>
      <c r="BM74">
        <v>500003</v>
      </c>
      <c r="BN74">
        <v>0</v>
      </c>
      <c r="BO74" t="s">
        <v>6</v>
      </c>
      <c r="BP74">
        <v>0</v>
      </c>
      <c r="BQ74">
        <v>13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6</v>
      </c>
      <c r="BZ74">
        <v>0</v>
      </c>
      <c r="CA74">
        <v>0</v>
      </c>
      <c r="CB74" t="s">
        <v>6</v>
      </c>
      <c r="CE74">
        <v>0</v>
      </c>
      <c r="CF74">
        <v>0</v>
      </c>
      <c r="CG74">
        <v>0</v>
      </c>
      <c r="CM74">
        <v>0</v>
      </c>
      <c r="CN74" t="s">
        <v>6</v>
      </c>
      <c r="CO74">
        <v>0</v>
      </c>
      <c r="CP74">
        <f t="shared" si="155"/>
        <v>7766</v>
      </c>
      <c r="CQ74">
        <f t="shared" si="156"/>
        <v>129.44</v>
      </c>
      <c r="CR74">
        <f t="shared" si="157"/>
        <v>0</v>
      </c>
      <c r="CS74">
        <f t="shared" si="158"/>
        <v>0</v>
      </c>
      <c r="CT74">
        <f t="shared" si="159"/>
        <v>0</v>
      </c>
      <c r="CU74">
        <f t="shared" si="160"/>
        <v>0</v>
      </c>
      <c r="CV74">
        <f t="shared" si="161"/>
        <v>0</v>
      </c>
      <c r="CW74">
        <f t="shared" si="162"/>
        <v>0</v>
      </c>
      <c r="CX74">
        <f t="shared" si="163"/>
        <v>0</v>
      </c>
      <c r="CY74">
        <f t="shared" si="164"/>
        <v>0</v>
      </c>
      <c r="CZ74">
        <f t="shared" si="165"/>
        <v>0</v>
      </c>
      <c r="DC74" t="s">
        <v>6</v>
      </c>
      <c r="DD74" t="s">
        <v>6</v>
      </c>
      <c r="DE74" t="s">
        <v>6</v>
      </c>
      <c r="DF74" t="s">
        <v>6</v>
      </c>
      <c r="DG74" t="s">
        <v>6</v>
      </c>
      <c r="DH74" t="s">
        <v>6</v>
      </c>
      <c r="DI74" t="s">
        <v>6</v>
      </c>
      <c r="DJ74" t="s">
        <v>6</v>
      </c>
      <c r="DK74" t="s">
        <v>6</v>
      </c>
      <c r="DL74" t="s">
        <v>6</v>
      </c>
      <c r="DM74" t="s">
        <v>6</v>
      </c>
      <c r="DN74">
        <v>0</v>
      </c>
      <c r="DO74">
        <v>0</v>
      </c>
      <c r="DP74">
        <v>1</v>
      </c>
      <c r="DQ74">
        <v>1</v>
      </c>
      <c r="DU74">
        <v>1013</v>
      </c>
      <c r="DV74" t="s">
        <v>24</v>
      </c>
      <c r="DW74" t="s">
        <v>24</v>
      </c>
      <c r="DX74">
        <v>1</v>
      </c>
      <c r="DZ74" t="s">
        <v>6</v>
      </c>
      <c r="EA74" t="s">
        <v>6</v>
      </c>
      <c r="EB74" t="s">
        <v>6</v>
      </c>
      <c r="EC74" t="s">
        <v>6</v>
      </c>
      <c r="EE74">
        <v>55475140</v>
      </c>
      <c r="EF74">
        <v>13</v>
      </c>
      <c r="EG74" t="s">
        <v>25</v>
      </c>
      <c r="EH74">
        <v>0</v>
      </c>
      <c r="EI74" t="s">
        <v>6</v>
      </c>
      <c r="EJ74">
        <v>1</v>
      </c>
      <c r="EK74">
        <v>500003</v>
      </c>
      <c r="EL74" t="s">
        <v>26</v>
      </c>
      <c r="EM74" t="s">
        <v>27</v>
      </c>
      <c r="EO74" t="s">
        <v>6</v>
      </c>
      <c r="EQ74">
        <v>256</v>
      </c>
      <c r="ER74">
        <v>129.44</v>
      </c>
      <c r="ES74">
        <v>129.44</v>
      </c>
      <c r="ET74">
        <v>0</v>
      </c>
      <c r="EU74">
        <v>0</v>
      </c>
      <c r="EV74">
        <v>0</v>
      </c>
      <c r="EW74">
        <v>0</v>
      </c>
      <c r="EX74">
        <v>0</v>
      </c>
      <c r="EY74">
        <v>0</v>
      </c>
      <c r="FQ74">
        <v>0</v>
      </c>
      <c r="FR74">
        <f t="shared" si="166"/>
        <v>0</v>
      </c>
      <c r="FS74">
        <v>0</v>
      </c>
      <c r="FX74">
        <v>0</v>
      </c>
      <c r="FY74">
        <v>0</v>
      </c>
      <c r="GA74" t="s">
        <v>6</v>
      </c>
      <c r="GD74">
        <v>1</v>
      </c>
      <c r="GF74">
        <v>-795880971</v>
      </c>
      <c r="GG74">
        <v>2</v>
      </c>
      <c r="GH74">
        <v>2</v>
      </c>
      <c r="GI74">
        <v>-2</v>
      </c>
      <c r="GJ74">
        <v>0</v>
      </c>
      <c r="GK74">
        <v>0</v>
      </c>
      <c r="GL74">
        <f t="shared" si="167"/>
        <v>0</v>
      </c>
      <c r="GM74">
        <f t="shared" si="168"/>
        <v>7766</v>
      </c>
      <c r="GN74">
        <f t="shared" si="169"/>
        <v>7766</v>
      </c>
      <c r="GO74">
        <f t="shared" si="170"/>
        <v>0</v>
      </c>
      <c r="GP74">
        <f t="shared" si="171"/>
        <v>0</v>
      </c>
      <c r="GR74">
        <v>0</v>
      </c>
      <c r="GS74">
        <v>2</v>
      </c>
      <c r="GT74">
        <v>0</v>
      </c>
      <c r="GU74" t="s">
        <v>6</v>
      </c>
      <c r="GV74">
        <f t="shared" si="172"/>
        <v>0</v>
      </c>
      <c r="GW74">
        <v>1</v>
      </c>
      <c r="GX74">
        <f t="shared" si="173"/>
        <v>0</v>
      </c>
      <c r="HA74">
        <v>0</v>
      </c>
      <c r="HB74">
        <v>0</v>
      </c>
      <c r="HC74">
        <f t="shared" si="174"/>
        <v>0</v>
      </c>
      <c r="HE74" t="s">
        <v>6</v>
      </c>
      <c r="HF74" t="s">
        <v>6</v>
      </c>
      <c r="HM74" t="s">
        <v>6</v>
      </c>
      <c r="HN74" t="s">
        <v>6</v>
      </c>
      <c r="HO74" t="s">
        <v>6</v>
      </c>
      <c r="HP74" t="s">
        <v>6</v>
      </c>
      <c r="HQ74" t="s">
        <v>6</v>
      </c>
      <c r="IK74">
        <v>0</v>
      </c>
    </row>
    <row r="75" spans="1:245" x14ac:dyDescent="0.2">
      <c r="A75">
        <v>17</v>
      </c>
      <c r="B75">
        <v>1</v>
      </c>
      <c r="E75" t="s">
        <v>125</v>
      </c>
      <c r="F75" t="s">
        <v>31</v>
      </c>
      <c r="G75" t="s">
        <v>32</v>
      </c>
      <c r="H75" t="s">
        <v>24</v>
      </c>
      <c r="I75">
        <v>20</v>
      </c>
      <c r="J75">
        <v>0</v>
      </c>
      <c r="K75">
        <v>20</v>
      </c>
      <c r="O75">
        <f t="shared" si="136"/>
        <v>7321</v>
      </c>
      <c r="P75">
        <f t="shared" si="137"/>
        <v>7321</v>
      </c>
      <c r="Q75">
        <f t="shared" si="138"/>
        <v>0</v>
      </c>
      <c r="R75">
        <f t="shared" si="139"/>
        <v>0</v>
      </c>
      <c r="S75">
        <f t="shared" si="140"/>
        <v>0</v>
      </c>
      <c r="T75">
        <f t="shared" si="141"/>
        <v>0</v>
      </c>
      <c r="U75">
        <f t="shared" si="142"/>
        <v>0</v>
      </c>
      <c r="V75">
        <f t="shared" si="143"/>
        <v>0</v>
      </c>
      <c r="W75">
        <f t="shared" si="144"/>
        <v>0</v>
      </c>
      <c r="X75">
        <f t="shared" si="145"/>
        <v>0</v>
      </c>
      <c r="Y75">
        <f t="shared" si="146"/>
        <v>0</v>
      </c>
      <c r="AA75">
        <v>58002114</v>
      </c>
      <c r="AB75">
        <f t="shared" si="147"/>
        <v>366.05</v>
      </c>
      <c r="AC75">
        <f t="shared" si="175"/>
        <v>366.05</v>
      </c>
      <c r="AD75">
        <f t="shared" si="148"/>
        <v>0</v>
      </c>
      <c r="AE75">
        <f t="shared" si="149"/>
        <v>0</v>
      </c>
      <c r="AF75">
        <f t="shared" si="150"/>
        <v>0</v>
      </c>
      <c r="AG75">
        <f t="shared" si="151"/>
        <v>0</v>
      </c>
      <c r="AH75">
        <f t="shared" si="152"/>
        <v>0</v>
      </c>
      <c r="AI75">
        <f t="shared" si="153"/>
        <v>0</v>
      </c>
      <c r="AJ75">
        <f t="shared" si="154"/>
        <v>0</v>
      </c>
      <c r="AK75">
        <v>366.05</v>
      </c>
      <c r="AL75">
        <v>366.05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1</v>
      </c>
      <c r="BD75" t="s">
        <v>6</v>
      </c>
      <c r="BE75" t="s">
        <v>6</v>
      </c>
      <c r="BF75" t="s">
        <v>6</v>
      </c>
      <c r="BG75" t="s">
        <v>6</v>
      </c>
      <c r="BH75">
        <v>3</v>
      </c>
      <c r="BI75">
        <v>1</v>
      </c>
      <c r="BJ75" t="s">
        <v>6</v>
      </c>
      <c r="BM75">
        <v>500003</v>
      </c>
      <c r="BN75">
        <v>0</v>
      </c>
      <c r="BO75" t="s">
        <v>6</v>
      </c>
      <c r="BP75">
        <v>0</v>
      </c>
      <c r="BQ75">
        <v>13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6</v>
      </c>
      <c r="BZ75">
        <v>0</v>
      </c>
      <c r="CA75">
        <v>0</v>
      </c>
      <c r="CB75" t="s">
        <v>6</v>
      </c>
      <c r="CE75">
        <v>0</v>
      </c>
      <c r="CF75">
        <v>0</v>
      </c>
      <c r="CG75">
        <v>0</v>
      </c>
      <c r="CM75">
        <v>0</v>
      </c>
      <c r="CN75" t="s">
        <v>6</v>
      </c>
      <c r="CO75">
        <v>0</v>
      </c>
      <c r="CP75">
        <f t="shared" si="155"/>
        <v>7321</v>
      </c>
      <c r="CQ75">
        <f t="shared" si="156"/>
        <v>366.05</v>
      </c>
      <c r="CR75">
        <f t="shared" si="157"/>
        <v>0</v>
      </c>
      <c r="CS75">
        <f t="shared" si="158"/>
        <v>0</v>
      </c>
      <c r="CT75">
        <f t="shared" si="159"/>
        <v>0</v>
      </c>
      <c r="CU75">
        <f t="shared" si="160"/>
        <v>0</v>
      </c>
      <c r="CV75">
        <f t="shared" si="161"/>
        <v>0</v>
      </c>
      <c r="CW75">
        <f t="shared" si="162"/>
        <v>0</v>
      </c>
      <c r="CX75">
        <f t="shared" si="163"/>
        <v>0</v>
      </c>
      <c r="CY75">
        <f t="shared" si="164"/>
        <v>0</v>
      </c>
      <c r="CZ75">
        <f t="shared" si="165"/>
        <v>0</v>
      </c>
      <c r="DC75" t="s">
        <v>6</v>
      </c>
      <c r="DD75" t="s">
        <v>6</v>
      </c>
      <c r="DE75" t="s">
        <v>6</v>
      </c>
      <c r="DF75" t="s">
        <v>6</v>
      </c>
      <c r="DG75" t="s">
        <v>6</v>
      </c>
      <c r="DH75" t="s">
        <v>6</v>
      </c>
      <c r="DI75" t="s">
        <v>6</v>
      </c>
      <c r="DJ75" t="s">
        <v>6</v>
      </c>
      <c r="DK75" t="s">
        <v>6</v>
      </c>
      <c r="DL75" t="s">
        <v>6</v>
      </c>
      <c r="DM75" t="s">
        <v>6</v>
      </c>
      <c r="DN75">
        <v>0</v>
      </c>
      <c r="DO75">
        <v>0</v>
      </c>
      <c r="DP75">
        <v>1</v>
      </c>
      <c r="DQ75">
        <v>1</v>
      </c>
      <c r="DU75">
        <v>1013</v>
      </c>
      <c r="DV75" t="s">
        <v>24</v>
      </c>
      <c r="DW75" t="s">
        <v>24</v>
      </c>
      <c r="DX75">
        <v>1</v>
      </c>
      <c r="DZ75" t="s">
        <v>6</v>
      </c>
      <c r="EA75" t="s">
        <v>6</v>
      </c>
      <c r="EB75" t="s">
        <v>6</v>
      </c>
      <c r="EC75" t="s">
        <v>6</v>
      </c>
      <c r="EE75">
        <v>55475140</v>
      </c>
      <c r="EF75">
        <v>13</v>
      </c>
      <c r="EG75" t="s">
        <v>25</v>
      </c>
      <c r="EH75">
        <v>0</v>
      </c>
      <c r="EI75" t="s">
        <v>6</v>
      </c>
      <c r="EJ75">
        <v>1</v>
      </c>
      <c r="EK75">
        <v>500003</v>
      </c>
      <c r="EL75" t="s">
        <v>26</v>
      </c>
      <c r="EM75" t="s">
        <v>27</v>
      </c>
      <c r="EO75" t="s">
        <v>6</v>
      </c>
      <c r="EQ75">
        <v>256</v>
      </c>
      <c r="ER75">
        <v>366.05</v>
      </c>
      <c r="ES75">
        <v>366.05</v>
      </c>
      <c r="ET75">
        <v>0</v>
      </c>
      <c r="EU75">
        <v>0</v>
      </c>
      <c r="EV75">
        <v>0</v>
      </c>
      <c r="EW75">
        <v>0</v>
      </c>
      <c r="EX75">
        <v>0</v>
      </c>
      <c r="EY75">
        <v>0</v>
      </c>
      <c r="FQ75">
        <v>0</v>
      </c>
      <c r="FR75">
        <f t="shared" si="166"/>
        <v>0</v>
      </c>
      <c r="FS75">
        <v>0</v>
      </c>
      <c r="FX75">
        <v>0</v>
      </c>
      <c r="FY75">
        <v>0</v>
      </c>
      <c r="GA75" t="s">
        <v>6</v>
      </c>
      <c r="GD75">
        <v>1</v>
      </c>
      <c r="GF75">
        <v>-847961049</v>
      </c>
      <c r="GG75">
        <v>2</v>
      </c>
      <c r="GH75">
        <v>2</v>
      </c>
      <c r="GI75">
        <v>-2</v>
      </c>
      <c r="GJ75">
        <v>0</v>
      </c>
      <c r="GK75">
        <v>0</v>
      </c>
      <c r="GL75">
        <f t="shared" si="167"/>
        <v>0</v>
      </c>
      <c r="GM75">
        <f t="shared" si="168"/>
        <v>7321</v>
      </c>
      <c r="GN75">
        <f t="shared" si="169"/>
        <v>7321</v>
      </c>
      <c r="GO75">
        <f t="shared" si="170"/>
        <v>0</v>
      </c>
      <c r="GP75">
        <f t="shared" si="171"/>
        <v>0</v>
      </c>
      <c r="GR75">
        <v>0</v>
      </c>
      <c r="GS75">
        <v>2</v>
      </c>
      <c r="GT75">
        <v>0</v>
      </c>
      <c r="GU75" t="s">
        <v>6</v>
      </c>
      <c r="GV75">
        <f t="shared" si="172"/>
        <v>0</v>
      </c>
      <c r="GW75">
        <v>1</v>
      </c>
      <c r="GX75">
        <f t="shared" si="173"/>
        <v>0</v>
      </c>
      <c r="HA75">
        <v>0</v>
      </c>
      <c r="HB75">
        <v>0</v>
      </c>
      <c r="HC75">
        <f t="shared" si="174"/>
        <v>0</v>
      </c>
      <c r="HE75" t="s">
        <v>6</v>
      </c>
      <c r="HF75" t="s">
        <v>6</v>
      </c>
      <c r="HM75" t="s">
        <v>6</v>
      </c>
      <c r="HN75" t="s">
        <v>6</v>
      </c>
      <c r="HO75" t="s">
        <v>6</v>
      </c>
      <c r="HP75" t="s">
        <v>6</v>
      </c>
      <c r="HQ75" t="s">
        <v>6</v>
      </c>
      <c r="IK75">
        <v>0</v>
      </c>
    </row>
    <row r="76" spans="1:245" x14ac:dyDescent="0.2">
      <c r="A76">
        <v>17</v>
      </c>
      <c r="B76">
        <v>1</v>
      </c>
      <c r="E76" t="s">
        <v>126</v>
      </c>
      <c r="F76" t="s">
        <v>47</v>
      </c>
      <c r="G76" t="s">
        <v>48</v>
      </c>
      <c r="H76" t="s">
        <v>49</v>
      </c>
      <c r="I76">
        <v>6</v>
      </c>
      <c r="J76">
        <v>0</v>
      </c>
      <c r="K76">
        <v>6</v>
      </c>
      <c r="O76">
        <f t="shared" si="136"/>
        <v>1761</v>
      </c>
      <c r="P76">
        <f t="shared" si="137"/>
        <v>1761</v>
      </c>
      <c r="Q76">
        <f t="shared" si="138"/>
        <v>0</v>
      </c>
      <c r="R76">
        <f t="shared" si="139"/>
        <v>0</v>
      </c>
      <c r="S76">
        <f t="shared" si="140"/>
        <v>0</v>
      </c>
      <c r="T76">
        <f t="shared" si="141"/>
        <v>0</v>
      </c>
      <c r="U76">
        <f t="shared" si="142"/>
        <v>0</v>
      </c>
      <c r="V76">
        <f t="shared" si="143"/>
        <v>0</v>
      </c>
      <c r="W76">
        <f t="shared" si="144"/>
        <v>0</v>
      </c>
      <c r="X76">
        <f t="shared" si="145"/>
        <v>0</v>
      </c>
      <c r="Y76">
        <f t="shared" si="146"/>
        <v>0</v>
      </c>
      <c r="AA76">
        <v>58002114</v>
      </c>
      <c r="AB76">
        <f t="shared" si="147"/>
        <v>293.47000000000003</v>
      </c>
      <c r="AC76">
        <f t="shared" si="175"/>
        <v>293.47000000000003</v>
      </c>
      <c r="AD76">
        <f t="shared" si="148"/>
        <v>0</v>
      </c>
      <c r="AE76">
        <f t="shared" si="149"/>
        <v>0</v>
      </c>
      <c r="AF76">
        <f t="shared" si="150"/>
        <v>0</v>
      </c>
      <c r="AG76">
        <f t="shared" si="151"/>
        <v>0</v>
      </c>
      <c r="AH76">
        <f t="shared" si="152"/>
        <v>0</v>
      </c>
      <c r="AI76">
        <f t="shared" si="153"/>
        <v>0</v>
      </c>
      <c r="AJ76">
        <f t="shared" si="154"/>
        <v>0</v>
      </c>
      <c r="AK76">
        <v>293.47000000000003</v>
      </c>
      <c r="AL76">
        <v>293.47000000000003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1</v>
      </c>
      <c r="BD76" t="s">
        <v>6</v>
      </c>
      <c r="BE76" t="s">
        <v>6</v>
      </c>
      <c r="BF76" t="s">
        <v>6</v>
      </c>
      <c r="BG76" t="s">
        <v>6</v>
      </c>
      <c r="BH76">
        <v>3</v>
      </c>
      <c r="BI76">
        <v>1</v>
      </c>
      <c r="BJ76" t="s">
        <v>6</v>
      </c>
      <c r="BM76">
        <v>500003</v>
      </c>
      <c r="BN76">
        <v>0</v>
      </c>
      <c r="BO76" t="s">
        <v>6</v>
      </c>
      <c r="BP76">
        <v>0</v>
      </c>
      <c r="BQ76">
        <v>13</v>
      </c>
      <c r="BR76">
        <v>0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6</v>
      </c>
      <c r="BZ76">
        <v>0</v>
      </c>
      <c r="CA76">
        <v>0</v>
      </c>
      <c r="CB76" t="s">
        <v>6</v>
      </c>
      <c r="CE76">
        <v>0</v>
      </c>
      <c r="CF76">
        <v>0</v>
      </c>
      <c r="CG76">
        <v>0</v>
      </c>
      <c r="CM76">
        <v>0</v>
      </c>
      <c r="CN76" t="s">
        <v>6</v>
      </c>
      <c r="CO76">
        <v>0</v>
      </c>
      <c r="CP76">
        <f t="shared" si="155"/>
        <v>1761</v>
      </c>
      <c r="CQ76">
        <f t="shared" si="156"/>
        <v>293.47000000000003</v>
      </c>
      <c r="CR76">
        <f t="shared" si="157"/>
        <v>0</v>
      </c>
      <c r="CS76">
        <f t="shared" si="158"/>
        <v>0</v>
      </c>
      <c r="CT76">
        <f t="shared" si="159"/>
        <v>0</v>
      </c>
      <c r="CU76">
        <f t="shared" si="160"/>
        <v>0</v>
      </c>
      <c r="CV76">
        <f t="shared" si="161"/>
        <v>0</v>
      </c>
      <c r="CW76">
        <f t="shared" si="162"/>
        <v>0</v>
      </c>
      <c r="CX76">
        <f t="shared" si="163"/>
        <v>0</v>
      </c>
      <c r="CY76">
        <f t="shared" si="164"/>
        <v>0</v>
      </c>
      <c r="CZ76">
        <f t="shared" si="165"/>
        <v>0</v>
      </c>
      <c r="DC76" t="s">
        <v>6</v>
      </c>
      <c r="DD76" t="s">
        <v>6</v>
      </c>
      <c r="DE76" t="s">
        <v>6</v>
      </c>
      <c r="DF76" t="s">
        <v>6</v>
      </c>
      <c r="DG76" t="s">
        <v>6</v>
      </c>
      <c r="DH76" t="s">
        <v>6</v>
      </c>
      <c r="DI76" t="s">
        <v>6</v>
      </c>
      <c r="DJ76" t="s">
        <v>6</v>
      </c>
      <c r="DK76" t="s">
        <v>6</v>
      </c>
      <c r="DL76" t="s">
        <v>6</v>
      </c>
      <c r="DM76" t="s">
        <v>6</v>
      </c>
      <c r="DN76">
        <v>0</v>
      </c>
      <c r="DO76">
        <v>0</v>
      </c>
      <c r="DP76">
        <v>1</v>
      </c>
      <c r="DQ76">
        <v>1</v>
      </c>
      <c r="DU76">
        <v>1009</v>
      </c>
      <c r="DV76" t="s">
        <v>49</v>
      </c>
      <c r="DW76" t="s">
        <v>49</v>
      </c>
      <c r="DX76">
        <v>1</v>
      </c>
      <c r="DZ76" t="s">
        <v>6</v>
      </c>
      <c r="EA76" t="s">
        <v>6</v>
      </c>
      <c r="EB76" t="s">
        <v>6</v>
      </c>
      <c r="EC76" t="s">
        <v>6</v>
      </c>
      <c r="EE76">
        <v>55475140</v>
      </c>
      <c r="EF76">
        <v>13</v>
      </c>
      <c r="EG76" t="s">
        <v>25</v>
      </c>
      <c r="EH76">
        <v>0</v>
      </c>
      <c r="EI76" t="s">
        <v>6</v>
      </c>
      <c r="EJ76">
        <v>1</v>
      </c>
      <c r="EK76">
        <v>500003</v>
      </c>
      <c r="EL76" t="s">
        <v>26</v>
      </c>
      <c r="EM76" t="s">
        <v>27</v>
      </c>
      <c r="EO76" t="s">
        <v>6</v>
      </c>
      <c r="EQ76">
        <v>256</v>
      </c>
      <c r="ER76">
        <v>293.47000000000003</v>
      </c>
      <c r="ES76">
        <v>293.47000000000003</v>
      </c>
      <c r="ET76">
        <v>0</v>
      </c>
      <c r="EU76">
        <v>0</v>
      </c>
      <c r="EV76">
        <v>0</v>
      </c>
      <c r="EW76">
        <v>0</v>
      </c>
      <c r="EX76">
        <v>0</v>
      </c>
      <c r="EY76">
        <v>0</v>
      </c>
      <c r="FQ76">
        <v>0</v>
      </c>
      <c r="FR76">
        <f t="shared" si="166"/>
        <v>0</v>
      </c>
      <c r="FS76">
        <v>0</v>
      </c>
      <c r="FX76">
        <v>0</v>
      </c>
      <c r="FY76">
        <v>0</v>
      </c>
      <c r="GA76" t="s">
        <v>36</v>
      </c>
      <c r="GD76">
        <v>1</v>
      </c>
      <c r="GF76">
        <v>1056009761</v>
      </c>
      <c r="GG76">
        <v>2</v>
      </c>
      <c r="GH76">
        <v>0</v>
      </c>
      <c r="GI76">
        <v>-2</v>
      </c>
      <c r="GJ76">
        <v>0</v>
      </c>
      <c r="GK76">
        <v>0</v>
      </c>
      <c r="GL76">
        <f t="shared" si="167"/>
        <v>0</v>
      </c>
      <c r="GM76">
        <f t="shared" si="168"/>
        <v>1761</v>
      </c>
      <c r="GN76">
        <f t="shared" si="169"/>
        <v>1761</v>
      </c>
      <c r="GO76">
        <f t="shared" si="170"/>
        <v>0</v>
      </c>
      <c r="GP76">
        <f t="shared" si="171"/>
        <v>0</v>
      </c>
      <c r="GR76">
        <v>0</v>
      </c>
      <c r="GS76">
        <v>4</v>
      </c>
      <c r="GT76">
        <v>0</v>
      </c>
      <c r="GU76" t="s">
        <v>6</v>
      </c>
      <c r="GV76">
        <f t="shared" si="172"/>
        <v>0</v>
      </c>
      <c r="GW76">
        <v>1</v>
      </c>
      <c r="GX76">
        <f t="shared" si="173"/>
        <v>0</v>
      </c>
      <c r="HA76">
        <v>0</v>
      </c>
      <c r="HB76">
        <v>0</v>
      </c>
      <c r="HC76">
        <f t="shared" si="174"/>
        <v>0</v>
      </c>
      <c r="HE76" t="s">
        <v>6</v>
      </c>
      <c r="HF76" t="s">
        <v>6</v>
      </c>
      <c r="HM76" t="s">
        <v>6</v>
      </c>
      <c r="HN76" t="s">
        <v>6</v>
      </c>
      <c r="HO76" t="s">
        <v>6</v>
      </c>
      <c r="HP76" t="s">
        <v>6</v>
      </c>
      <c r="HQ76" t="s">
        <v>6</v>
      </c>
      <c r="IK76">
        <v>0</v>
      </c>
    </row>
    <row r="77" spans="1:245" x14ac:dyDescent="0.2">
      <c r="A77">
        <v>17</v>
      </c>
      <c r="B77">
        <v>1</v>
      </c>
      <c r="C77">
        <f>ROW(SmtRes!A103)</f>
        <v>103</v>
      </c>
      <c r="D77">
        <f>ROW(EtalonRes!A103)</f>
        <v>103</v>
      </c>
      <c r="E77" t="s">
        <v>127</v>
      </c>
      <c r="F77" t="s">
        <v>79</v>
      </c>
      <c r="G77" t="s">
        <v>80</v>
      </c>
      <c r="H77" t="s">
        <v>81</v>
      </c>
      <c r="I77">
        <v>120</v>
      </c>
      <c r="J77">
        <v>0</v>
      </c>
      <c r="K77">
        <v>120</v>
      </c>
      <c r="O77">
        <f t="shared" si="136"/>
        <v>169254</v>
      </c>
      <c r="P77">
        <f t="shared" si="137"/>
        <v>0</v>
      </c>
      <c r="Q77">
        <f t="shared" si="138"/>
        <v>100970</v>
      </c>
      <c r="R77">
        <f t="shared" si="139"/>
        <v>0</v>
      </c>
      <c r="S77">
        <f t="shared" si="140"/>
        <v>68284</v>
      </c>
      <c r="T77">
        <f t="shared" si="141"/>
        <v>0</v>
      </c>
      <c r="U77">
        <f t="shared" si="142"/>
        <v>406.8</v>
      </c>
      <c r="V77">
        <f t="shared" si="143"/>
        <v>0</v>
      </c>
      <c r="W77">
        <f t="shared" si="144"/>
        <v>0</v>
      </c>
      <c r="X77">
        <f t="shared" si="145"/>
        <v>124277</v>
      </c>
      <c r="Y77">
        <f t="shared" si="146"/>
        <v>40970</v>
      </c>
      <c r="AA77">
        <v>58002114</v>
      </c>
      <c r="AB77">
        <f t="shared" si="147"/>
        <v>1410.45</v>
      </c>
      <c r="AC77">
        <f>ROUND(((ES77*0)),2)</f>
        <v>0</v>
      </c>
      <c r="AD77">
        <f>ROUND(((((ET77*0.5))-((EU77*0.5)))+AE77),2)</f>
        <v>841.42</v>
      </c>
      <c r="AE77">
        <f>ROUND(((EU77*0.5)),2)</f>
        <v>0</v>
      </c>
      <c r="AF77">
        <f>ROUND(((EV77*0.5)),2)</f>
        <v>569.03</v>
      </c>
      <c r="AG77">
        <f t="shared" si="151"/>
        <v>0</v>
      </c>
      <c r="AH77">
        <f>((EW77*0.5))</f>
        <v>3.39</v>
      </c>
      <c r="AI77">
        <f>((EX77*0.5))</f>
        <v>0</v>
      </c>
      <c r="AJ77">
        <f t="shared" si="154"/>
        <v>0</v>
      </c>
      <c r="AK77">
        <v>2830.39</v>
      </c>
      <c r="AL77">
        <v>9.5</v>
      </c>
      <c r="AM77">
        <v>1682.84</v>
      </c>
      <c r="AN77">
        <v>0</v>
      </c>
      <c r="AO77">
        <v>1138.05</v>
      </c>
      <c r="AP77">
        <v>0</v>
      </c>
      <c r="AQ77">
        <v>6.78</v>
      </c>
      <c r="AR77">
        <v>0</v>
      </c>
      <c r="AS77">
        <v>0</v>
      </c>
      <c r="AT77">
        <v>182</v>
      </c>
      <c r="AU77">
        <v>60</v>
      </c>
      <c r="AV77">
        <v>1</v>
      </c>
      <c r="AW77">
        <v>1</v>
      </c>
      <c r="AZ77">
        <v>1</v>
      </c>
      <c r="BA77">
        <v>1</v>
      </c>
      <c r="BB77">
        <v>1</v>
      </c>
      <c r="BC77">
        <v>1</v>
      </c>
      <c r="BD77" t="s">
        <v>6</v>
      </c>
      <c r="BE77" t="s">
        <v>6</v>
      </c>
      <c r="BF77" t="s">
        <v>6</v>
      </c>
      <c r="BG77" t="s">
        <v>6</v>
      </c>
      <c r="BH77">
        <v>0</v>
      </c>
      <c r="BI77">
        <v>1</v>
      </c>
      <c r="BJ77" t="s">
        <v>82</v>
      </c>
      <c r="BM77">
        <v>350002</v>
      </c>
      <c r="BN77">
        <v>0</v>
      </c>
      <c r="BO77" t="s">
        <v>6</v>
      </c>
      <c r="BP77">
        <v>0</v>
      </c>
      <c r="BQ77">
        <v>1</v>
      </c>
      <c r="BR77">
        <v>0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6</v>
      </c>
      <c r="BZ77">
        <v>182</v>
      </c>
      <c r="CA77">
        <v>60</v>
      </c>
      <c r="CB77" t="s">
        <v>6</v>
      </c>
      <c r="CE77">
        <v>0</v>
      </c>
      <c r="CF77">
        <v>0</v>
      </c>
      <c r="CG77">
        <v>0</v>
      </c>
      <c r="CM77">
        <v>0</v>
      </c>
      <c r="CN77" t="s">
        <v>6</v>
      </c>
      <c r="CO77">
        <v>0</v>
      </c>
      <c r="CP77">
        <f t="shared" si="155"/>
        <v>169254</v>
      </c>
      <c r="CQ77">
        <f t="shared" si="156"/>
        <v>0</v>
      </c>
      <c r="CR77">
        <f t="shared" si="157"/>
        <v>841.42</v>
      </c>
      <c r="CS77">
        <f t="shared" si="158"/>
        <v>0</v>
      </c>
      <c r="CT77">
        <f t="shared" si="159"/>
        <v>569.03</v>
      </c>
      <c r="CU77">
        <f t="shared" si="160"/>
        <v>0</v>
      </c>
      <c r="CV77">
        <f t="shared" si="161"/>
        <v>3.39</v>
      </c>
      <c r="CW77">
        <f t="shared" si="162"/>
        <v>0</v>
      </c>
      <c r="CX77">
        <f t="shared" si="163"/>
        <v>0</v>
      </c>
      <c r="CY77">
        <f t="shared" si="164"/>
        <v>124276.88</v>
      </c>
      <c r="CZ77">
        <f t="shared" si="165"/>
        <v>40970.400000000001</v>
      </c>
      <c r="DC77" t="s">
        <v>6</v>
      </c>
      <c r="DD77" t="s">
        <v>17</v>
      </c>
      <c r="DE77" t="s">
        <v>83</v>
      </c>
      <c r="DF77" t="s">
        <v>83</v>
      </c>
      <c r="DG77" t="s">
        <v>83</v>
      </c>
      <c r="DH77" t="s">
        <v>6</v>
      </c>
      <c r="DI77" t="s">
        <v>83</v>
      </c>
      <c r="DJ77" t="s">
        <v>83</v>
      </c>
      <c r="DK77" t="s">
        <v>6</v>
      </c>
      <c r="DL77" t="s">
        <v>6</v>
      </c>
      <c r="DM77" t="s">
        <v>6</v>
      </c>
      <c r="DN77">
        <v>0</v>
      </c>
      <c r="DO77">
        <v>0</v>
      </c>
      <c r="DP77">
        <v>1</v>
      </c>
      <c r="DQ77">
        <v>1</v>
      </c>
      <c r="DU77">
        <v>1013</v>
      </c>
      <c r="DV77" t="s">
        <v>81</v>
      </c>
      <c r="DW77" t="s">
        <v>81</v>
      </c>
      <c r="DX77">
        <v>1</v>
      </c>
      <c r="DZ77" t="s">
        <v>6</v>
      </c>
      <c r="EA77" t="s">
        <v>6</v>
      </c>
      <c r="EB77" t="s">
        <v>6</v>
      </c>
      <c r="EC77" t="s">
        <v>6</v>
      </c>
      <c r="EE77">
        <v>55475145</v>
      </c>
      <c r="EF77">
        <v>1</v>
      </c>
      <c r="EG77" t="s">
        <v>18</v>
      </c>
      <c r="EH77">
        <v>0</v>
      </c>
      <c r="EI77" t="s">
        <v>6</v>
      </c>
      <c r="EJ77">
        <v>1</v>
      </c>
      <c r="EK77">
        <v>350002</v>
      </c>
      <c r="EL77" t="s">
        <v>19</v>
      </c>
      <c r="EM77" t="s">
        <v>20</v>
      </c>
      <c r="EO77" t="s">
        <v>6</v>
      </c>
      <c r="EQ77">
        <v>256</v>
      </c>
      <c r="ER77">
        <v>2830.39</v>
      </c>
      <c r="ES77">
        <v>9.5</v>
      </c>
      <c r="ET77">
        <v>1682.84</v>
      </c>
      <c r="EU77">
        <v>0</v>
      </c>
      <c r="EV77">
        <v>1138.05</v>
      </c>
      <c r="EW77">
        <v>6.78</v>
      </c>
      <c r="EX77">
        <v>0</v>
      </c>
      <c r="EY77">
        <v>0</v>
      </c>
      <c r="FQ77">
        <v>0</v>
      </c>
      <c r="FR77">
        <f t="shared" si="166"/>
        <v>0</v>
      </c>
      <c r="FS77">
        <v>0</v>
      </c>
      <c r="FX77">
        <v>182</v>
      </c>
      <c r="FY77">
        <v>60</v>
      </c>
      <c r="GA77" t="s">
        <v>6</v>
      </c>
      <c r="GD77">
        <v>1</v>
      </c>
      <c r="GF77">
        <v>-825816566</v>
      </c>
      <c r="GG77">
        <v>2</v>
      </c>
      <c r="GH77">
        <v>1</v>
      </c>
      <c r="GI77">
        <v>-2</v>
      </c>
      <c r="GJ77">
        <v>0</v>
      </c>
      <c r="GK77">
        <v>0</v>
      </c>
      <c r="GL77">
        <f t="shared" si="167"/>
        <v>0</v>
      </c>
      <c r="GM77">
        <f t="shared" si="168"/>
        <v>334501</v>
      </c>
      <c r="GN77">
        <f t="shared" si="169"/>
        <v>334501</v>
      </c>
      <c r="GO77">
        <f t="shared" si="170"/>
        <v>0</v>
      </c>
      <c r="GP77">
        <f t="shared" si="171"/>
        <v>0</v>
      </c>
      <c r="GR77">
        <v>0</v>
      </c>
      <c r="GS77">
        <v>3</v>
      </c>
      <c r="GT77">
        <v>0</v>
      </c>
      <c r="GU77" t="s">
        <v>6</v>
      </c>
      <c r="GV77">
        <f t="shared" si="172"/>
        <v>0</v>
      </c>
      <c r="GW77">
        <v>1</v>
      </c>
      <c r="GX77">
        <f t="shared" si="173"/>
        <v>0</v>
      </c>
      <c r="HA77">
        <v>0</v>
      </c>
      <c r="HB77">
        <v>0</v>
      </c>
      <c r="HC77">
        <f t="shared" si="174"/>
        <v>0</v>
      </c>
      <c r="HE77" t="s">
        <v>6</v>
      </c>
      <c r="HF77" t="s">
        <v>6</v>
      </c>
      <c r="HM77" t="s">
        <v>6</v>
      </c>
      <c r="HN77" t="s">
        <v>6</v>
      </c>
      <c r="HO77" t="s">
        <v>6</v>
      </c>
      <c r="HP77" t="s">
        <v>6</v>
      </c>
      <c r="HQ77" t="s">
        <v>6</v>
      </c>
      <c r="IK77">
        <v>0</v>
      </c>
    </row>
    <row r="78" spans="1:245" x14ac:dyDescent="0.2">
      <c r="A78">
        <v>17</v>
      </c>
      <c r="B78">
        <v>1</v>
      </c>
      <c r="E78" t="s">
        <v>128</v>
      </c>
      <c r="F78" t="s">
        <v>85</v>
      </c>
      <c r="G78" t="s">
        <v>86</v>
      </c>
      <c r="H78" t="s">
        <v>24</v>
      </c>
      <c r="I78">
        <v>240</v>
      </c>
      <c r="J78">
        <v>0</v>
      </c>
      <c r="K78">
        <v>240</v>
      </c>
      <c r="O78">
        <f t="shared" si="136"/>
        <v>279840</v>
      </c>
      <c r="P78">
        <f t="shared" si="137"/>
        <v>279840</v>
      </c>
      <c r="Q78">
        <f t="shared" si="138"/>
        <v>0</v>
      </c>
      <c r="R78">
        <f t="shared" si="139"/>
        <v>0</v>
      </c>
      <c r="S78">
        <f t="shared" si="140"/>
        <v>0</v>
      </c>
      <c r="T78">
        <f t="shared" si="141"/>
        <v>0</v>
      </c>
      <c r="U78">
        <f t="shared" si="142"/>
        <v>0</v>
      </c>
      <c r="V78">
        <f t="shared" si="143"/>
        <v>0</v>
      </c>
      <c r="W78">
        <f t="shared" si="144"/>
        <v>0</v>
      </c>
      <c r="X78">
        <f t="shared" si="145"/>
        <v>0</v>
      </c>
      <c r="Y78">
        <f t="shared" si="146"/>
        <v>0</v>
      </c>
      <c r="AA78">
        <v>58002114</v>
      </c>
      <c r="AB78">
        <f t="shared" si="147"/>
        <v>1166</v>
      </c>
      <c r="AC78">
        <f>ROUND((ES78),2)</f>
        <v>1166</v>
      </c>
      <c r="AD78">
        <f>ROUND((((ET78)-(EU78))+AE78),2)</f>
        <v>0</v>
      </c>
      <c r="AE78">
        <f t="shared" ref="AE78:AF82" si="176">ROUND((EU78),2)</f>
        <v>0</v>
      </c>
      <c r="AF78">
        <f t="shared" si="176"/>
        <v>0</v>
      </c>
      <c r="AG78">
        <f t="shared" si="151"/>
        <v>0</v>
      </c>
      <c r="AH78">
        <f t="shared" ref="AH78:AI82" si="177">(EW78)</f>
        <v>0</v>
      </c>
      <c r="AI78">
        <f t="shared" si="177"/>
        <v>0</v>
      </c>
      <c r="AJ78">
        <f t="shared" si="154"/>
        <v>0</v>
      </c>
      <c r="AK78">
        <v>1166</v>
      </c>
      <c r="AL78">
        <v>1166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1</v>
      </c>
      <c r="BD78" t="s">
        <v>6</v>
      </c>
      <c r="BE78" t="s">
        <v>6</v>
      </c>
      <c r="BF78" t="s">
        <v>6</v>
      </c>
      <c r="BG78" t="s">
        <v>6</v>
      </c>
      <c r="BH78">
        <v>3</v>
      </c>
      <c r="BI78">
        <v>1</v>
      </c>
      <c r="BJ78" t="s">
        <v>6</v>
      </c>
      <c r="BM78">
        <v>500003</v>
      </c>
      <c r="BN78">
        <v>0</v>
      </c>
      <c r="BO78" t="s">
        <v>6</v>
      </c>
      <c r="BP78">
        <v>0</v>
      </c>
      <c r="BQ78">
        <v>13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6</v>
      </c>
      <c r="BZ78">
        <v>0</v>
      </c>
      <c r="CA78">
        <v>0</v>
      </c>
      <c r="CB78" t="s">
        <v>6</v>
      </c>
      <c r="CE78">
        <v>0</v>
      </c>
      <c r="CF78">
        <v>0</v>
      </c>
      <c r="CG78">
        <v>0</v>
      </c>
      <c r="CM78">
        <v>0</v>
      </c>
      <c r="CN78" t="s">
        <v>6</v>
      </c>
      <c r="CO78">
        <v>0</v>
      </c>
      <c r="CP78">
        <f t="shared" si="155"/>
        <v>279840</v>
      </c>
      <c r="CQ78">
        <f t="shared" si="156"/>
        <v>1166</v>
      </c>
      <c r="CR78">
        <f t="shared" si="157"/>
        <v>0</v>
      </c>
      <c r="CS78">
        <f t="shared" si="158"/>
        <v>0</v>
      </c>
      <c r="CT78">
        <f t="shared" si="159"/>
        <v>0</v>
      </c>
      <c r="CU78">
        <f t="shared" si="160"/>
        <v>0</v>
      </c>
      <c r="CV78">
        <f t="shared" si="161"/>
        <v>0</v>
      </c>
      <c r="CW78">
        <f t="shared" si="162"/>
        <v>0</v>
      </c>
      <c r="CX78">
        <f t="shared" si="163"/>
        <v>0</v>
      </c>
      <c r="CY78">
        <f t="shared" si="164"/>
        <v>0</v>
      </c>
      <c r="CZ78">
        <f t="shared" si="165"/>
        <v>0</v>
      </c>
      <c r="DC78" t="s">
        <v>6</v>
      </c>
      <c r="DD78" t="s">
        <v>6</v>
      </c>
      <c r="DE78" t="s">
        <v>6</v>
      </c>
      <c r="DF78" t="s">
        <v>6</v>
      </c>
      <c r="DG78" t="s">
        <v>6</v>
      </c>
      <c r="DH78" t="s">
        <v>6</v>
      </c>
      <c r="DI78" t="s">
        <v>6</v>
      </c>
      <c r="DJ78" t="s">
        <v>6</v>
      </c>
      <c r="DK78" t="s">
        <v>6</v>
      </c>
      <c r="DL78" t="s">
        <v>6</v>
      </c>
      <c r="DM78" t="s">
        <v>6</v>
      </c>
      <c r="DN78">
        <v>0</v>
      </c>
      <c r="DO78">
        <v>0</v>
      </c>
      <c r="DP78">
        <v>1</v>
      </c>
      <c r="DQ78">
        <v>1</v>
      </c>
      <c r="DU78">
        <v>1013</v>
      </c>
      <c r="DV78" t="s">
        <v>24</v>
      </c>
      <c r="DW78" t="s">
        <v>24</v>
      </c>
      <c r="DX78">
        <v>1</v>
      </c>
      <c r="DZ78" t="s">
        <v>6</v>
      </c>
      <c r="EA78" t="s">
        <v>6</v>
      </c>
      <c r="EB78" t="s">
        <v>6</v>
      </c>
      <c r="EC78" t="s">
        <v>6</v>
      </c>
      <c r="EE78">
        <v>55475140</v>
      </c>
      <c r="EF78">
        <v>13</v>
      </c>
      <c r="EG78" t="s">
        <v>25</v>
      </c>
      <c r="EH78">
        <v>0</v>
      </c>
      <c r="EI78" t="s">
        <v>6</v>
      </c>
      <c r="EJ78">
        <v>1</v>
      </c>
      <c r="EK78">
        <v>500003</v>
      </c>
      <c r="EL78" t="s">
        <v>26</v>
      </c>
      <c r="EM78" t="s">
        <v>27</v>
      </c>
      <c r="EO78" t="s">
        <v>6</v>
      </c>
      <c r="EQ78">
        <v>256</v>
      </c>
      <c r="ER78">
        <v>1166</v>
      </c>
      <c r="ES78">
        <v>1166</v>
      </c>
      <c r="ET78">
        <v>0</v>
      </c>
      <c r="EU78">
        <v>0</v>
      </c>
      <c r="EV78">
        <v>0</v>
      </c>
      <c r="EW78">
        <v>0</v>
      </c>
      <c r="EX78">
        <v>0</v>
      </c>
      <c r="EY78">
        <v>0</v>
      </c>
      <c r="FQ78">
        <v>0</v>
      </c>
      <c r="FR78">
        <f t="shared" si="166"/>
        <v>0</v>
      </c>
      <c r="FS78">
        <v>0</v>
      </c>
      <c r="FX78">
        <v>0</v>
      </c>
      <c r="FY78">
        <v>0</v>
      </c>
      <c r="GA78" t="s">
        <v>6</v>
      </c>
      <c r="GD78">
        <v>1</v>
      </c>
      <c r="GF78">
        <v>635412124</v>
      </c>
      <c r="GG78">
        <v>2</v>
      </c>
      <c r="GH78">
        <v>2</v>
      </c>
      <c r="GI78">
        <v>-2</v>
      </c>
      <c r="GJ78">
        <v>0</v>
      </c>
      <c r="GK78">
        <v>0</v>
      </c>
      <c r="GL78">
        <f t="shared" si="167"/>
        <v>0</v>
      </c>
      <c r="GM78">
        <f t="shared" si="168"/>
        <v>279840</v>
      </c>
      <c r="GN78">
        <f t="shared" si="169"/>
        <v>279840</v>
      </c>
      <c r="GO78">
        <f t="shared" si="170"/>
        <v>0</v>
      </c>
      <c r="GP78">
        <f t="shared" si="171"/>
        <v>0</v>
      </c>
      <c r="GR78">
        <v>0</v>
      </c>
      <c r="GS78">
        <v>2</v>
      </c>
      <c r="GT78">
        <v>0</v>
      </c>
      <c r="GU78" t="s">
        <v>6</v>
      </c>
      <c r="GV78">
        <f t="shared" si="172"/>
        <v>0</v>
      </c>
      <c r="GW78">
        <v>1</v>
      </c>
      <c r="GX78">
        <f t="shared" si="173"/>
        <v>0</v>
      </c>
      <c r="HA78">
        <v>0</v>
      </c>
      <c r="HB78">
        <v>0</v>
      </c>
      <c r="HC78">
        <f t="shared" si="174"/>
        <v>0</v>
      </c>
      <c r="HE78" t="s">
        <v>6</v>
      </c>
      <c r="HF78" t="s">
        <v>6</v>
      </c>
      <c r="HM78" t="s">
        <v>6</v>
      </c>
      <c r="HN78" t="s">
        <v>6</v>
      </c>
      <c r="HO78" t="s">
        <v>6</v>
      </c>
      <c r="HP78" t="s">
        <v>6</v>
      </c>
      <c r="HQ78" t="s">
        <v>6</v>
      </c>
      <c r="IK78">
        <v>0</v>
      </c>
    </row>
    <row r="79" spans="1:245" x14ac:dyDescent="0.2">
      <c r="A79">
        <v>17</v>
      </c>
      <c r="B79">
        <v>1</v>
      </c>
      <c r="E79" t="s">
        <v>129</v>
      </c>
      <c r="F79" t="s">
        <v>88</v>
      </c>
      <c r="G79" t="s">
        <v>89</v>
      </c>
      <c r="H79" t="s">
        <v>24</v>
      </c>
      <c r="I79">
        <v>120</v>
      </c>
      <c r="J79">
        <v>0</v>
      </c>
      <c r="K79">
        <v>120</v>
      </c>
      <c r="O79">
        <f t="shared" si="136"/>
        <v>53093</v>
      </c>
      <c r="P79">
        <f t="shared" si="137"/>
        <v>53093</v>
      </c>
      <c r="Q79">
        <f t="shared" si="138"/>
        <v>0</v>
      </c>
      <c r="R79">
        <f t="shared" si="139"/>
        <v>0</v>
      </c>
      <c r="S79">
        <f t="shared" si="140"/>
        <v>0</v>
      </c>
      <c r="T79">
        <f t="shared" si="141"/>
        <v>0</v>
      </c>
      <c r="U79">
        <f t="shared" si="142"/>
        <v>0</v>
      </c>
      <c r="V79">
        <f t="shared" si="143"/>
        <v>0</v>
      </c>
      <c r="W79">
        <f t="shared" si="144"/>
        <v>0</v>
      </c>
      <c r="X79">
        <f t="shared" si="145"/>
        <v>0</v>
      </c>
      <c r="Y79">
        <f t="shared" si="146"/>
        <v>0</v>
      </c>
      <c r="AA79">
        <v>58002114</v>
      </c>
      <c r="AB79">
        <f t="shared" si="147"/>
        <v>442.44</v>
      </c>
      <c r="AC79">
        <f>ROUND((ES79),2)</f>
        <v>442.44</v>
      </c>
      <c r="AD79">
        <f>ROUND((((ET79)-(EU79))+AE79),2)</f>
        <v>0</v>
      </c>
      <c r="AE79">
        <f t="shared" si="176"/>
        <v>0</v>
      </c>
      <c r="AF79">
        <f t="shared" si="176"/>
        <v>0</v>
      </c>
      <c r="AG79">
        <f t="shared" si="151"/>
        <v>0</v>
      </c>
      <c r="AH79">
        <f t="shared" si="177"/>
        <v>0</v>
      </c>
      <c r="AI79">
        <f t="shared" si="177"/>
        <v>0</v>
      </c>
      <c r="AJ79">
        <f t="shared" si="154"/>
        <v>0</v>
      </c>
      <c r="AK79">
        <v>442.44</v>
      </c>
      <c r="AL79">
        <v>442.44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1</v>
      </c>
      <c r="BD79" t="s">
        <v>6</v>
      </c>
      <c r="BE79" t="s">
        <v>6</v>
      </c>
      <c r="BF79" t="s">
        <v>6</v>
      </c>
      <c r="BG79" t="s">
        <v>6</v>
      </c>
      <c r="BH79">
        <v>3</v>
      </c>
      <c r="BI79">
        <v>1</v>
      </c>
      <c r="BJ79" t="s">
        <v>6</v>
      </c>
      <c r="BM79">
        <v>500003</v>
      </c>
      <c r="BN79">
        <v>0</v>
      </c>
      <c r="BO79" t="s">
        <v>6</v>
      </c>
      <c r="BP79">
        <v>0</v>
      </c>
      <c r="BQ79">
        <v>13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6</v>
      </c>
      <c r="BZ79">
        <v>0</v>
      </c>
      <c r="CA79">
        <v>0</v>
      </c>
      <c r="CB79" t="s">
        <v>6</v>
      </c>
      <c r="CE79">
        <v>0</v>
      </c>
      <c r="CF79">
        <v>0</v>
      </c>
      <c r="CG79">
        <v>0</v>
      </c>
      <c r="CM79">
        <v>0</v>
      </c>
      <c r="CN79" t="s">
        <v>6</v>
      </c>
      <c r="CO79">
        <v>0</v>
      </c>
      <c r="CP79">
        <f t="shared" si="155"/>
        <v>53093</v>
      </c>
      <c r="CQ79">
        <f t="shared" si="156"/>
        <v>442.44</v>
      </c>
      <c r="CR79">
        <f t="shared" si="157"/>
        <v>0</v>
      </c>
      <c r="CS79">
        <f t="shared" si="158"/>
        <v>0</v>
      </c>
      <c r="CT79">
        <f t="shared" si="159"/>
        <v>0</v>
      </c>
      <c r="CU79">
        <f t="shared" si="160"/>
        <v>0</v>
      </c>
      <c r="CV79">
        <f t="shared" si="161"/>
        <v>0</v>
      </c>
      <c r="CW79">
        <f t="shared" si="162"/>
        <v>0</v>
      </c>
      <c r="CX79">
        <f t="shared" si="163"/>
        <v>0</v>
      </c>
      <c r="CY79">
        <f t="shared" si="164"/>
        <v>0</v>
      </c>
      <c r="CZ79">
        <f t="shared" si="165"/>
        <v>0</v>
      </c>
      <c r="DC79" t="s">
        <v>6</v>
      </c>
      <c r="DD79" t="s">
        <v>6</v>
      </c>
      <c r="DE79" t="s">
        <v>6</v>
      </c>
      <c r="DF79" t="s">
        <v>6</v>
      </c>
      <c r="DG79" t="s">
        <v>6</v>
      </c>
      <c r="DH79" t="s">
        <v>6</v>
      </c>
      <c r="DI79" t="s">
        <v>6</v>
      </c>
      <c r="DJ79" t="s">
        <v>6</v>
      </c>
      <c r="DK79" t="s">
        <v>6</v>
      </c>
      <c r="DL79" t="s">
        <v>6</v>
      </c>
      <c r="DM79" t="s">
        <v>6</v>
      </c>
      <c r="DN79">
        <v>0</v>
      </c>
      <c r="DO79">
        <v>0</v>
      </c>
      <c r="DP79">
        <v>1</v>
      </c>
      <c r="DQ79">
        <v>1</v>
      </c>
      <c r="DU79">
        <v>1013</v>
      </c>
      <c r="DV79" t="s">
        <v>24</v>
      </c>
      <c r="DW79" t="s">
        <v>24</v>
      </c>
      <c r="DX79">
        <v>1</v>
      </c>
      <c r="DZ79" t="s">
        <v>6</v>
      </c>
      <c r="EA79" t="s">
        <v>6</v>
      </c>
      <c r="EB79" t="s">
        <v>6</v>
      </c>
      <c r="EC79" t="s">
        <v>6</v>
      </c>
      <c r="EE79">
        <v>55475140</v>
      </c>
      <c r="EF79">
        <v>13</v>
      </c>
      <c r="EG79" t="s">
        <v>25</v>
      </c>
      <c r="EH79">
        <v>0</v>
      </c>
      <c r="EI79" t="s">
        <v>6</v>
      </c>
      <c r="EJ79">
        <v>1</v>
      </c>
      <c r="EK79">
        <v>500003</v>
      </c>
      <c r="EL79" t="s">
        <v>26</v>
      </c>
      <c r="EM79" t="s">
        <v>27</v>
      </c>
      <c r="EO79" t="s">
        <v>6</v>
      </c>
      <c r="EQ79">
        <v>256</v>
      </c>
      <c r="ER79">
        <v>442.44</v>
      </c>
      <c r="ES79">
        <v>442.44</v>
      </c>
      <c r="ET79">
        <v>0</v>
      </c>
      <c r="EU79">
        <v>0</v>
      </c>
      <c r="EV79">
        <v>0</v>
      </c>
      <c r="EW79">
        <v>0</v>
      </c>
      <c r="EX79">
        <v>0</v>
      </c>
      <c r="EY79">
        <v>0</v>
      </c>
      <c r="FQ79">
        <v>0</v>
      </c>
      <c r="FR79">
        <f t="shared" si="166"/>
        <v>0</v>
      </c>
      <c r="FS79">
        <v>0</v>
      </c>
      <c r="FX79">
        <v>0</v>
      </c>
      <c r="FY79">
        <v>0</v>
      </c>
      <c r="GA79" t="s">
        <v>6</v>
      </c>
      <c r="GD79">
        <v>1</v>
      </c>
      <c r="GF79">
        <v>589108720</v>
      </c>
      <c r="GG79">
        <v>2</v>
      </c>
      <c r="GH79">
        <v>2</v>
      </c>
      <c r="GI79">
        <v>-2</v>
      </c>
      <c r="GJ79">
        <v>0</v>
      </c>
      <c r="GK79">
        <v>0</v>
      </c>
      <c r="GL79">
        <f t="shared" si="167"/>
        <v>0</v>
      </c>
      <c r="GM79">
        <f t="shared" si="168"/>
        <v>53093</v>
      </c>
      <c r="GN79">
        <f t="shared" si="169"/>
        <v>53093</v>
      </c>
      <c r="GO79">
        <f t="shared" si="170"/>
        <v>0</v>
      </c>
      <c r="GP79">
        <f t="shared" si="171"/>
        <v>0</v>
      </c>
      <c r="GR79">
        <v>0</v>
      </c>
      <c r="GS79">
        <v>2</v>
      </c>
      <c r="GT79">
        <v>0</v>
      </c>
      <c r="GU79" t="s">
        <v>6</v>
      </c>
      <c r="GV79">
        <f t="shared" si="172"/>
        <v>0</v>
      </c>
      <c r="GW79">
        <v>1</v>
      </c>
      <c r="GX79">
        <f t="shared" si="173"/>
        <v>0</v>
      </c>
      <c r="HA79">
        <v>0</v>
      </c>
      <c r="HB79">
        <v>0</v>
      </c>
      <c r="HC79">
        <f t="shared" si="174"/>
        <v>0</v>
      </c>
      <c r="HE79" t="s">
        <v>6</v>
      </c>
      <c r="HF79" t="s">
        <v>6</v>
      </c>
      <c r="HM79" t="s">
        <v>6</v>
      </c>
      <c r="HN79" t="s">
        <v>6</v>
      </c>
      <c r="HO79" t="s">
        <v>6</v>
      </c>
      <c r="HP79" t="s">
        <v>6</v>
      </c>
      <c r="HQ79" t="s">
        <v>6</v>
      </c>
      <c r="IK79">
        <v>0</v>
      </c>
    </row>
    <row r="80" spans="1:245" x14ac:dyDescent="0.2">
      <c r="A80">
        <v>17</v>
      </c>
      <c r="B80">
        <v>1</v>
      </c>
      <c r="E80" t="s">
        <v>130</v>
      </c>
      <c r="F80" t="s">
        <v>91</v>
      </c>
      <c r="G80" t="s">
        <v>92</v>
      </c>
      <c r="H80" t="s">
        <v>24</v>
      </c>
      <c r="I80">
        <v>120</v>
      </c>
      <c r="J80">
        <v>0</v>
      </c>
      <c r="K80">
        <v>120</v>
      </c>
      <c r="O80">
        <f t="shared" si="136"/>
        <v>32339</v>
      </c>
      <c r="P80">
        <f t="shared" si="137"/>
        <v>32339</v>
      </c>
      <c r="Q80">
        <f t="shared" si="138"/>
        <v>0</v>
      </c>
      <c r="R80">
        <f t="shared" si="139"/>
        <v>0</v>
      </c>
      <c r="S80">
        <f t="shared" si="140"/>
        <v>0</v>
      </c>
      <c r="T80">
        <f t="shared" si="141"/>
        <v>0</v>
      </c>
      <c r="U80">
        <f t="shared" si="142"/>
        <v>0</v>
      </c>
      <c r="V80">
        <f t="shared" si="143"/>
        <v>0</v>
      </c>
      <c r="W80">
        <f t="shared" si="144"/>
        <v>0</v>
      </c>
      <c r="X80">
        <f t="shared" si="145"/>
        <v>0</v>
      </c>
      <c r="Y80">
        <f t="shared" si="146"/>
        <v>0</v>
      </c>
      <c r="AA80">
        <v>58002114</v>
      </c>
      <c r="AB80">
        <f t="shared" si="147"/>
        <v>269.49</v>
      </c>
      <c r="AC80">
        <f>ROUND((ES80),2)</f>
        <v>269.49</v>
      </c>
      <c r="AD80">
        <f>ROUND((((ET80)-(EU80))+AE80),2)</f>
        <v>0</v>
      </c>
      <c r="AE80">
        <f t="shared" si="176"/>
        <v>0</v>
      </c>
      <c r="AF80">
        <f t="shared" si="176"/>
        <v>0</v>
      </c>
      <c r="AG80">
        <f t="shared" si="151"/>
        <v>0</v>
      </c>
      <c r="AH80">
        <f t="shared" si="177"/>
        <v>0</v>
      </c>
      <c r="AI80">
        <f t="shared" si="177"/>
        <v>0</v>
      </c>
      <c r="AJ80">
        <f t="shared" si="154"/>
        <v>0</v>
      </c>
      <c r="AK80">
        <v>269.49</v>
      </c>
      <c r="AL80">
        <v>269.49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1</v>
      </c>
      <c r="BD80" t="s">
        <v>6</v>
      </c>
      <c r="BE80" t="s">
        <v>6</v>
      </c>
      <c r="BF80" t="s">
        <v>6</v>
      </c>
      <c r="BG80" t="s">
        <v>6</v>
      </c>
      <c r="BH80">
        <v>3</v>
      </c>
      <c r="BI80">
        <v>1</v>
      </c>
      <c r="BJ80" t="s">
        <v>6</v>
      </c>
      <c r="BM80">
        <v>500003</v>
      </c>
      <c r="BN80">
        <v>0</v>
      </c>
      <c r="BO80" t="s">
        <v>6</v>
      </c>
      <c r="BP80">
        <v>0</v>
      </c>
      <c r="BQ80">
        <v>13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6</v>
      </c>
      <c r="BZ80">
        <v>0</v>
      </c>
      <c r="CA80">
        <v>0</v>
      </c>
      <c r="CB80" t="s">
        <v>6</v>
      </c>
      <c r="CE80">
        <v>0</v>
      </c>
      <c r="CF80">
        <v>0</v>
      </c>
      <c r="CG80">
        <v>0</v>
      </c>
      <c r="CM80">
        <v>0</v>
      </c>
      <c r="CN80" t="s">
        <v>6</v>
      </c>
      <c r="CO80">
        <v>0</v>
      </c>
      <c r="CP80">
        <f t="shared" si="155"/>
        <v>32339</v>
      </c>
      <c r="CQ80">
        <f t="shared" si="156"/>
        <v>269.49</v>
      </c>
      <c r="CR80">
        <f t="shared" si="157"/>
        <v>0</v>
      </c>
      <c r="CS80">
        <f t="shared" si="158"/>
        <v>0</v>
      </c>
      <c r="CT80">
        <f t="shared" si="159"/>
        <v>0</v>
      </c>
      <c r="CU80">
        <f t="shared" si="160"/>
        <v>0</v>
      </c>
      <c r="CV80">
        <f t="shared" si="161"/>
        <v>0</v>
      </c>
      <c r="CW80">
        <f t="shared" si="162"/>
        <v>0</v>
      </c>
      <c r="CX80">
        <f t="shared" si="163"/>
        <v>0</v>
      </c>
      <c r="CY80">
        <f t="shared" si="164"/>
        <v>0</v>
      </c>
      <c r="CZ80">
        <f t="shared" si="165"/>
        <v>0</v>
      </c>
      <c r="DC80" t="s">
        <v>6</v>
      </c>
      <c r="DD80" t="s">
        <v>6</v>
      </c>
      <c r="DE80" t="s">
        <v>6</v>
      </c>
      <c r="DF80" t="s">
        <v>6</v>
      </c>
      <c r="DG80" t="s">
        <v>6</v>
      </c>
      <c r="DH80" t="s">
        <v>6</v>
      </c>
      <c r="DI80" t="s">
        <v>6</v>
      </c>
      <c r="DJ80" t="s">
        <v>6</v>
      </c>
      <c r="DK80" t="s">
        <v>6</v>
      </c>
      <c r="DL80" t="s">
        <v>6</v>
      </c>
      <c r="DM80" t="s">
        <v>6</v>
      </c>
      <c r="DN80">
        <v>0</v>
      </c>
      <c r="DO80">
        <v>0</v>
      </c>
      <c r="DP80">
        <v>1</v>
      </c>
      <c r="DQ80">
        <v>1</v>
      </c>
      <c r="DU80">
        <v>1013</v>
      </c>
      <c r="DV80" t="s">
        <v>24</v>
      </c>
      <c r="DW80" t="s">
        <v>24</v>
      </c>
      <c r="DX80">
        <v>1</v>
      </c>
      <c r="DZ80" t="s">
        <v>6</v>
      </c>
      <c r="EA80" t="s">
        <v>6</v>
      </c>
      <c r="EB80" t="s">
        <v>6</v>
      </c>
      <c r="EC80" t="s">
        <v>6</v>
      </c>
      <c r="EE80">
        <v>55475140</v>
      </c>
      <c r="EF80">
        <v>13</v>
      </c>
      <c r="EG80" t="s">
        <v>25</v>
      </c>
      <c r="EH80">
        <v>0</v>
      </c>
      <c r="EI80" t="s">
        <v>6</v>
      </c>
      <c r="EJ80">
        <v>1</v>
      </c>
      <c r="EK80">
        <v>500003</v>
      </c>
      <c r="EL80" t="s">
        <v>26</v>
      </c>
      <c r="EM80" t="s">
        <v>27</v>
      </c>
      <c r="EO80" t="s">
        <v>6</v>
      </c>
      <c r="EQ80">
        <v>256</v>
      </c>
      <c r="ER80">
        <v>269.49</v>
      </c>
      <c r="ES80">
        <v>269.49</v>
      </c>
      <c r="ET80">
        <v>0</v>
      </c>
      <c r="EU80">
        <v>0</v>
      </c>
      <c r="EV80">
        <v>0</v>
      </c>
      <c r="EW80">
        <v>0</v>
      </c>
      <c r="EX80">
        <v>0</v>
      </c>
      <c r="EY80">
        <v>0</v>
      </c>
      <c r="FQ80">
        <v>0</v>
      </c>
      <c r="FR80">
        <f t="shared" si="166"/>
        <v>0</v>
      </c>
      <c r="FS80">
        <v>0</v>
      </c>
      <c r="FX80">
        <v>0</v>
      </c>
      <c r="FY80">
        <v>0</v>
      </c>
      <c r="GA80" t="s">
        <v>6</v>
      </c>
      <c r="GD80">
        <v>1</v>
      </c>
      <c r="GF80">
        <v>-857656454</v>
      </c>
      <c r="GG80">
        <v>2</v>
      </c>
      <c r="GH80">
        <v>2</v>
      </c>
      <c r="GI80">
        <v>-2</v>
      </c>
      <c r="GJ80">
        <v>0</v>
      </c>
      <c r="GK80">
        <v>0</v>
      </c>
      <c r="GL80">
        <f t="shared" si="167"/>
        <v>0</v>
      </c>
      <c r="GM80">
        <f t="shared" si="168"/>
        <v>32339</v>
      </c>
      <c r="GN80">
        <f t="shared" si="169"/>
        <v>32339</v>
      </c>
      <c r="GO80">
        <f t="shared" si="170"/>
        <v>0</v>
      </c>
      <c r="GP80">
        <f t="shared" si="171"/>
        <v>0</v>
      </c>
      <c r="GR80">
        <v>0</v>
      </c>
      <c r="GS80">
        <v>2</v>
      </c>
      <c r="GT80">
        <v>0</v>
      </c>
      <c r="GU80" t="s">
        <v>6</v>
      </c>
      <c r="GV80">
        <f t="shared" si="172"/>
        <v>0</v>
      </c>
      <c r="GW80">
        <v>1</v>
      </c>
      <c r="GX80">
        <f t="shared" si="173"/>
        <v>0</v>
      </c>
      <c r="HA80">
        <v>0</v>
      </c>
      <c r="HB80">
        <v>0</v>
      </c>
      <c r="HC80">
        <f t="shared" si="174"/>
        <v>0</v>
      </c>
      <c r="HE80" t="s">
        <v>6</v>
      </c>
      <c r="HF80" t="s">
        <v>6</v>
      </c>
      <c r="HM80" t="s">
        <v>6</v>
      </c>
      <c r="HN80" t="s">
        <v>6</v>
      </c>
      <c r="HO80" t="s">
        <v>6</v>
      </c>
      <c r="HP80" t="s">
        <v>6</v>
      </c>
      <c r="HQ80" t="s">
        <v>6</v>
      </c>
      <c r="IK80">
        <v>0</v>
      </c>
    </row>
    <row r="81" spans="1:245" x14ac:dyDescent="0.2">
      <c r="A81">
        <v>17</v>
      </c>
      <c r="B81">
        <v>1</v>
      </c>
      <c r="E81" t="s">
        <v>131</v>
      </c>
      <c r="F81" t="s">
        <v>94</v>
      </c>
      <c r="G81" t="s">
        <v>95</v>
      </c>
      <c r="H81" t="s">
        <v>24</v>
      </c>
      <c r="I81">
        <v>120</v>
      </c>
      <c r="J81">
        <v>0</v>
      </c>
      <c r="K81">
        <v>120</v>
      </c>
      <c r="O81">
        <f t="shared" si="136"/>
        <v>132720</v>
      </c>
      <c r="P81">
        <f t="shared" si="137"/>
        <v>132720</v>
      </c>
      <c r="Q81">
        <f t="shared" si="138"/>
        <v>0</v>
      </c>
      <c r="R81">
        <f t="shared" si="139"/>
        <v>0</v>
      </c>
      <c r="S81">
        <f t="shared" si="140"/>
        <v>0</v>
      </c>
      <c r="T81">
        <f t="shared" si="141"/>
        <v>0</v>
      </c>
      <c r="U81">
        <f t="shared" si="142"/>
        <v>0</v>
      </c>
      <c r="V81">
        <f t="shared" si="143"/>
        <v>0</v>
      </c>
      <c r="W81">
        <f t="shared" si="144"/>
        <v>0</v>
      </c>
      <c r="X81">
        <f t="shared" si="145"/>
        <v>0</v>
      </c>
      <c r="Y81">
        <f t="shared" si="146"/>
        <v>0</v>
      </c>
      <c r="AA81">
        <v>58002114</v>
      </c>
      <c r="AB81">
        <f t="shared" si="147"/>
        <v>1106</v>
      </c>
      <c r="AC81">
        <f>ROUND((ES81),2)</f>
        <v>1106</v>
      </c>
      <c r="AD81">
        <f>ROUND((((ET81)-(EU81))+AE81),2)</f>
        <v>0</v>
      </c>
      <c r="AE81">
        <f t="shared" si="176"/>
        <v>0</v>
      </c>
      <c r="AF81">
        <f t="shared" si="176"/>
        <v>0</v>
      </c>
      <c r="AG81">
        <f t="shared" si="151"/>
        <v>0</v>
      </c>
      <c r="AH81">
        <f t="shared" si="177"/>
        <v>0</v>
      </c>
      <c r="AI81">
        <f t="shared" si="177"/>
        <v>0</v>
      </c>
      <c r="AJ81">
        <f t="shared" si="154"/>
        <v>0</v>
      </c>
      <c r="AK81">
        <v>1106</v>
      </c>
      <c r="AL81">
        <v>1106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6</v>
      </c>
      <c r="BE81" t="s">
        <v>6</v>
      </c>
      <c r="BF81" t="s">
        <v>6</v>
      </c>
      <c r="BG81" t="s">
        <v>6</v>
      </c>
      <c r="BH81">
        <v>3</v>
      </c>
      <c r="BI81">
        <v>1</v>
      </c>
      <c r="BJ81" t="s">
        <v>6</v>
      </c>
      <c r="BM81">
        <v>500003</v>
      </c>
      <c r="BN81">
        <v>0</v>
      </c>
      <c r="BO81" t="s">
        <v>6</v>
      </c>
      <c r="BP81">
        <v>0</v>
      </c>
      <c r="BQ81">
        <v>13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6</v>
      </c>
      <c r="BZ81">
        <v>0</v>
      </c>
      <c r="CA81">
        <v>0</v>
      </c>
      <c r="CB81" t="s">
        <v>6</v>
      </c>
      <c r="CE81">
        <v>0</v>
      </c>
      <c r="CF81">
        <v>0</v>
      </c>
      <c r="CG81">
        <v>0</v>
      </c>
      <c r="CM81">
        <v>0</v>
      </c>
      <c r="CN81" t="s">
        <v>6</v>
      </c>
      <c r="CO81">
        <v>0</v>
      </c>
      <c r="CP81">
        <f t="shared" si="155"/>
        <v>132720</v>
      </c>
      <c r="CQ81">
        <f t="shared" si="156"/>
        <v>1106</v>
      </c>
      <c r="CR81">
        <f t="shared" si="157"/>
        <v>0</v>
      </c>
      <c r="CS81">
        <f t="shared" si="158"/>
        <v>0</v>
      </c>
      <c r="CT81">
        <f t="shared" si="159"/>
        <v>0</v>
      </c>
      <c r="CU81">
        <f t="shared" si="160"/>
        <v>0</v>
      </c>
      <c r="CV81">
        <f t="shared" si="161"/>
        <v>0</v>
      </c>
      <c r="CW81">
        <f t="shared" si="162"/>
        <v>0</v>
      </c>
      <c r="CX81">
        <f t="shared" si="163"/>
        <v>0</v>
      </c>
      <c r="CY81">
        <f t="shared" si="164"/>
        <v>0</v>
      </c>
      <c r="CZ81">
        <f t="shared" si="165"/>
        <v>0</v>
      </c>
      <c r="DC81" t="s">
        <v>6</v>
      </c>
      <c r="DD81" t="s">
        <v>6</v>
      </c>
      <c r="DE81" t="s">
        <v>6</v>
      </c>
      <c r="DF81" t="s">
        <v>6</v>
      </c>
      <c r="DG81" t="s">
        <v>6</v>
      </c>
      <c r="DH81" t="s">
        <v>6</v>
      </c>
      <c r="DI81" t="s">
        <v>6</v>
      </c>
      <c r="DJ81" t="s">
        <v>6</v>
      </c>
      <c r="DK81" t="s">
        <v>6</v>
      </c>
      <c r="DL81" t="s">
        <v>6</v>
      </c>
      <c r="DM81" t="s">
        <v>6</v>
      </c>
      <c r="DN81">
        <v>0</v>
      </c>
      <c r="DO81">
        <v>0</v>
      </c>
      <c r="DP81">
        <v>1</v>
      </c>
      <c r="DQ81">
        <v>1</v>
      </c>
      <c r="DU81">
        <v>1013</v>
      </c>
      <c r="DV81" t="s">
        <v>24</v>
      </c>
      <c r="DW81" t="s">
        <v>24</v>
      </c>
      <c r="DX81">
        <v>1</v>
      </c>
      <c r="DZ81" t="s">
        <v>6</v>
      </c>
      <c r="EA81" t="s">
        <v>6</v>
      </c>
      <c r="EB81" t="s">
        <v>6</v>
      </c>
      <c r="EC81" t="s">
        <v>6</v>
      </c>
      <c r="EE81">
        <v>55475140</v>
      </c>
      <c r="EF81">
        <v>13</v>
      </c>
      <c r="EG81" t="s">
        <v>25</v>
      </c>
      <c r="EH81">
        <v>0</v>
      </c>
      <c r="EI81" t="s">
        <v>6</v>
      </c>
      <c r="EJ81">
        <v>1</v>
      </c>
      <c r="EK81">
        <v>500003</v>
      </c>
      <c r="EL81" t="s">
        <v>26</v>
      </c>
      <c r="EM81" t="s">
        <v>27</v>
      </c>
      <c r="EO81" t="s">
        <v>6</v>
      </c>
      <c r="EQ81">
        <v>256</v>
      </c>
      <c r="ER81">
        <v>1106</v>
      </c>
      <c r="ES81">
        <v>1106</v>
      </c>
      <c r="ET81">
        <v>0</v>
      </c>
      <c r="EU81">
        <v>0</v>
      </c>
      <c r="EV81">
        <v>0</v>
      </c>
      <c r="EW81">
        <v>0</v>
      </c>
      <c r="EX81">
        <v>0</v>
      </c>
      <c r="EY81">
        <v>0</v>
      </c>
      <c r="FQ81">
        <v>0</v>
      </c>
      <c r="FR81">
        <f t="shared" si="166"/>
        <v>0</v>
      </c>
      <c r="FS81">
        <v>0</v>
      </c>
      <c r="FX81">
        <v>0</v>
      </c>
      <c r="FY81">
        <v>0</v>
      </c>
      <c r="GA81" t="s">
        <v>6</v>
      </c>
      <c r="GD81">
        <v>1</v>
      </c>
      <c r="GF81">
        <v>1025190695</v>
      </c>
      <c r="GG81">
        <v>2</v>
      </c>
      <c r="GH81">
        <v>2</v>
      </c>
      <c r="GI81">
        <v>-2</v>
      </c>
      <c r="GJ81">
        <v>0</v>
      </c>
      <c r="GK81">
        <v>0</v>
      </c>
      <c r="GL81">
        <f t="shared" si="167"/>
        <v>0</v>
      </c>
      <c r="GM81">
        <f t="shared" si="168"/>
        <v>132720</v>
      </c>
      <c r="GN81">
        <f t="shared" si="169"/>
        <v>132720</v>
      </c>
      <c r="GO81">
        <f t="shared" si="170"/>
        <v>0</v>
      </c>
      <c r="GP81">
        <f t="shared" si="171"/>
        <v>0</v>
      </c>
      <c r="GR81">
        <v>0</v>
      </c>
      <c r="GS81">
        <v>2</v>
      </c>
      <c r="GT81">
        <v>0</v>
      </c>
      <c r="GU81" t="s">
        <v>6</v>
      </c>
      <c r="GV81">
        <f t="shared" si="172"/>
        <v>0</v>
      </c>
      <c r="GW81">
        <v>1</v>
      </c>
      <c r="GX81">
        <f t="shared" si="173"/>
        <v>0</v>
      </c>
      <c r="HA81">
        <v>0</v>
      </c>
      <c r="HB81">
        <v>0</v>
      </c>
      <c r="HC81">
        <f t="shared" si="174"/>
        <v>0</v>
      </c>
      <c r="HE81" t="s">
        <v>6</v>
      </c>
      <c r="HF81" t="s">
        <v>6</v>
      </c>
      <c r="HM81" t="s">
        <v>6</v>
      </c>
      <c r="HN81" t="s">
        <v>6</v>
      </c>
      <c r="HO81" t="s">
        <v>6</v>
      </c>
      <c r="HP81" t="s">
        <v>6</v>
      </c>
      <c r="HQ81" t="s">
        <v>6</v>
      </c>
      <c r="IK81">
        <v>0</v>
      </c>
    </row>
    <row r="82" spans="1:245" x14ac:dyDescent="0.2">
      <c r="A82">
        <v>17</v>
      </c>
      <c r="B82">
        <v>1</v>
      </c>
      <c r="E82" t="s">
        <v>132</v>
      </c>
      <c r="F82" t="s">
        <v>97</v>
      </c>
      <c r="G82" t="s">
        <v>98</v>
      </c>
      <c r="H82" t="s">
        <v>24</v>
      </c>
      <c r="I82">
        <v>120</v>
      </c>
      <c r="J82">
        <v>0</v>
      </c>
      <c r="K82">
        <v>120</v>
      </c>
      <c r="O82">
        <f t="shared" si="136"/>
        <v>11532</v>
      </c>
      <c r="P82">
        <f t="shared" si="137"/>
        <v>11532</v>
      </c>
      <c r="Q82">
        <f t="shared" si="138"/>
        <v>0</v>
      </c>
      <c r="R82">
        <f t="shared" si="139"/>
        <v>0</v>
      </c>
      <c r="S82">
        <f t="shared" si="140"/>
        <v>0</v>
      </c>
      <c r="T82">
        <f t="shared" si="141"/>
        <v>0</v>
      </c>
      <c r="U82">
        <f t="shared" si="142"/>
        <v>0</v>
      </c>
      <c r="V82">
        <f t="shared" si="143"/>
        <v>0</v>
      </c>
      <c r="W82">
        <f t="shared" si="144"/>
        <v>0</v>
      </c>
      <c r="X82">
        <f t="shared" si="145"/>
        <v>0</v>
      </c>
      <c r="Y82">
        <f t="shared" si="146"/>
        <v>0</v>
      </c>
      <c r="AA82">
        <v>58002114</v>
      </c>
      <c r="AB82">
        <f t="shared" si="147"/>
        <v>96.1</v>
      </c>
      <c r="AC82">
        <f>ROUND((ES82),2)</f>
        <v>96.1</v>
      </c>
      <c r="AD82">
        <f>ROUND((((ET82)-(EU82))+AE82),2)</f>
        <v>0</v>
      </c>
      <c r="AE82">
        <f t="shared" si="176"/>
        <v>0</v>
      </c>
      <c r="AF82">
        <f t="shared" si="176"/>
        <v>0</v>
      </c>
      <c r="AG82">
        <f t="shared" si="151"/>
        <v>0</v>
      </c>
      <c r="AH82">
        <f t="shared" si="177"/>
        <v>0</v>
      </c>
      <c r="AI82">
        <f t="shared" si="177"/>
        <v>0</v>
      </c>
      <c r="AJ82">
        <f t="shared" si="154"/>
        <v>0</v>
      </c>
      <c r="AK82">
        <v>96.1</v>
      </c>
      <c r="AL82">
        <v>96.1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6</v>
      </c>
      <c r="BE82" t="s">
        <v>6</v>
      </c>
      <c r="BF82" t="s">
        <v>6</v>
      </c>
      <c r="BG82" t="s">
        <v>6</v>
      </c>
      <c r="BH82">
        <v>3</v>
      </c>
      <c r="BI82">
        <v>1</v>
      </c>
      <c r="BJ82" t="s">
        <v>6</v>
      </c>
      <c r="BM82">
        <v>500003</v>
      </c>
      <c r="BN82">
        <v>0</v>
      </c>
      <c r="BO82" t="s">
        <v>6</v>
      </c>
      <c r="BP82">
        <v>0</v>
      </c>
      <c r="BQ82">
        <v>13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6</v>
      </c>
      <c r="BZ82">
        <v>0</v>
      </c>
      <c r="CA82">
        <v>0</v>
      </c>
      <c r="CB82" t="s">
        <v>6</v>
      </c>
      <c r="CE82">
        <v>0</v>
      </c>
      <c r="CF82">
        <v>0</v>
      </c>
      <c r="CG82">
        <v>0</v>
      </c>
      <c r="CM82">
        <v>0</v>
      </c>
      <c r="CN82" t="s">
        <v>6</v>
      </c>
      <c r="CO82">
        <v>0</v>
      </c>
      <c r="CP82">
        <f t="shared" si="155"/>
        <v>11532</v>
      </c>
      <c r="CQ82">
        <f t="shared" si="156"/>
        <v>96.1</v>
      </c>
      <c r="CR82">
        <f t="shared" si="157"/>
        <v>0</v>
      </c>
      <c r="CS82">
        <f t="shared" si="158"/>
        <v>0</v>
      </c>
      <c r="CT82">
        <f t="shared" si="159"/>
        <v>0</v>
      </c>
      <c r="CU82">
        <f t="shared" si="160"/>
        <v>0</v>
      </c>
      <c r="CV82">
        <f t="shared" si="161"/>
        <v>0</v>
      </c>
      <c r="CW82">
        <f t="shared" si="162"/>
        <v>0</v>
      </c>
      <c r="CX82">
        <f t="shared" si="163"/>
        <v>0</v>
      </c>
      <c r="CY82">
        <f t="shared" si="164"/>
        <v>0</v>
      </c>
      <c r="CZ82">
        <f t="shared" si="165"/>
        <v>0</v>
      </c>
      <c r="DC82" t="s">
        <v>6</v>
      </c>
      <c r="DD82" t="s">
        <v>6</v>
      </c>
      <c r="DE82" t="s">
        <v>6</v>
      </c>
      <c r="DF82" t="s">
        <v>6</v>
      </c>
      <c r="DG82" t="s">
        <v>6</v>
      </c>
      <c r="DH82" t="s">
        <v>6</v>
      </c>
      <c r="DI82" t="s">
        <v>6</v>
      </c>
      <c r="DJ82" t="s">
        <v>6</v>
      </c>
      <c r="DK82" t="s">
        <v>6</v>
      </c>
      <c r="DL82" t="s">
        <v>6</v>
      </c>
      <c r="DM82" t="s">
        <v>6</v>
      </c>
      <c r="DN82">
        <v>0</v>
      </c>
      <c r="DO82">
        <v>0</v>
      </c>
      <c r="DP82">
        <v>1</v>
      </c>
      <c r="DQ82">
        <v>1</v>
      </c>
      <c r="DU82">
        <v>1013</v>
      </c>
      <c r="DV82" t="s">
        <v>24</v>
      </c>
      <c r="DW82" t="s">
        <v>24</v>
      </c>
      <c r="DX82">
        <v>1</v>
      </c>
      <c r="DZ82" t="s">
        <v>6</v>
      </c>
      <c r="EA82" t="s">
        <v>6</v>
      </c>
      <c r="EB82" t="s">
        <v>6</v>
      </c>
      <c r="EC82" t="s">
        <v>6</v>
      </c>
      <c r="EE82">
        <v>55475140</v>
      </c>
      <c r="EF82">
        <v>13</v>
      </c>
      <c r="EG82" t="s">
        <v>25</v>
      </c>
      <c r="EH82">
        <v>0</v>
      </c>
      <c r="EI82" t="s">
        <v>6</v>
      </c>
      <c r="EJ82">
        <v>1</v>
      </c>
      <c r="EK82">
        <v>500003</v>
      </c>
      <c r="EL82" t="s">
        <v>26</v>
      </c>
      <c r="EM82" t="s">
        <v>27</v>
      </c>
      <c r="EO82" t="s">
        <v>6</v>
      </c>
      <c r="EQ82">
        <v>256</v>
      </c>
      <c r="ER82">
        <v>96.1</v>
      </c>
      <c r="ES82">
        <v>96.1</v>
      </c>
      <c r="ET82">
        <v>0</v>
      </c>
      <c r="EU82">
        <v>0</v>
      </c>
      <c r="EV82">
        <v>0</v>
      </c>
      <c r="EW82">
        <v>0</v>
      </c>
      <c r="EX82">
        <v>0</v>
      </c>
      <c r="EY82">
        <v>0</v>
      </c>
      <c r="FQ82">
        <v>0</v>
      </c>
      <c r="FR82">
        <f t="shared" si="166"/>
        <v>0</v>
      </c>
      <c r="FS82">
        <v>0</v>
      </c>
      <c r="FX82">
        <v>0</v>
      </c>
      <c r="FY82">
        <v>0</v>
      </c>
      <c r="GA82" t="s">
        <v>36</v>
      </c>
      <c r="GD82">
        <v>1</v>
      </c>
      <c r="GF82">
        <v>793032774</v>
      </c>
      <c r="GG82">
        <v>2</v>
      </c>
      <c r="GH82">
        <v>0</v>
      </c>
      <c r="GI82">
        <v>-2</v>
      </c>
      <c r="GJ82">
        <v>0</v>
      </c>
      <c r="GK82">
        <v>0</v>
      </c>
      <c r="GL82">
        <f t="shared" si="167"/>
        <v>0</v>
      </c>
      <c r="GM82">
        <f t="shared" si="168"/>
        <v>11532</v>
      </c>
      <c r="GN82">
        <f t="shared" si="169"/>
        <v>11532</v>
      </c>
      <c r="GO82">
        <f t="shared" si="170"/>
        <v>0</v>
      </c>
      <c r="GP82">
        <f t="shared" si="171"/>
        <v>0</v>
      </c>
      <c r="GR82">
        <v>0</v>
      </c>
      <c r="GS82">
        <v>4</v>
      </c>
      <c r="GT82">
        <v>0</v>
      </c>
      <c r="GU82" t="s">
        <v>6</v>
      </c>
      <c r="GV82">
        <f t="shared" si="172"/>
        <v>0</v>
      </c>
      <c r="GW82">
        <v>1</v>
      </c>
      <c r="GX82">
        <f t="shared" si="173"/>
        <v>0</v>
      </c>
      <c r="HA82">
        <v>0</v>
      </c>
      <c r="HB82">
        <v>0</v>
      </c>
      <c r="HC82">
        <f t="shared" si="174"/>
        <v>0</v>
      </c>
      <c r="HE82" t="s">
        <v>6</v>
      </c>
      <c r="HF82" t="s">
        <v>6</v>
      </c>
      <c r="HM82" t="s">
        <v>6</v>
      </c>
      <c r="HN82" t="s">
        <v>6</v>
      </c>
      <c r="HO82" t="s">
        <v>6</v>
      </c>
      <c r="HP82" t="s">
        <v>6</v>
      </c>
      <c r="HQ82" t="s">
        <v>6</v>
      </c>
      <c r="IK82">
        <v>0</v>
      </c>
    </row>
    <row r="83" spans="1:245" x14ac:dyDescent="0.2">
      <c r="A83">
        <v>19</v>
      </c>
      <c r="B83">
        <v>1</v>
      </c>
      <c r="F83" t="s">
        <v>6</v>
      </c>
      <c r="G83" t="s">
        <v>133</v>
      </c>
      <c r="H83" t="s">
        <v>6</v>
      </c>
      <c r="AA83">
        <v>1</v>
      </c>
      <c r="IK83">
        <v>0</v>
      </c>
    </row>
    <row r="84" spans="1:245" x14ac:dyDescent="0.2">
      <c r="A84">
        <v>17</v>
      </c>
      <c r="B84">
        <v>1</v>
      </c>
      <c r="C84">
        <f>ROW(SmtRes!A116)</f>
        <v>116</v>
      </c>
      <c r="D84">
        <f>ROW(EtalonRes!A114)</f>
        <v>114</v>
      </c>
      <c r="E84" t="s">
        <v>134</v>
      </c>
      <c r="F84" t="s">
        <v>135</v>
      </c>
      <c r="G84" t="s">
        <v>136</v>
      </c>
      <c r="H84" t="s">
        <v>137</v>
      </c>
      <c r="I84">
        <v>25</v>
      </c>
      <c r="J84">
        <v>0</v>
      </c>
      <c r="K84">
        <v>25</v>
      </c>
      <c r="O84">
        <f>ROUND(CP84,0)</f>
        <v>281522</v>
      </c>
      <c r="P84">
        <f>ROUND(CQ84*I84,0)</f>
        <v>0</v>
      </c>
      <c r="Q84">
        <f>ROUND(CR84*I84,0)</f>
        <v>138952</v>
      </c>
      <c r="R84">
        <f>ROUND(CS84*I84,0)</f>
        <v>0</v>
      </c>
      <c r="S84">
        <f>ROUND(CT84*I84,0)</f>
        <v>142570</v>
      </c>
      <c r="T84">
        <f>ROUND(CU84*I84,0)</f>
        <v>0</v>
      </c>
      <c r="U84">
        <f>CV84*I84</f>
        <v>911.25000000000011</v>
      </c>
      <c r="V84">
        <f>CW84*I84</f>
        <v>0</v>
      </c>
      <c r="W84">
        <f>ROUND(CX84*I84,0)</f>
        <v>0</v>
      </c>
      <c r="X84">
        <f t="shared" ref="X84:Y86" si="178">ROUND(CY84,0)</f>
        <v>259477</v>
      </c>
      <c r="Y84">
        <f t="shared" si="178"/>
        <v>85542</v>
      </c>
      <c r="AA84">
        <v>58002114</v>
      </c>
      <c r="AB84">
        <f>ROUND((AC84+AD84+AF84),2)</f>
        <v>11260.87</v>
      </c>
      <c r="AC84">
        <f>ROUND(((ES84*0)),2)</f>
        <v>0</v>
      </c>
      <c r="AD84">
        <f>ROUND((((ET84)-(EU84))+AE84),2)</f>
        <v>5558.07</v>
      </c>
      <c r="AE84">
        <f t="shared" ref="AE84:AF86" si="179">ROUND((EU84),2)</f>
        <v>0</v>
      </c>
      <c r="AF84">
        <f t="shared" si="179"/>
        <v>5702.8</v>
      </c>
      <c r="AG84">
        <f>ROUND((AP84),2)</f>
        <v>0</v>
      </c>
      <c r="AH84">
        <f t="shared" ref="AH84:AI86" si="180">(EW84)</f>
        <v>36.450000000000003</v>
      </c>
      <c r="AI84">
        <f t="shared" si="180"/>
        <v>0</v>
      </c>
      <c r="AJ84">
        <f>(AS84)</f>
        <v>0</v>
      </c>
      <c r="AK84">
        <v>11402.83</v>
      </c>
      <c r="AL84">
        <v>141.96</v>
      </c>
      <c r="AM84">
        <v>5558.07</v>
      </c>
      <c r="AN84">
        <v>0</v>
      </c>
      <c r="AO84">
        <v>5702.8</v>
      </c>
      <c r="AP84">
        <v>0</v>
      </c>
      <c r="AQ84">
        <v>36.450000000000003</v>
      </c>
      <c r="AR84">
        <v>0</v>
      </c>
      <c r="AS84">
        <v>0</v>
      </c>
      <c r="AT84">
        <v>182</v>
      </c>
      <c r="AU84">
        <v>60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6</v>
      </c>
      <c r="BE84" t="s">
        <v>6</v>
      </c>
      <c r="BF84" t="s">
        <v>6</v>
      </c>
      <c r="BG84" t="s">
        <v>6</v>
      </c>
      <c r="BH84">
        <v>0</v>
      </c>
      <c r="BI84">
        <v>1</v>
      </c>
      <c r="BJ84" t="s">
        <v>138</v>
      </c>
      <c r="BM84">
        <v>350002</v>
      </c>
      <c r="BN84">
        <v>0</v>
      </c>
      <c r="BO84" t="s">
        <v>6</v>
      </c>
      <c r="BP84">
        <v>0</v>
      </c>
      <c r="BQ84">
        <v>1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6</v>
      </c>
      <c r="BZ84">
        <v>182</v>
      </c>
      <c r="CA84">
        <v>60</v>
      </c>
      <c r="CB84" t="s">
        <v>6</v>
      </c>
      <c r="CE84">
        <v>0</v>
      </c>
      <c r="CF84">
        <v>0</v>
      </c>
      <c r="CG84">
        <v>0</v>
      </c>
      <c r="CM84">
        <v>0</v>
      </c>
      <c r="CN84" t="s">
        <v>6</v>
      </c>
      <c r="CO84">
        <v>0</v>
      </c>
      <c r="CP84">
        <f>(P84+Q84+S84)</f>
        <v>281522</v>
      </c>
      <c r="CQ84">
        <f>AC84*BC84</f>
        <v>0</v>
      </c>
      <c r="CR84">
        <f>AD84*BB84</f>
        <v>5558.07</v>
      </c>
      <c r="CS84">
        <f>AE84*BS84</f>
        <v>0</v>
      </c>
      <c r="CT84">
        <f>AF84*BA84</f>
        <v>5702.8</v>
      </c>
      <c r="CU84">
        <f t="shared" ref="CU84:CX86" si="181">AG84</f>
        <v>0</v>
      </c>
      <c r="CV84">
        <f t="shared" si="181"/>
        <v>36.450000000000003</v>
      </c>
      <c r="CW84">
        <f t="shared" si="181"/>
        <v>0</v>
      </c>
      <c r="CX84">
        <f t="shared" si="181"/>
        <v>0</v>
      </c>
      <c r="CY84">
        <f>(((S84+R84)*AT84)/100)</f>
        <v>259477.4</v>
      </c>
      <c r="CZ84">
        <f>(((S84+R84)*AU84)/100)</f>
        <v>85542</v>
      </c>
      <c r="DC84" t="s">
        <v>6</v>
      </c>
      <c r="DD84" t="s">
        <v>17</v>
      </c>
      <c r="DE84" t="s">
        <v>6</v>
      </c>
      <c r="DF84" t="s">
        <v>6</v>
      </c>
      <c r="DG84" t="s">
        <v>6</v>
      </c>
      <c r="DH84" t="s">
        <v>6</v>
      </c>
      <c r="DI84" t="s">
        <v>6</v>
      </c>
      <c r="DJ84" t="s">
        <v>6</v>
      </c>
      <c r="DK84" t="s">
        <v>6</v>
      </c>
      <c r="DL84" t="s">
        <v>6</v>
      </c>
      <c r="DM84" t="s">
        <v>6</v>
      </c>
      <c r="DN84">
        <v>0</v>
      </c>
      <c r="DO84">
        <v>0</v>
      </c>
      <c r="DP84">
        <v>1</v>
      </c>
      <c r="DQ84">
        <v>1</v>
      </c>
      <c r="DU84">
        <v>1013</v>
      </c>
      <c r="DV84" t="s">
        <v>137</v>
      </c>
      <c r="DW84" t="s">
        <v>137</v>
      </c>
      <c r="DX84">
        <v>1</v>
      </c>
      <c r="DZ84" t="s">
        <v>6</v>
      </c>
      <c r="EA84" t="s">
        <v>6</v>
      </c>
      <c r="EB84" t="s">
        <v>6</v>
      </c>
      <c r="EC84" t="s">
        <v>6</v>
      </c>
      <c r="EE84">
        <v>55475145</v>
      </c>
      <c r="EF84">
        <v>1</v>
      </c>
      <c r="EG84" t="s">
        <v>18</v>
      </c>
      <c r="EH84">
        <v>0</v>
      </c>
      <c r="EI84" t="s">
        <v>6</v>
      </c>
      <c r="EJ84">
        <v>1</v>
      </c>
      <c r="EK84">
        <v>350002</v>
      </c>
      <c r="EL84" t="s">
        <v>19</v>
      </c>
      <c r="EM84" t="s">
        <v>20</v>
      </c>
      <c r="EO84" t="s">
        <v>6</v>
      </c>
      <c r="EQ84">
        <v>256</v>
      </c>
      <c r="ER84">
        <v>11402.83</v>
      </c>
      <c r="ES84">
        <v>141.96</v>
      </c>
      <c r="ET84">
        <v>5558.07</v>
      </c>
      <c r="EU84">
        <v>0</v>
      </c>
      <c r="EV84">
        <v>5702.8</v>
      </c>
      <c r="EW84">
        <v>36.450000000000003</v>
      </c>
      <c r="EX84">
        <v>0</v>
      </c>
      <c r="EY84">
        <v>0</v>
      </c>
      <c r="FQ84">
        <v>0</v>
      </c>
      <c r="FR84">
        <f>ROUND(IF(AND(BH84=3,BI84=3),P84,0),0)</f>
        <v>0</v>
      </c>
      <c r="FS84">
        <v>0</v>
      </c>
      <c r="FX84">
        <v>182</v>
      </c>
      <c r="FY84">
        <v>60</v>
      </c>
      <c r="GA84" t="s">
        <v>6</v>
      </c>
      <c r="GD84">
        <v>1</v>
      </c>
      <c r="GF84">
        <v>-637305479</v>
      </c>
      <c r="GG84">
        <v>2</v>
      </c>
      <c r="GH84">
        <v>1</v>
      </c>
      <c r="GI84">
        <v>-2</v>
      </c>
      <c r="GJ84">
        <v>0</v>
      </c>
      <c r="GK84">
        <v>0</v>
      </c>
      <c r="GL84">
        <f>ROUND(IF(AND(BH84=3,BI84=3,FS84&lt;&gt;0),P84,0),0)</f>
        <v>0</v>
      </c>
      <c r="GM84">
        <f>ROUND(O84+X84+Y84,0)+GX84</f>
        <v>626541</v>
      </c>
      <c r="GN84">
        <f>IF(OR(BI84=0,BI84=1),ROUND(O84+X84+Y84,0),0)</f>
        <v>626541</v>
      </c>
      <c r="GO84">
        <f>IF(BI84=2,ROUND(O84+X84+Y84,0),0)</f>
        <v>0</v>
      </c>
      <c r="GP84">
        <f>IF(BI84=4,ROUND(O84+X84+Y84,0)+GX84,0)</f>
        <v>0</v>
      </c>
      <c r="GR84">
        <v>0</v>
      </c>
      <c r="GS84">
        <v>3</v>
      </c>
      <c r="GT84">
        <v>0</v>
      </c>
      <c r="GU84" t="s">
        <v>6</v>
      </c>
      <c r="GV84">
        <f>ROUND((GT84),2)</f>
        <v>0</v>
      </c>
      <c r="GW84">
        <v>1</v>
      </c>
      <c r="GX84">
        <f>ROUND(HC84*I84,0)</f>
        <v>0</v>
      </c>
      <c r="HA84">
        <v>0</v>
      </c>
      <c r="HB84">
        <v>0</v>
      </c>
      <c r="HC84">
        <f>GV84*GW84</f>
        <v>0</v>
      </c>
      <c r="HE84" t="s">
        <v>6</v>
      </c>
      <c r="HF84" t="s">
        <v>6</v>
      </c>
      <c r="HM84" t="s">
        <v>6</v>
      </c>
      <c r="HN84" t="s">
        <v>6</v>
      </c>
      <c r="HO84" t="s">
        <v>6</v>
      </c>
      <c r="HP84" t="s">
        <v>6</v>
      </c>
      <c r="HQ84" t="s">
        <v>6</v>
      </c>
      <c r="IK84">
        <v>0</v>
      </c>
    </row>
    <row r="85" spans="1:245" x14ac:dyDescent="0.2">
      <c r="A85">
        <v>18</v>
      </c>
      <c r="B85">
        <v>1</v>
      </c>
      <c r="C85">
        <v>113</v>
      </c>
      <c r="E85" t="s">
        <v>139</v>
      </c>
      <c r="F85" t="s">
        <v>47</v>
      </c>
      <c r="G85" t="s">
        <v>48</v>
      </c>
      <c r="H85" t="s">
        <v>49</v>
      </c>
      <c r="I85">
        <f>I84*J85</f>
        <v>15</v>
      </c>
      <c r="J85">
        <v>0.6</v>
      </c>
      <c r="K85">
        <v>18</v>
      </c>
      <c r="O85">
        <f>ROUND(CP85,0)</f>
        <v>4402</v>
      </c>
      <c r="P85">
        <f>ROUND(CQ85*I85,0)</f>
        <v>4402</v>
      </c>
      <c r="Q85">
        <f>ROUND(CR85*I85,0)</f>
        <v>0</v>
      </c>
      <c r="R85">
        <f>ROUND(CS85*I85,0)</f>
        <v>0</v>
      </c>
      <c r="S85">
        <f>ROUND(CT85*I85,0)</f>
        <v>0</v>
      </c>
      <c r="T85">
        <f>ROUND(CU85*I85,0)</f>
        <v>0</v>
      </c>
      <c r="U85">
        <f>CV85*I85</f>
        <v>0</v>
      </c>
      <c r="V85">
        <f>CW85*I85</f>
        <v>0</v>
      </c>
      <c r="W85">
        <f>ROUND(CX85*I85,0)</f>
        <v>0</v>
      </c>
      <c r="X85">
        <f t="shared" si="178"/>
        <v>0</v>
      </c>
      <c r="Y85">
        <f t="shared" si="178"/>
        <v>0</v>
      </c>
      <c r="AA85">
        <v>58002114</v>
      </c>
      <c r="AB85">
        <f>ROUND((AC85+AD85+AF85),2)</f>
        <v>293.47000000000003</v>
      </c>
      <c r="AC85">
        <f>ROUND((ES85),2)</f>
        <v>293.47000000000003</v>
      </c>
      <c r="AD85">
        <f>ROUND((((ET85)-(EU85))+AE85),2)</f>
        <v>0</v>
      </c>
      <c r="AE85">
        <f t="shared" si="179"/>
        <v>0</v>
      </c>
      <c r="AF85">
        <f t="shared" si="179"/>
        <v>0</v>
      </c>
      <c r="AG85">
        <f>ROUND((AP85),2)</f>
        <v>0</v>
      </c>
      <c r="AH85">
        <f t="shared" si="180"/>
        <v>0</v>
      </c>
      <c r="AI85">
        <f t="shared" si="180"/>
        <v>0</v>
      </c>
      <c r="AJ85">
        <f>(AS85)</f>
        <v>0</v>
      </c>
      <c r="AK85">
        <v>293.47000000000003</v>
      </c>
      <c r="AL85">
        <v>293.47000000000003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</v>
      </c>
      <c r="BD85" t="s">
        <v>6</v>
      </c>
      <c r="BE85" t="s">
        <v>6</v>
      </c>
      <c r="BF85" t="s">
        <v>6</v>
      </c>
      <c r="BG85" t="s">
        <v>6</v>
      </c>
      <c r="BH85">
        <v>3</v>
      </c>
      <c r="BI85">
        <v>1</v>
      </c>
      <c r="BJ85" t="s">
        <v>6</v>
      </c>
      <c r="BM85">
        <v>500003</v>
      </c>
      <c r="BN85">
        <v>0</v>
      </c>
      <c r="BO85" t="s">
        <v>6</v>
      </c>
      <c r="BP85">
        <v>0</v>
      </c>
      <c r="BQ85">
        <v>13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6</v>
      </c>
      <c r="BZ85">
        <v>0</v>
      </c>
      <c r="CA85">
        <v>0</v>
      </c>
      <c r="CB85" t="s">
        <v>6</v>
      </c>
      <c r="CE85">
        <v>0</v>
      </c>
      <c r="CF85">
        <v>0</v>
      </c>
      <c r="CG85">
        <v>0</v>
      </c>
      <c r="CM85">
        <v>0</v>
      </c>
      <c r="CN85" t="s">
        <v>6</v>
      </c>
      <c r="CO85">
        <v>0</v>
      </c>
      <c r="CP85">
        <f>(P85+Q85+S85)</f>
        <v>4402</v>
      </c>
      <c r="CQ85">
        <f>AC85*BC85</f>
        <v>293.47000000000003</v>
      </c>
      <c r="CR85">
        <f>AD85*BB85</f>
        <v>0</v>
      </c>
      <c r="CS85">
        <f>AE85*BS85</f>
        <v>0</v>
      </c>
      <c r="CT85">
        <f>AF85*BA85</f>
        <v>0</v>
      </c>
      <c r="CU85">
        <f t="shared" si="181"/>
        <v>0</v>
      </c>
      <c r="CV85">
        <f t="shared" si="181"/>
        <v>0</v>
      </c>
      <c r="CW85">
        <f t="shared" si="181"/>
        <v>0</v>
      </c>
      <c r="CX85">
        <f t="shared" si="181"/>
        <v>0</v>
      </c>
      <c r="CY85">
        <f>(((S85+R85)*AT85)/100)</f>
        <v>0</v>
      </c>
      <c r="CZ85">
        <f>(((S85+R85)*AU85)/100)</f>
        <v>0</v>
      </c>
      <c r="DC85" t="s">
        <v>6</v>
      </c>
      <c r="DD85" t="s">
        <v>6</v>
      </c>
      <c r="DE85" t="s">
        <v>6</v>
      </c>
      <c r="DF85" t="s">
        <v>6</v>
      </c>
      <c r="DG85" t="s">
        <v>6</v>
      </c>
      <c r="DH85" t="s">
        <v>6</v>
      </c>
      <c r="DI85" t="s">
        <v>6</v>
      </c>
      <c r="DJ85" t="s">
        <v>6</v>
      </c>
      <c r="DK85" t="s">
        <v>6</v>
      </c>
      <c r="DL85" t="s">
        <v>6</v>
      </c>
      <c r="DM85" t="s">
        <v>6</v>
      </c>
      <c r="DN85">
        <v>0</v>
      </c>
      <c r="DO85">
        <v>0</v>
      </c>
      <c r="DP85">
        <v>1</v>
      </c>
      <c r="DQ85">
        <v>1</v>
      </c>
      <c r="DU85">
        <v>1009</v>
      </c>
      <c r="DV85" t="s">
        <v>49</v>
      </c>
      <c r="DW85" t="s">
        <v>49</v>
      </c>
      <c r="DX85">
        <v>1</v>
      </c>
      <c r="DZ85" t="s">
        <v>6</v>
      </c>
      <c r="EA85" t="s">
        <v>6</v>
      </c>
      <c r="EB85" t="s">
        <v>6</v>
      </c>
      <c r="EC85" t="s">
        <v>6</v>
      </c>
      <c r="EE85">
        <v>55475140</v>
      </c>
      <c r="EF85">
        <v>13</v>
      </c>
      <c r="EG85" t="s">
        <v>25</v>
      </c>
      <c r="EH85">
        <v>0</v>
      </c>
      <c r="EI85" t="s">
        <v>6</v>
      </c>
      <c r="EJ85">
        <v>1</v>
      </c>
      <c r="EK85">
        <v>500003</v>
      </c>
      <c r="EL85" t="s">
        <v>26</v>
      </c>
      <c r="EM85" t="s">
        <v>27</v>
      </c>
      <c r="EO85" t="s">
        <v>6</v>
      </c>
      <c r="EQ85">
        <v>256</v>
      </c>
      <c r="ER85">
        <v>293.47000000000003</v>
      </c>
      <c r="ES85">
        <v>293.47000000000003</v>
      </c>
      <c r="ET85">
        <v>0</v>
      </c>
      <c r="EU85">
        <v>0</v>
      </c>
      <c r="EV85">
        <v>0</v>
      </c>
      <c r="EW85">
        <v>0</v>
      </c>
      <c r="EX85">
        <v>0</v>
      </c>
      <c r="FQ85">
        <v>0</v>
      </c>
      <c r="FR85">
        <f>ROUND(IF(AND(BH85=3,BI85=3),P85,0),0)</f>
        <v>0</v>
      </c>
      <c r="FS85">
        <v>0</v>
      </c>
      <c r="FX85">
        <v>0</v>
      </c>
      <c r="FY85">
        <v>0</v>
      </c>
      <c r="GA85" t="s">
        <v>36</v>
      </c>
      <c r="GD85">
        <v>1</v>
      </c>
      <c r="GF85">
        <v>1056009761</v>
      </c>
      <c r="GG85">
        <v>2</v>
      </c>
      <c r="GH85">
        <v>0</v>
      </c>
      <c r="GI85">
        <v>-2</v>
      </c>
      <c r="GJ85">
        <v>0</v>
      </c>
      <c r="GK85">
        <v>0</v>
      </c>
      <c r="GL85">
        <f>ROUND(IF(AND(BH85=3,BI85=3,FS85&lt;&gt;0),P85,0),0)</f>
        <v>0</v>
      </c>
      <c r="GM85">
        <f>ROUND(O85+X85+Y85,0)+GX85</f>
        <v>4402</v>
      </c>
      <c r="GN85">
        <f>IF(OR(BI85=0,BI85=1),ROUND(O85+X85+Y85,0),0)</f>
        <v>4402</v>
      </c>
      <c r="GO85">
        <f>IF(BI85=2,ROUND(O85+X85+Y85,0),0)</f>
        <v>0</v>
      </c>
      <c r="GP85">
        <f>IF(BI85=4,ROUND(O85+X85+Y85,0)+GX85,0)</f>
        <v>0</v>
      </c>
      <c r="GR85">
        <v>0</v>
      </c>
      <c r="GS85">
        <v>4</v>
      </c>
      <c r="GT85">
        <v>0</v>
      </c>
      <c r="GU85" t="s">
        <v>6</v>
      </c>
      <c r="GV85">
        <f>ROUND((GT85),2)</f>
        <v>0</v>
      </c>
      <c r="GW85">
        <v>1</v>
      </c>
      <c r="GX85">
        <f>ROUND(HC85*I85,0)</f>
        <v>0</v>
      </c>
      <c r="HA85">
        <v>0</v>
      </c>
      <c r="HB85">
        <v>0</v>
      </c>
      <c r="HC85">
        <f>GV85*GW85</f>
        <v>0</v>
      </c>
      <c r="HE85" t="s">
        <v>6</v>
      </c>
      <c r="HF85" t="s">
        <v>6</v>
      </c>
      <c r="HM85" t="s">
        <v>6</v>
      </c>
      <c r="HN85" t="s">
        <v>6</v>
      </c>
      <c r="HO85" t="s">
        <v>6</v>
      </c>
      <c r="HP85" t="s">
        <v>6</v>
      </c>
      <c r="HQ85" t="s">
        <v>6</v>
      </c>
      <c r="IK85">
        <v>0</v>
      </c>
    </row>
    <row r="86" spans="1:245" x14ac:dyDescent="0.2">
      <c r="A86">
        <v>18</v>
      </c>
      <c r="B86">
        <v>1</v>
      </c>
      <c r="C86">
        <v>114</v>
      </c>
      <c r="E86" t="s">
        <v>140</v>
      </c>
      <c r="F86" t="s">
        <v>141</v>
      </c>
      <c r="G86" t="s">
        <v>142</v>
      </c>
      <c r="H86" t="s">
        <v>49</v>
      </c>
      <c r="I86">
        <f>I84*J86</f>
        <v>4900</v>
      </c>
      <c r="J86">
        <v>196</v>
      </c>
      <c r="K86">
        <v>5880</v>
      </c>
      <c r="O86">
        <f>ROUND(CP86,0)</f>
        <v>1172129</v>
      </c>
      <c r="P86">
        <f>ROUND(CQ86*I86,0)</f>
        <v>1172129</v>
      </c>
      <c r="Q86">
        <f>ROUND(CR86*I86,0)</f>
        <v>0</v>
      </c>
      <c r="R86">
        <f>ROUND(CS86*I86,0)</f>
        <v>0</v>
      </c>
      <c r="S86">
        <f>ROUND(CT86*I86,0)</f>
        <v>0</v>
      </c>
      <c r="T86">
        <f>ROUND(CU86*I86,0)</f>
        <v>0</v>
      </c>
      <c r="U86">
        <f>CV86*I86</f>
        <v>0</v>
      </c>
      <c r="V86">
        <f>CW86*I86</f>
        <v>0</v>
      </c>
      <c r="W86">
        <f>ROUND(CX86*I86,0)</f>
        <v>0</v>
      </c>
      <c r="X86">
        <f t="shared" si="178"/>
        <v>0</v>
      </c>
      <c r="Y86">
        <f t="shared" si="178"/>
        <v>0</v>
      </c>
      <c r="AA86">
        <v>58002114</v>
      </c>
      <c r="AB86">
        <f>ROUND((AC86+AD86+AF86),2)</f>
        <v>239.21</v>
      </c>
      <c r="AC86">
        <f>ROUND((ES86),2)</f>
        <v>239.21</v>
      </c>
      <c r="AD86">
        <f>ROUND((((ET86)-(EU86))+AE86),2)</f>
        <v>0</v>
      </c>
      <c r="AE86">
        <f t="shared" si="179"/>
        <v>0</v>
      </c>
      <c r="AF86">
        <f t="shared" si="179"/>
        <v>0</v>
      </c>
      <c r="AG86">
        <f>ROUND((AP86),2)</f>
        <v>0</v>
      </c>
      <c r="AH86">
        <f t="shared" si="180"/>
        <v>0</v>
      </c>
      <c r="AI86">
        <f t="shared" si="180"/>
        <v>0</v>
      </c>
      <c r="AJ86">
        <f>(AS86)</f>
        <v>0</v>
      </c>
      <c r="AK86">
        <v>239.21</v>
      </c>
      <c r="AL86">
        <v>239.21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1</v>
      </c>
      <c r="BD86" t="s">
        <v>6</v>
      </c>
      <c r="BE86" t="s">
        <v>6</v>
      </c>
      <c r="BF86" t="s">
        <v>6</v>
      </c>
      <c r="BG86" t="s">
        <v>6</v>
      </c>
      <c r="BH86">
        <v>3</v>
      </c>
      <c r="BI86">
        <v>1</v>
      </c>
      <c r="BJ86" t="s">
        <v>6</v>
      </c>
      <c r="BM86">
        <v>500003</v>
      </c>
      <c r="BN86">
        <v>0</v>
      </c>
      <c r="BO86" t="s">
        <v>6</v>
      </c>
      <c r="BP86">
        <v>0</v>
      </c>
      <c r="BQ86">
        <v>13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6</v>
      </c>
      <c r="BZ86">
        <v>0</v>
      </c>
      <c r="CA86">
        <v>0</v>
      </c>
      <c r="CB86" t="s">
        <v>6</v>
      </c>
      <c r="CE86">
        <v>0</v>
      </c>
      <c r="CF86">
        <v>0</v>
      </c>
      <c r="CG86">
        <v>0</v>
      </c>
      <c r="CM86">
        <v>0</v>
      </c>
      <c r="CN86" t="s">
        <v>6</v>
      </c>
      <c r="CO86">
        <v>0</v>
      </c>
      <c r="CP86">
        <f>(P86+Q86+S86)</f>
        <v>1172129</v>
      </c>
      <c r="CQ86">
        <f>AC86*BC86</f>
        <v>239.21</v>
      </c>
      <c r="CR86">
        <f>AD86*BB86</f>
        <v>0</v>
      </c>
      <c r="CS86">
        <f>AE86*BS86</f>
        <v>0</v>
      </c>
      <c r="CT86">
        <f>AF86*BA86</f>
        <v>0</v>
      </c>
      <c r="CU86">
        <f t="shared" si="181"/>
        <v>0</v>
      </c>
      <c r="CV86">
        <f t="shared" si="181"/>
        <v>0</v>
      </c>
      <c r="CW86">
        <f t="shared" si="181"/>
        <v>0</v>
      </c>
      <c r="CX86">
        <f t="shared" si="181"/>
        <v>0</v>
      </c>
      <c r="CY86">
        <f>(((S86+R86)*AT86)/100)</f>
        <v>0</v>
      </c>
      <c r="CZ86">
        <f>(((S86+R86)*AU86)/100)</f>
        <v>0</v>
      </c>
      <c r="DC86" t="s">
        <v>6</v>
      </c>
      <c r="DD86" t="s">
        <v>6</v>
      </c>
      <c r="DE86" t="s">
        <v>6</v>
      </c>
      <c r="DF86" t="s">
        <v>6</v>
      </c>
      <c r="DG86" t="s">
        <v>6</v>
      </c>
      <c r="DH86" t="s">
        <v>6</v>
      </c>
      <c r="DI86" t="s">
        <v>6</v>
      </c>
      <c r="DJ86" t="s">
        <v>6</v>
      </c>
      <c r="DK86" t="s">
        <v>6</v>
      </c>
      <c r="DL86" t="s">
        <v>6</v>
      </c>
      <c r="DM86" t="s">
        <v>6</v>
      </c>
      <c r="DN86">
        <v>0</v>
      </c>
      <c r="DO86">
        <v>0</v>
      </c>
      <c r="DP86">
        <v>1</v>
      </c>
      <c r="DQ86">
        <v>1</v>
      </c>
      <c r="DU86">
        <v>1009</v>
      </c>
      <c r="DV86" t="s">
        <v>49</v>
      </c>
      <c r="DW86" t="s">
        <v>49</v>
      </c>
      <c r="DX86">
        <v>1</v>
      </c>
      <c r="DZ86" t="s">
        <v>6</v>
      </c>
      <c r="EA86" t="s">
        <v>6</v>
      </c>
      <c r="EB86" t="s">
        <v>6</v>
      </c>
      <c r="EC86" t="s">
        <v>6</v>
      </c>
      <c r="EE86">
        <v>55475140</v>
      </c>
      <c r="EF86">
        <v>13</v>
      </c>
      <c r="EG86" t="s">
        <v>25</v>
      </c>
      <c r="EH86">
        <v>0</v>
      </c>
      <c r="EI86" t="s">
        <v>6</v>
      </c>
      <c r="EJ86">
        <v>1</v>
      </c>
      <c r="EK86">
        <v>500003</v>
      </c>
      <c r="EL86" t="s">
        <v>26</v>
      </c>
      <c r="EM86" t="s">
        <v>27</v>
      </c>
      <c r="EO86" t="s">
        <v>6</v>
      </c>
      <c r="EQ86">
        <v>256</v>
      </c>
      <c r="ER86">
        <v>239.21</v>
      </c>
      <c r="ES86">
        <v>239.21</v>
      </c>
      <c r="ET86">
        <v>0</v>
      </c>
      <c r="EU86">
        <v>0</v>
      </c>
      <c r="EV86">
        <v>0</v>
      </c>
      <c r="EW86">
        <v>0</v>
      </c>
      <c r="EX86">
        <v>0</v>
      </c>
      <c r="FQ86">
        <v>0</v>
      </c>
      <c r="FR86">
        <f>ROUND(IF(AND(BH86=3,BI86=3),P86,0),0)</f>
        <v>0</v>
      </c>
      <c r="FS86">
        <v>0</v>
      </c>
      <c r="FX86">
        <v>0</v>
      </c>
      <c r="FY86">
        <v>0</v>
      </c>
      <c r="GA86" t="s">
        <v>36</v>
      </c>
      <c r="GD86">
        <v>1</v>
      </c>
      <c r="GF86">
        <v>1076916966</v>
      </c>
      <c r="GG86">
        <v>2</v>
      </c>
      <c r="GH86">
        <v>0</v>
      </c>
      <c r="GI86">
        <v>-2</v>
      </c>
      <c r="GJ86">
        <v>0</v>
      </c>
      <c r="GK86">
        <v>0</v>
      </c>
      <c r="GL86">
        <f>ROUND(IF(AND(BH86=3,BI86=3,FS86&lt;&gt;0),P86,0),0)</f>
        <v>0</v>
      </c>
      <c r="GM86">
        <f>ROUND(O86+X86+Y86,0)+GX86</f>
        <v>1172129</v>
      </c>
      <c r="GN86">
        <f>IF(OR(BI86=0,BI86=1),ROUND(O86+X86+Y86,0),0)</f>
        <v>1172129</v>
      </c>
      <c r="GO86">
        <f>IF(BI86=2,ROUND(O86+X86+Y86,0),0)</f>
        <v>0</v>
      </c>
      <c r="GP86">
        <f>IF(BI86=4,ROUND(O86+X86+Y86,0)+GX86,0)</f>
        <v>0</v>
      </c>
      <c r="GR86">
        <v>0</v>
      </c>
      <c r="GS86">
        <v>4</v>
      </c>
      <c r="GT86">
        <v>0</v>
      </c>
      <c r="GU86" t="s">
        <v>6</v>
      </c>
      <c r="GV86">
        <f>ROUND((GT86),2)</f>
        <v>0</v>
      </c>
      <c r="GW86">
        <v>1</v>
      </c>
      <c r="GX86">
        <f>ROUND(HC86*I86,0)</f>
        <v>0</v>
      </c>
      <c r="HA86">
        <v>0</v>
      </c>
      <c r="HB86">
        <v>0</v>
      </c>
      <c r="HC86">
        <f>GV86*GW86</f>
        <v>0</v>
      </c>
      <c r="HE86" t="s">
        <v>6</v>
      </c>
      <c r="HF86" t="s">
        <v>6</v>
      </c>
      <c r="HM86" t="s">
        <v>6</v>
      </c>
      <c r="HN86" t="s">
        <v>6</v>
      </c>
      <c r="HO86" t="s">
        <v>6</v>
      </c>
      <c r="HP86" t="s">
        <v>6</v>
      </c>
      <c r="HQ86" t="s">
        <v>6</v>
      </c>
      <c r="IK86">
        <v>0</v>
      </c>
    </row>
    <row r="88" spans="1:245" x14ac:dyDescent="0.2">
      <c r="A88" s="2">
        <v>51</v>
      </c>
      <c r="B88" s="2">
        <f>B20</f>
        <v>1</v>
      </c>
      <c r="C88" s="2">
        <f>A20</f>
        <v>3</v>
      </c>
      <c r="D88" s="2">
        <f>ROW(A20)</f>
        <v>20</v>
      </c>
      <c r="E88" s="2"/>
      <c r="F88" s="2" t="str">
        <f>IF(F20&lt;&gt;"",F20,"")</f>
        <v>3</v>
      </c>
      <c r="G88" s="2" t="str">
        <f>IF(G20&lt;&gt;"",G20,"")</f>
        <v>АВР по ремонту распределительных сетей 0,4 - 10 кВ  на 2025 г.</v>
      </c>
      <c r="H88" s="2">
        <v>0</v>
      </c>
      <c r="I88" s="2"/>
      <c r="J88" s="2"/>
      <c r="K88" s="2"/>
      <c r="L88" s="2"/>
      <c r="M88" s="2"/>
      <c r="N88" s="2"/>
      <c r="O88" s="2">
        <f t="shared" ref="O88:T88" si="182">ROUND(AB88,0)</f>
        <v>5776344</v>
      </c>
      <c r="P88" s="2">
        <f t="shared" si="182"/>
        <v>4565366</v>
      </c>
      <c r="Q88" s="2">
        <f t="shared" si="182"/>
        <v>710381</v>
      </c>
      <c r="R88" s="2">
        <f t="shared" si="182"/>
        <v>0</v>
      </c>
      <c r="S88" s="2">
        <f t="shared" si="182"/>
        <v>500597</v>
      </c>
      <c r="T88" s="2">
        <f t="shared" si="182"/>
        <v>0</v>
      </c>
      <c r="U88" s="2">
        <f>AH88</f>
        <v>3059.7</v>
      </c>
      <c r="V88" s="2">
        <f>AI88</f>
        <v>0</v>
      </c>
      <c r="W88" s="2">
        <f>ROUND(AJ88,0)</f>
        <v>0</v>
      </c>
      <c r="X88" s="2">
        <f>ROUND(AK88,0)</f>
        <v>911087</v>
      </c>
      <c r="Y88" s="2">
        <f>ROUND(AL88,0)</f>
        <v>300358</v>
      </c>
      <c r="Z88" s="2"/>
      <c r="AA88" s="2"/>
      <c r="AB88" s="2">
        <f>ROUND(SUMIF(AA24:AA86,"=58002114",O24:O86),0)</f>
        <v>5776344</v>
      </c>
      <c r="AC88" s="2">
        <f>ROUND(SUMIF(AA24:AA86,"=58002114",P24:P86),0)</f>
        <v>4565366</v>
      </c>
      <c r="AD88" s="2">
        <f>ROUND(SUMIF(AA24:AA86,"=58002114",Q24:Q86),0)</f>
        <v>710381</v>
      </c>
      <c r="AE88" s="2">
        <f>ROUND(SUMIF(AA24:AA86,"=58002114",R24:R86),0)</f>
        <v>0</v>
      </c>
      <c r="AF88" s="2">
        <f>ROUND(SUMIF(AA24:AA86,"=58002114",S24:S86),0)</f>
        <v>500597</v>
      </c>
      <c r="AG88" s="2">
        <f>ROUND(SUMIF(AA24:AA86,"=58002114",T24:T86),0)</f>
        <v>0</v>
      </c>
      <c r="AH88" s="2">
        <f>SUMIF(AA24:AA86,"=58002114",U24:U86)</f>
        <v>3059.7</v>
      </c>
      <c r="AI88" s="2">
        <f>SUMIF(AA24:AA86,"=58002114",V24:V86)</f>
        <v>0</v>
      </c>
      <c r="AJ88" s="2">
        <f>ROUND(SUMIF(AA24:AA86,"=58002114",W24:W86),0)</f>
        <v>0</v>
      </c>
      <c r="AK88" s="2">
        <f>ROUND(SUMIF(AA24:AA86,"=58002114",X24:X86),0)</f>
        <v>911087</v>
      </c>
      <c r="AL88" s="2">
        <f>ROUND(SUMIF(AA24:AA86,"=58002114",Y24:Y86),0)</f>
        <v>300358</v>
      </c>
      <c r="AM88" s="2"/>
      <c r="AN88" s="2"/>
      <c r="AO88" s="2">
        <f t="shared" ref="AO88:BD88" si="183">ROUND(BX88,0)</f>
        <v>0</v>
      </c>
      <c r="AP88" s="2">
        <f t="shared" si="183"/>
        <v>0</v>
      </c>
      <c r="AQ88" s="2">
        <f t="shared" si="183"/>
        <v>0</v>
      </c>
      <c r="AR88" s="2">
        <f t="shared" si="183"/>
        <v>6987789</v>
      </c>
      <c r="AS88" s="2">
        <f t="shared" si="183"/>
        <v>6987789</v>
      </c>
      <c r="AT88" s="2">
        <f t="shared" si="183"/>
        <v>0</v>
      </c>
      <c r="AU88" s="2">
        <f t="shared" si="183"/>
        <v>0</v>
      </c>
      <c r="AV88" s="2">
        <f t="shared" si="183"/>
        <v>4565366</v>
      </c>
      <c r="AW88" s="2">
        <f t="shared" si="183"/>
        <v>4565366</v>
      </c>
      <c r="AX88" s="2">
        <f t="shared" si="183"/>
        <v>0</v>
      </c>
      <c r="AY88" s="2">
        <f t="shared" si="183"/>
        <v>4565366</v>
      </c>
      <c r="AZ88" s="2">
        <f t="shared" si="183"/>
        <v>0</v>
      </c>
      <c r="BA88" s="2">
        <f t="shared" si="183"/>
        <v>0</v>
      </c>
      <c r="BB88" s="2">
        <f t="shared" si="183"/>
        <v>0</v>
      </c>
      <c r="BC88" s="2">
        <f t="shared" si="183"/>
        <v>0</v>
      </c>
      <c r="BD88" s="2">
        <f t="shared" si="183"/>
        <v>0</v>
      </c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>
        <f>ROUND(SUMIF(AA24:AA86,"=58002114",FQ24:FQ86),0)</f>
        <v>0</v>
      </c>
      <c r="BY88" s="2">
        <f>ROUND(SUMIF(AA24:AA86,"=58002114",FR24:FR86),0)</f>
        <v>0</v>
      </c>
      <c r="BZ88" s="2">
        <f>ROUND(SUMIF(AA24:AA86,"=58002114",GL24:GL86),0)</f>
        <v>0</v>
      </c>
      <c r="CA88" s="2">
        <f>ROUND(SUMIF(AA24:AA86,"=58002114",GM24:GM86),0)</f>
        <v>6987789</v>
      </c>
      <c r="CB88" s="2">
        <f>ROUND(SUMIF(AA24:AA86,"=58002114",GN24:GN86),0)</f>
        <v>6987789</v>
      </c>
      <c r="CC88" s="2">
        <f>ROUND(SUMIF(AA24:AA86,"=58002114",GO24:GO86),0)</f>
        <v>0</v>
      </c>
      <c r="CD88" s="2">
        <f>ROUND(SUMIF(AA24:AA86,"=58002114",GP24:GP86),0)</f>
        <v>0</v>
      </c>
      <c r="CE88" s="2">
        <f>AC88-BX88</f>
        <v>4565366</v>
      </c>
      <c r="CF88" s="2">
        <f>AC88-BY88</f>
        <v>4565366</v>
      </c>
      <c r="CG88" s="2">
        <f>BX88-BZ88</f>
        <v>0</v>
      </c>
      <c r="CH88" s="2">
        <f>AC88-BX88-BY88+BZ88</f>
        <v>4565366</v>
      </c>
      <c r="CI88" s="2">
        <f>BY88-BZ88</f>
        <v>0</v>
      </c>
      <c r="CJ88" s="2">
        <f>ROUND(SUMIF(AA24:AA86,"=58002114",GX24:GX86),0)</f>
        <v>0</v>
      </c>
      <c r="CK88" s="2">
        <f>ROUND(SUMIF(AA24:AA86,"=58002114",GY24:GY86),0)</f>
        <v>0</v>
      </c>
      <c r="CL88" s="2">
        <f>ROUND(SUMIF(AA24:AA86,"=58002114",GZ24:GZ86),0)</f>
        <v>0</v>
      </c>
      <c r="CM88" s="2">
        <f>ROUND(SUMIF(AA24:AA86,"=58002114",HD24:HD86),0)</f>
        <v>0</v>
      </c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>
        <v>0</v>
      </c>
    </row>
    <row r="90" spans="1:245" x14ac:dyDescent="0.2">
      <c r="A90" s="4">
        <v>50</v>
      </c>
      <c r="B90" s="4">
        <v>0</v>
      </c>
      <c r="C90" s="4">
        <v>0</v>
      </c>
      <c r="D90" s="4">
        <v>1</v>
      </c>
      <c r="E90" s="4">
        <v>201</v>
      </c>
      <c r="F90" s="4">
        <f>ROUND(Source!O88,O90)</f>
        <v>5776344</v>
      </c>
      <c r="G90" s="4" t="s">
        <v>143</v>
      </c>
      <c r="H90" s="4" t="s">
        <v>144</v>
      </c>
      <c r="I90" s="4"/>
      <c r="J90" s="4"/>
      <c r="K90" s="4">
        <v>201</v>
      </c>
      <c r="L90" s="4">
        <v>1</v>
      </c>
      <c r="M90" s="4">
        <v>3</v>
      </c>
      <c r="N90" s="4" t="s">
        <v>6</v>
      </c>
      <c r="O90" s="4">
        <v>0</v>
      </c>
      <c r="P90" s="4"/>
      <c r="Q90" s="4"/>
      <c r="R90" s="4"/>
      <c r="S90" s="4"/>
      <c r="T90" s="4"/>
      <c r="U90" s="4"/>
      <c r="V90" s="4"/>
      <c r="W90" s="4">
        <v>5776344</v>
      </c>
      <c r="X90" s="4">
        <v>1</v>
      </c>
      <c r="Y90" s="4">
        <v>5776344</v>
      </c>
      <c r="Z90" s="4"/>
      <c r="AA90" s="4"/>
      <c r="AB90" s="4"/>
    </row>
    <row r="91" spans="1:245" x14ac:dyDescent="0.2">
      <c r="A91" s="4">
        <v>50</v>
      </c>
      <c r="B91" s="4">
        <v>0</v>
      </c>
      <c r="C91" s="4">
        <v>0</v>
      </c>
      <c r="D91" s="4">
        <v>1</v>
      </c>
      <c r="E91" s="4">
        <v>202</v>
      </c>
      <c r="F91" s="4">
        <f>ROUND(Source!P88,O91)</f>
        <v>4565366</v>
      </c>
      <c r="G91" s="4" t="s">
        <v>145</v>
      </c>
      <c r="H91" s="4" t="s">
        <v>146</v>
      </c>
      <c r="I91" s="4"/>
      <c r="J91" s="4"/>
      <c r="K91" s="4">
        <v>202</v>
      </c>
      <c r="L91" s="4">
        <v>2</v>
      </c>
      <c r="M91" s="4">
        <v>3</v>
      </c>
      <c r="N91" s="4" t="s">
        <v>6</v>
      </c>
      <c r="O91" s="4">
        <v>0</v>
      </c>
      <c r="P91" s="4"/>
      <c r="Q91" s="4"/>
      <c r="R91" s="4"/>
      <c r="S91" s="4"/>
      <c r="T91" s="4"/>
      <c r="U91" s="4"/>
      <c r="V91" s="4"/>
      <c r="W91" s="4">
        <v>4565366</v>
      </c>
      <c r="X91" s="4">
        <v>1</v>
      </c>
      <c r="Y91" s="4">
        <v>4565366</v>
      </c>
      <c r="Z91" s="4"/>
      <c r="AA91" s="4"/>
      <c r="AB91" s="4"/>
    </row>
    <row r="92" spans="1:245" x14ac:dyDescent="0.2">
      <c r="A92" s="4">
        <v>50</v>
      </c>
      <c r="B92" s="4">
        <v>0</v>
      </c>
      <c r="C92" s="4">
        <v>0</v>
      </c>
      <c r="D92" s="4">
        <v>1</v>
      </c>
      <c r="E92" s="4">
        <v>222</v>
      </c>
      <c r="F92" s="4">
        <f>ROUND(Source!AO88,O92)</f>
        <v>0</v>
      </c>
      <c r="G92" s="4" t="s">
        <v>147</v>
      </c>
      <c r="H92" s="4" t="s">
        <v>148</v>
      </c>
      <c r="I92" s="4"/>
      <c r="J92" s="4"/>
      <c r="K92" s="4">
        <v>222</v>
      </c>
      <c r="L92" s="4">
        <v>3</v>
      </c>
      <c r="M92" s="4">
        <v>3</v>
      </c>
      <c r="N92" s="4" t="s">
        <v>6</v>
      </c>
      <c r="O92" s="4">
        <v>0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45" x14ac:dyDescent="0.2">
      <c r="A93" s="4">
        <v>50</v>
      </c>
      <c r="B93" s="4">
        <v>0</v>
      </c>
      <c r="C93" s="4">
        <v>0</v>
      </c>
      <c r="D93" s="4">
        <v>1</v>
      </c>
      <c r="E93" s="4">
        <v>225</v>
      </c>
      <c r="F93" s="4">
        <f>ROUND(Source!AV88,O93)</f>
        <v>4565366</v>
      </c>
      <c r="G93" s="4" t="s">
        <v>149</v>
      </c>
      <c r="H93" s="4" t="s">
        <v>150</v>
      </c>
      <c r="I93" s="4"/>
      <c r="J93" s="4"/>
      <c r="K93" s="4">
        <v>225</v>
      </c>
      <c r="L93" s="4">
        <v>4</v>
      </c>
      <c r="M93" s="4">
        <v>3</v>
      </c>
      <c r="N93" s="4" t="s">
        <v>6</v>
      </c>
      <c r="O93" s="4">
        <v>0</v>
      </c>
      <c r="P93" s="4"/>
      <c r="Q93" s="4"/>
      <c r="R93" s="4"/>
      <c r="S93" s="4"/>
      <c r="T93" s="4"/>
      <c r="U93" s="4"/>
      <c r="V93" s="4"/>
      <c r="W93" s="4">
        <v>4565366</v>
      </c>
      <c r="X93" s="4">
        <v>1</v>
      </c>
      <c r="Y93" s="4">
        <v>4565366</v>
      </c>
      <c r="Z93" s="4"/>
      <c r="AA93" s="4"/>
      <c r="AB93" s="4"/>
    </row>
    <row r="94" spans="1:245" x14ac:dyDescent="0.2">
      <c r="A94" s="4">
        <v>50</v>
      </c>
      <c r="B94" s="4">
        <v>0</v>
      </c>
      <c r="C94" s="4">
        <v>0</v>
      </c>
      <c r="D94" s="4">
        <v>1</v>
      </c>
      <c r="E94" s="4">
        <v>226</v>
      </c>
      <c r="F94" s="4">
        <f>ROUND(Source!AW88,O94)</f>
        <v>4565366</v>
      </c>
      <c r="G94" s="4" t="s">
        <v>151</v>
      </c>
      <c r="H94" s="4" t="s">
        <v>152</v>
      </c>
      <c r="I94" s="4"/>
      <c r="J94" s="4"/>
      <c r="K94" s="4">
        <v>226</v>
      </c>
      <c r="L94" s="4">
        <v>5</v>
      </c>
      <c r="M94" s="4">
        <v>3</v>
      </c>
      <c r="N94" s="4" t="s">
        <v>6</v>
      </c>
      <c r="O94" s="4">
        <v>0</v>
      </c>
      <c r="P94" s="4"/>
      <c r="Q94" s="4"/>
      <c r="R94" s="4"/>
      <c r="S94" s="4"/>
      <c r="T94" s="4"/>
      <c r="U94" s="4"/>
      <c r="V94" s="4"/>
      <c r="W94" s="4">
        <v>4565366</v>
      </c>
      <c r="X94" s="4">
        <v>1</v>
      </c>
      <c r="Y94" s="4">
        <v>4565366</v>
      </c>
      <c r="Z94" s="4"/>
      <c r="AA94" s="4"/>
      <c r="AB94" s="4"/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227</v>
      </c>
      <c r="F95" s="4">
        <f>ROUND(Source!AX88,O95)</f>
        <v>0</v>
      </c>
      <c r="G95" s="4" t="s">
        <v>153</v>
      </c>
      <c r="H95" s="4" t="s">
        <v>154</v>
      </c>
      <c r="I95" s="4"/>
      <c r="J95" s="4"/>
      <c r="K95" s="4">
        <v>227</v>
      </c>
      <c r="L95" s="4">
        <v>6</v>
      </c>
      <c r="M95" s="4">
        <v>3</v>
      </c>
      <c r="N95" s="4" t="s">
        <v>6</v>
      </c>
      <c r="O95" s="4">
        <v>0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228</v>
      </c>
      <c r="F96" s="4">
        <f>ROUND(Source!AY88,O96)</f>
        <v>4565366</v>
      </c>
      <c r="G96" s="4" t="s">
        <v>155</v>
      </c>
      <c r="H96" s="4" t="s">
        <v>156</v>
      </c>
      <c r="I96" s="4"/>
      <c r="J96" s="4"/>
      <c r="K96" s="4">
        <v>228</v>
      </c>
      <c r="L96" s="4">
        <v>7</v>
      </c>
      <c r="M96" s="4">
        <v>3</v>
      </c>
      <c r="N96" s="4" t="s">
        <v>6</v>
      </c>
      <c r="O96" s="4">
        <v>0</v>
      </c>
      <c r="P96" s="4"/>
      <c r="Q96" s="4"/>
      <c r="R96" s="4"/>
      <c r="S96" s="4"/>
      <c r="T96" s="4"/>
      <c r="U96" s="4"/>
      <c r="V96" s="4"/>
      <c r="W96" s="4">
        <v>4565366</v>
      </c>
      <c r="X96" s="4">
        <v>1</v>
      </c>
      <c r="Y96" s="4">
        <v>4565366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216</v>
      </c>
      <c r="F97" s="4">
        <f>ROUND(Source!AP88,O97)</f>
        <v>0</v>
      </c>
      <c r="G97" s="4" t="s">
        <v>157</v>
      </c>
      <c r="H97" s="4" t="s">
        <v>158</v>
      </c>
      <c r="I97" s="4"/>
      <c r="J97" s="4"/>
      <c r="K97" s="4">
        <v>216</v>
      </c>
      <c r="L97" s="4">
        <v>8</v>
      </c>
      <c r="M97" s="4">
        <v>3</v>
      </c>
      <c r="N97" s="4" t="s">
        <v>6</v>
      </c>
      <c r="O97" s="4">
        <v>0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223</v>
      </c>
      <c r="F98" s="4">
        <f>ROUND(Source!AQ88,O98)</f>
        <v>0</v>
      </c>
      <c r="G98" s="4" t="s">
        <v>159</v>
      </c>
      <c r="H98" s="4" t="s">
        <v>160</v>
      </c>
      <c r="I98" s="4"/>
      <c r="J98" s="4"/>
      <c r="K98" s="4">
        <v>223</v>
      </c>
      <c r="L98" s="4">
        <v>9</v>
      </c>
      <c r="M98" s="4">
        <v>3</v>
      </c>
      <c r="N98" s="4" t="s">
        <v>6</v>
      </c>
      <c r="O98" s="4">
        <v>0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229</v>
      </c>
      <c r="F99" s="4">
        <f>ROUND(Source!AZ88,O99)</f>
        <v>0</v>
      </c>
      <c r="G99" s="4" t="s">
        <v>161</v>
      </c>
      <c r="H99" s="4" t="s">
        <v>162</v>
      </c>
      <c r="I99" s="4"/>
      <c r="J99" s="4"/>
      <c r="K99" s="4">
        <v>229</v>
      </c>
      <c r="L99" s="4">
        <v>10</v>
      </c>
      <c r="M99" s="4">
        <v>3</v>
      </c>
      <c r="N99" s="4" t="s">
        <v>6</v>
      </c>
      <c r="O99" s="4">
        <v>0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203</v>
      </c>
      <c r="F100" s="4">
        <f>ROUND(Source!Q88,O100)</f>
        <v>710381</v>
      </c>
      <c r="G100" s="4" t="s">
        <v>163</v>
      </c>
      <c r="H100" s="4" t="s">
        <v>164</v>
      </c>
      <c r="I100" s="4"/>
      <c r="J100" s="4"/>
      <c r="K100" s="4">
        <v>203</v>
      </c>
      <c r="L100" s="4">
        <v>11</v>
      </c>
      <c r="M100" s="4">
        <v>3</v>
      </c>
      <c r="N100" s="4" t="s">
        <v>6</v>
      </c>
      <c r="O100" s="4">
        <v>0</v>
      </c>
      <c r="P100" s="4"/>
      <c r="Q100" s="4"/>
      <c r="R100" s="4"/>
      <c r="S100" s="4"/>
      <c r="T100" s="4"/>
      <c r="U100" s="4"/>
      <c r="V100" s="4"/>
      <c r="W100" s="4">
        <v>710381</v>
      </c>
      <c r="X100" s="4">
        <v>1</v>
      </c>
      <c r="Y100" s="4">
        <v>710381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231</v>
      </c>
      <c r="F101" s="4">
        <f>ROUND(Source!BB88,O101)</f>
        <v>0</v>
      </c>
      <c r="G101" s="4" t="s">
        <v>165</v>
      </c>
      <c r="H101" s="4" t="s">
        <v>166</v>
      </c>
      <c r="I101" s="4"/>
      <c r="J101" s="4"/>
      <c r="K101" s="4">
        <v>231</v>
      </c>
      <c r="L101" s="4">
        <v>12</v>
      </c>
      <c r="M101" s="4">
        <v>3</v>
      </c>
      <c r="N101" s="4" t="s">
        <v>6</v>
      </c>
      <c r="O101" s="4">
        <v>0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204</v>
      </c>
      <c r="F102" s="4">
        <f>ROUND(Source!R88,O102)</f>
        <v>0</v>
      </c>
      <c r="G102" s="4" t="s">
        <v>167</v>
      </c>
      <c r="H102" s="4" t="s">
        <v>168</v>
      </c>
      <c r="I102" s="4"/>
      <c r="J102" s="4"/>
      <c r="K102" s="4">
        <v>204</v>
      </c>
      <c r="L102" s="4">
        <v>13</v>
      </c>
      <c r="M102" s="4">
        <v>3</v>
      </c>
      <c r="N102" s="4" t="s">
        <v>6</v>
      </c>
      <c r="O102" s="4">
        <v>0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205</v>
      </c>
      <c r="F103" s="4">
        <f>ROUND(Source!S88,O103)</f>
        <v>500597</v>
      </c>
      <c r="G103" s="4" t="s">
        <v>169</v>
      </c>
      <c r="H103" s="4" t="s">
        <v>170</v>
      </c>
      <c r="I103" s="4"/>
      <c r="J103" s="4"/>
      <c r="K103" s="4">
        <v>205</v>
      </c>
      <c r="L103" s="4">
        <v>14</v>
      </c>
      <c r="M103" s="4">
        <v>3</v>
      </c>
      <c r="N103" s="4" t="s">
        <v>6</v>
      </c>
      <c r="O103" s="4">
        <v>0</v>
      </c>
      <c r="P103" s="4"/>
      <c r="Q103" s="4"/>
      <c r="R103" s="4"/>
      <c r="S103" s="4"/>
      <c r="T103" s="4"/>
      <c r="U103" s="4"/>
      <c r="V103" s="4"/>
      <c r="W103" s="4">
        <v>500597</v>
      </c>
      <c r="X103" s="4">
        <v>1</v>
      </c>
      <c r="Y103" s="4">
        <v>500597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232</v>
      </c>
      <c r="F104" s="4">
        <f>ROUND(Source!BC88,O104)</f>
        <v>0</v>
      </c>
      <c r="G104" s="4" t="s">
        <v>171</v>
      </c>
      <c r="H104" s="4" t="s">
        <v>172</v>
      </c>
      <c r="I104" s="4"/>
      <c r="J104" s="4"/>
      <c r="K104" s="4">
        <v>232</v>
      </c>
      <c r="L104" s="4">
        <v>15</v>
      </c>
      <c r="M104" s="4">
        <v>3</v>
      </c>
      <c r="N104" s="4" t="s">
        <v>6</v>
      </c>
      <c r="O104" s="4">
        <v>0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214</v>
      </c>
      <c r="F105" s="4">
        <f>ROUND(Source!AS88,O105)</f>
        <v>6987789</v>
      </c>
      <c r="G105" s="4" t="s">
        <v>173</v>
      </c>
      <c r="H105" s="4" t="s">
        <v>174</v>
      </c>
      <c r="I105" s="4"/>
      <c r="J105" s="4"/>
      <c r="K105" s="4">
        <v>214</v>
      </c>
      <c r="L105" s="4">
        <v>16</v>
      </c>
      <c r="M105" s="4">
        <v>3</v>
      </c>
      <c r="N105" s="4" t="s">
        <v>6</v>
      </c>
      <c r="O105" s="4">
        <v>0</v>
      </c>
      <c r="P105" s="4"/>
      <c r="Q105" s="4"/>
      <c r="R105" s="4"/>
      <c r="S105" s="4"/>
      <c r="T105" s="4"/>
      <c r="U105" s="4"/>
      <c r="V105" s="4"/>
      <c r="W105" s="4">
        <v>6987789</v>
      </c>
      <c r="X105" s="4">
        <v>1</v>
      </c>
      <c r="Y105" s="4">
        <v>6987789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215</v>
      </c>
      <c r="F106" s="4">
        <f>ROUND(Source!AT88,O106)</f>
        <v>0</v>
      </c>
      <c r="G106" s="4" t="s">
        <v>175</v>
      </c>
      <c r="H106" s="4" t="s">
        <v>176</v>
      </c>
      <c r="I106" s="4"/>
      <c r="J106" s="4"/>
      <c r="K106" s="4">
        <v>215</v>
      </c>
      <c r="L106" s="4">
        <v>17</v>
      </c>
      <c r="M106" s="4">
        <v>3</v>
      </c>
      <c r="N106" s="4" t="s">
        <v>6</v>
      </c>
      <c r="O106" s="4">
        <v>0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217</v>
      </c>
      <c r="F107" s="4">
        <f>ROUND(Source!AU88,O107)</f>
        <v>0</v>
      </c>
      <c r="G107" s="4" t="s">
        <v>177</v>
      </c>
      <c r="H107" s="4" t="s">
        <v>178</v>
      </c>
      <c r="I107" s="4"/>
      <c r="J107" s="4"/>
      <c r="K107" s="4">
        <v>217</v>
      </c>
      <c r="L107" s="4">
        <v>18</v>
      </c>
      <c r="M107" s="4">
        <v>3</v>
      </c>
      <c r="N107" s="4" t="s">
        <v>6</v>
      </c>
      <c r="O107" s="4">
        <v>0</v>
      </c>
      <c r="P107" s="4"/>
      <c r="Q107" s="4"/>
      <c r="R107" s="4"/>
      <c r="S107" s="4"/>
      <c r="T107" s="4"/>
      <c r="U107" s="4"/>
      <c r="V107" s="4"/>
      <c r="W107" s="4">
        <v>0</v>
      </c>
      <c r="X107" s="4">
        <v>1</v>
      </c>
      <c r="Y107" s="4">
        <v>0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230</v>
      </c>
      <c r="F108" s="4">
        <f>ROUND(Source!BA88,O108)</f>
        <v>0</v>
      </c>
      <c r="G108" s="4" t="s">
        <v>179</v>
      </c>
      <c r="H108" s="4" t="s">
        <v>180</v>
      </c>
      <c r="I108" s="4"/>
      <c r="J108" s="4"/>
      <c r="K108" s="4">
        <v>230</v>
      </c>
      <c r="L108" s="4">
        <v>19</v>
      </c>
      <c r="M108" s="4">
        <v>3</v>
      </c>
      <c r="N108" s="4" t="s">
        <v>6</v>
      </c>
      <c r="O108" s="4">
        <v>0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206</v>
      </c>
      <c r="F109" s="4">
        <f>ROUND(Source!T88,O109)</f>
        <v>0</v>
      </c>
      <c r="G109" s="4" t="s">
        <v>181</v>
      </c>
      <c r="H109" s="4" t="s">
        <v>182</v>
      </c>
      <c r="I109" s="4"/>
      <c r="J109" s="4"/>
      <c r="K109" s="4">
        <v>206</v>
      </c>
      <c r="L109" s="4">
        <v>20</v>
      </c>
      <c r="M109" s="4">
        <v>3</v>
      </c>
      <c r="N109" s="4" t="s">
        <v>6</v>
      </c>
      <c r="O109" s="4">
        <v>0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0</v>
      </c>
      <c r="F110" s="4">
        <f>Source!U88</f>
        <v>3059.7</v>
      </c>
      <c r="G110" s="4" t="s">
        <v>183</v>
      </c>
      <c r="H110" s="4" t="s">
        <v>184</v>
      </c>
      <c r="I110" s="4"/>
      <c r="J110" s="4"/>
      <c r="K110" s="4">
        <v>207</v>
      </c>
      <c r="L110" s="4">
        <v>21</v>
      </c>
      <c r="M110" s="4">
        <v>3</v>
      </c>
      <c r="N110" s="4" t="s">
        <v>6</v>
      </c>
      <c r="O110" s="4">
        <v>-1</v>
      </c>
      <c r="P110" s="4"/>
      <c r="Q110" s="4"/>
      <c r="R110" s="4"/>
      <c r="S110" s="4"/>
      <c r="T110" s="4"/>
      <c r="U110" s="4"/>
      <c r="V110" s="4"/>
      <c r="W110" s="4">
        <v>3059.7</v>
      </c>
      <c r="X110" s="4">
        <v>1</v>
      </c>
      <c r="Y110" s="4">
        <v>3059.7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208</v>
      </c>
      <c r="F111" s="4">
        <f>Source!V88</f>
        <v>0</v>
      </c>
      <c r="G111" s="4" t="s">
        <v>185</v>
      </c>
      <c r="H111" s="4" t="s">
        <v>186</v>
      </c>
      <c r="I111" s="4"/>
      <c r="J111" s="4"/>
      <c r="K111" s="4">
        <v>208</v>
      </c>
      <c r="L111" s="4">
        <v>22</v>
      </c>
      <c r="M111" s="4">
        <v>3</v>
      </c>
      <c r="N111" s="4" t="s">
        <v>6</v>
      </c>
      <c r="O111" s="4">
        <v>-1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209</v>
      </c>
      <c r="F112" s="4">
        <f>ROUND(Source!W88,O112)</f>
        <v>0</v>
      </c>
      <c r="G112" s="4" t="s">
        <v>187</v>
      </c>
      <c r="H112" s="4" t="s">
        <v>188</v>
      </c>
      <c r="I112" s="4"/>
      <c r="J112" s="4"/>
      <c r="K112" s="4">
        <v>209</v>
      </c>
      <c r="L112" s="4">
        <v>23</v>
      </c>
      <c r="M112" s="4">
        <v>3</v>
      </c>
      <c r="N112" s="4" t="s">
        <v>6</v>
      </c>
      <c r="O112" s="4">
        <v>0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8" x14ac:dyDescent="0.2">
      <c r="A113" s="4">
        <v>50</v>
      </c>
      <c r="B113" s="4">
        <v>0</v>
      </c>
      <c r="C113" s="4">
        <v>0</v>
      </c>
      <c r="D113" s="4">
        <v>1</v>
      </c>
      <c r="E113" s="4">
        <v>233</v>
      </c>
      <c r="F113" s="4">
        <f>ROUND(Source!BD88,O113)</f>
        <v>0</v>
      </c>
      <c r="G113" s="4" t="s">
        <v>189</v>
      </c>
      <c r="H113" s="4" t="s">
        <v>190</v>
      </c>
      <c r="I113" s="4"/>
      <c r="J113" s="4"/>
      <c r="K113" s="4">
        <v>233</v>
      </c>
      <c r="L113" s="4">
        <v>24</v>
      </c>
      <c r="M113" s="4">
        <v>3</v>
      </c>
      <c r="N113" s="4" t="s">
        <v>6</v>
      </c>
      <c r="O113" s="4">
        <v>0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8" x14ac:dyDescent="0.2">
      <c r="A114" s="4">
        <v>50</v>
      </c>
      <c r="B114" s="4">
        <v>0</v>
      </c>
      <c r="C114" s="4">
        <v>0</v>
      </c>
      <c r="D114" s="4">
        <v>1</v>
      </c>
      <c r="E114" s="4">
        <v>210</v>
      </c>
      <c r="F114" s="4">
        <f>ROUND(Source!X88,O114)</f>
        <v>911087</v>
      </c>
      <c r="G114" s="4" t="s">
        <v>191</v>
      </c>
      <c r="H114" s="4" t="s">
        <v>192</v>
      </c>
      <c r="I114" s="4"/>
      <c r="J114" s="4"/>
      <c r="K114" s="4">
        <v>210</v>
      </c>
      <c r="L114" s="4">
        <v>25</v>
      </c>
      <c r="M114" s="4">
        <v>3</v>
      </c>
      <c r="N114" s="4" t="s">
        <v>6</v>
      </c>
      <c r="O114" s="4">
        <v>0</v>
      </c>
      <c r="P114" s="4"/>
      <c r="Q114" s="4"/>
      <c r="R114" s="4"/>
      <c r="S114" s="4"/>
      <c r="T114" s="4"/>
      <c r="U114" s="4"/>
      <c r="V114" s="4"/>
      <c r="W114" s="4">
        <v>911087</v>
      </c>
      <c r="X114" s="4">
        <v>1</v>
      </c>
      <c r="Y114" s="4">
        <v>911087</v>
      </c>
      <c r="Z114" s="4"/>
      <c r="AA114" s="4"/>
      <c r="AB114" s="4"/>
    </row>
    <row r="115" spans="1:28" x14ac:dyDescent="0.2">
      <c r="A115" s="4">
        <v>50</v>
      </c>
      <c r="B115" s="4">
        <v>0</v>
      </c>
      <c r="C115" s="4">
        <v>0</v>
      </c>
      <c r="D115" s="4">
        <v>1</v>
      </c>
      <c r="E115" s="4">
        <v>211</v>
      </c>
      <c r="F115" s="4">
        <f>ROUND(Source!Y88,O115)</f>
        <v>300358</v>
      </c>
      <c r="G115" s="4" t="s">
        <v>193</v>
      </c>
      <c r="H115" s="4" t="s">
        <v>194</v>
      </c>
      <c r="I115" s="4"/>
      <c r="J115" s="4"/>
      <c r="K115" s="4">
        <v>211</v>
      </c>
      <c r="L115" s="4">
        <v>26</v>
      </c>
      <c r="M115" s="4">
        <v>3</v>
      </c>
      <c r="N115" s="4" t="s">
        <v>6</v>
      </c>
      <c r="O115" s="4">
        <v>0</v>
      </c>
      <c r="P115" s="4"/>
      <c r="Q115" s="4"/>
      <c r="R115" s="4"/>
      <c r="S115" s="4"/>
      <c r="T115" s="4"/>
      <c r="U115" s="4"/>
      <c r="V115" s="4"/>
      <c r="W115" s="4">
        <v>300358</v>
      </c>
      <c r="X115" s="4">
        <v>1</v>
      </c>
      <c r="Y115" s="4">
        <v>300358</v>
      </c>
      <c r="Z115" s="4"/>
      <c r="AA115" s="4"/>
      <c r="AB115" s="4"/>
    </row>
    <row r="116" spans="1:28" x14ac:dyDescent="0.2">
      <c r="A116" s="4">
        <v>50</v>
      </c>
      <c r="B116" s="4">
        <v>0</v>
      </c>
      <c r="C116" s="4">
        <v>0</v>
      </c>
      <c r="D116" s="4">
        <v>1</v>
      </c>
      <c r="E116" s="4">
        <v>0</v>
      </c>
      <c r="F116" s="4">
        <f>ROUND(Source!AR88,O116)</f>
        <v>6987789</v>
      </c>
      <c r="G116" s="4" t="s">
        <v>195</v>
      </c>
      <c r="H116" s="4" t="s">
        <v>196</v>
      </c>
      <c r="I116" s="4"/>
      <c r="J116" s="4"/>
      <c r="K116" s="4">
        <v>224</v>
      </c>
      <c r="L116" s="4">
        <v>27</v>
      </c>
      <c r="M116" s="4">
        <v>3</v>
      </c>
      <c r="N116" s="4" t="s">
        <v>6</v>
      </c>
      <c r="O116" s="4">
        <v>0</v>
      </c>
      <c r="P116" s="4"/>
      <c r="Q116" s="4"/>
      <c r="R116" s="4"/>
      <c r="S116" s="4"/>
      <c r="T116" s="4"/>
      <c r="U116" s="4"/>
      <c r="V116" s="4"/>
      <c r="W116" s="4">
        <v>6987789</v>
      </c>
      <c r="X116" s="4">
        <v>1</v>
      </c>
      <c r="Y116" s="4">
        <v>6987789</v>
      </c>
      <c r="Z116" s="4"/>
      <c r="AA116" s="4"/>
      <c r="AB116" s="4"/>
    </row>
    <row r="117" spans="1:28" x14ac:dyDescent="0.2">
      <c r="A117" s="4">
        <v>50</v>
      </c>
      <c r="B117" s="4">
        <v>0</v>
      </c>
      <c r="C117" s="4">
        <v>0</v>
      </c>
      <c r="D117" s="4">
        <v>2</v>
      </c>
      <c r="E117" s="4">
        <v>0</v>
      </c>
      <c r="F117" s="4">
        <v>4565366</v>
      </c>
      <c r="G117" s="4" t="s">
        <v>12</v>
      </c>
      <c r="H117" s="4" t="s">
        <v>197</v>
      </c>
      <c r="I117" s="4"/>
      <c r="J117" s="4"/>
      <c r="K117" s="4">
        <v>212</v>
      </c>
      <c r="L117" s="4">
        <v>28</v>
      </c>
      <c r="M117" s="4">
        <v>3</v>
      </c>
      <c r="N117" s="4" t="s">
        <v>6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4565366</v>
      </c>
      <c r="X117" s="4">
        <v>1</v>
      </c>
      <c r="Y117" s="4">
        <v>4565366</v>
      </c>
      <c r="Z117" s="4"/>
      <c r="AA117" s="4"/>
      <c r="AB117" s="4"/>
    </row>
    <row r="118" spans="1:28" x14ac:dyDescent="0.2">
      <c r="A118" s="4">
        <v>50</v>
      </c>
      <c r="B118" s="4">
        <v>0</v>
      </c>
      <c r="C118" s="4">
        <v>0</v>
      </c>
      <c r="D118" s="4">
        <v>2</v>
      </c>
      <c r="E118" s="4">
        <v>0</v>
      </c>
      <c r="F118" s="4">
        <v>0</v>
      </c>
      <c r="G118" s="4" t="s">
        <v>21</v>
      </c>
      <c r="H118" s="4" t="s">
        <v>198</v>
      </c>
      <c r="I118" s="4"/>
      <c r="J118" s="4"/>
      <c r="K118" s="4">
        <v>212</v>
      </c>
      <c r="L118" s="4">
        <v>29</v>
      </c>
      <c r="M118" s="4">
        <v>3</v>
      </c>
      <c r="N118" s="4" t="s">
        <v>6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8" x14ac:dyDescent="0.2">
      <c r="A119" s="4">
        <v>50</v>
      </c>
      <c r="B119" s="4">
        <v>1</v>
      </c>
      <c r="C119" s="4">
        <v>0</v>
      </c>
      <c r="D119" s="4">
        <v>2</v>
      </c>
      <c r="E119" s="4">
        <v>0</v>
      </c>
      <c r="F119" s="4">
        <f>ROUND(F96-F117,O119)</f>
        <v>0</v>
      </c>
      <c r="G119" s="4" t="s">
        <v>4</v>
      </c>
      <c r="H119" s="4" t="s">
        <v>199</v>
      </c>
      <c r="I119" s="4"/>
      <c r="J119" s="4"/>
      <c r="K119" s="4">
        <v>212</v>
      </c>
      <c r="L119" s="4">
        <v>30</v>
      </c>
      <c r="M119" s="4">
        <v>0</v>
      </c>
      <c r="N119" s="4" t="s">
        <v>6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8" x14ac:dyDescent="0.2">
      <c r="A120" s="4">
        <v>50</v>
      </c>
      <c r="B120" s="4">
        <v>1</v>
      </c>
      <c r="C120" s="4">
        <v>0</v>
      </c>
      <c r="D120" s="4">
        <v>2</v>
      </c>
      <c r="E120" s="4">
        <v>0</v>
      </c>
      <c r="F120" s="4">
        <f>ROUND((F103),O120)</f>
        <v>500597</v>
      </c>
      <c r="G120" s="4" t="s">
        <v>30</v>
      </c>
      <c r="H120" s="4" t="s">
        <v>200</v>
      </c>
      <c r="I120" s="4"/>
      <c r="J120" s="4"/>
      <c r="K120" s="4">
        <v>212</v>
      </c>
      <c r="L120" s="4">
        <v>31</v>
      </c>
      <c r="M120" s="4">
        <v>0</v>
      </c>
      <c r="N120" s="4" t="s">
        <v>6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500597</v>
      </c>
      <c r="X120" s="4">
        <v>1</v>
      </c>
      <c r="Y120" s="4">
        <v>500597</v>
      </c>
      <c r="Z120" s="4"/>
      <c r="AA120" s="4"/>
      <c r="AB120" s="4"/>
    </row>
    <row r="121" spans="1:28" x14ac:dyDescent="0.2">
      <c r="A121" s="4">
        <v>50</v>
      </c>
      <c r="B121" s="4">
        <v>1</v>
      </c>
      <c r="C121" s="4">
        <v>0</v>
      </c>
      <c r="D121" s="4">
        <v>2</v>
      </c>
      <c r="E121" s="4">
        <v>0</v>
      </c>
      <c r="F121" s="4">
        <f>ROUND(F114,O121)</f>
        <v>911087</v>
      </c>
      <c r="G121" s="4" t="s">
        <v>33</v>
      </c>
      <c r="H121" s="4" t="s">
        <v>201</v>
      </c>
      <c r="I121" s="4"/>
      <c r="J121" s="4"/>
      <c r="K121" s="4">
        <v>212</v>
      </c>
      <c r="L121" s="4">
        <v>32</v>
      </c>
      <c r="M121" s="4">
        <v>0</v>
      </c>
      <c r="N121" s="4" t="s">
        <v>6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911087</v>
      </c>
      <c r="X121" s="4">
        <v>1</v>
      </c>
      <c r="Y121" s="4">
        <v>911087</v>
      </c>
      <c r="Z121" s="4"/>
      <c r="AA121" s="4"/>
      <c r="AB121" s="4"/>
    </row>
    <row r="122" spans="1:28" x14ac:dyDescent="0.2">
      <c r="A122" s="4">
        <v>50</v>
      </c>
      <c r="B122" s="4">
        <v>1</v>
      </c>
      <c r="C122" s="4">
        <v>0</v>
      </c>
      <c r="D122" s="4">
        <v>2</v>
      </c>
      <c r="E122" s="4">
        <v>0</v>
      </c>
      <c r="F122" s="4">
        <f>ROUND(F115,O122)</f>
        <v>300358</v>
      </c>
      <c r="G122" s="4" t="s">
        <v>37</v>
      </c>
      <c r="H122" s="4" t="s">
        <v>202</v>
      </c>
      <c r="I122" s="4"/>
      <c r="J122" s="4"/>
      <c r="K122" s="4">
        <v>212</v>
      </c>
      <c r="L122" s="4">
        <v>33</v>
      </c>
      <c r="M122" s="4">
        <v>0</v>
      </c>
      <c r="N122" s="4" t="s">
        <v>6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300358</v>
      </c>
      <c r="X122" s="4">
        <v>1</v>
      </c>
      <c r="Y122" s="4">
        <v>300358</v>
      </c>
      <c r="Z122" s="4"/>
      <c r="AA122" s="4"/>
      <c r="AB122" s="4"/>
    </row>
    <row r="123" spans="1:28" x14ac:dyDescent="0.2">
      <c r="A123" s="4">
        <v>50</v>
      </c>
      <c r="B123" s="4">
        <v>1</v>
      </c>
      <c r="C123" s="4">
        <v>0</v>
      </c>
      <c r="D123" s="4">
        <v>2</v>
      </c>
      <c r="E123" s="4">
        <v>0</v>
      </c>
      <c r="F123" s="4">
        <f>ROUND((F100),O123)</f>
        <v>710381</v>
      </c>
      <c r="G123" s="4" t="s">
        <v>40</v>
      </c>
      <c r="H123" s="4" t="s">
        <v>203</v>
      </c>
      <c r="I123" s="4"/>
      <c r="J123" s="4"/>
      <c r="K123" s="4">
        <v>212</v>
      </c>
      <c r="L123" s="4">
        <v>34</v>
      </c>
      <c r="M123" s="4">
        <v>0</v>
      </c>
      <c r="N123" s="4" t="s">
        <v>6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710381</v>
      </c>
      <c r="X123" s="4">
        <v>1</v>
      </c>
      <c r="Y123" s="4">
        <v>710381</v>
      </c>
      <c r="Z123" s="4"/>
      <c r="AA123" s="4"/>
      <c r="AB123" s="4"/>
    </row>
    <row r="124" spans="1:28" x14ac:dyDescent="0.2">
      <c r="A124" s="4">
        <v>50</v>
      </c>
      <c r="B124" s="4">
        <v>1</v>
      </c>
      <c r="C124" s="4">
        <v>0</v>
      </c>
      <c r="D124" s="4">
        <v>2</v>
      </c>
      <c r="E124" s="4">
        <v>207</v>
      </c>
      <c r="F124" s="4">
        <f>ROUND(F110,O124)</f>
        <v>3059.7</v>
      </c>
      <c r="G124" s="4" t="s">
        <v>43</v>
      </c>
      <c r="H124" s="4" t="s">
        <v>204</v>
      </c>
      <c r="I124" s="4"/>
      <c r="J124" s="4"/>
      <c r="K124" s="4">
        <v>212</v>
      </c>
      <c r="L124" s="4">
        <v>35</v>
      </c>
      <c r="M124" s="4">
        <v>0</v>
      </c>
      <c r="N124" s="4" t="s">
        <v>6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3059.7</v>
      </c>
      <c r="X124" s="4">
        <v>1</v>
      </c>
      <c r="Y124" s="4">
        <v>3059.7</v>
      </c>
      <c r="Z124" s="4"/>
      <c r="AA124" s="4"/>
      <c r="AB124" s="4"/>
    </row>
    <row r="125" spans="1:28" x14ac:dyDescent="0.2">
      <c r="A125" s="4">
        <v>50</v>
      </c>
      <c r="B125" s="4">
        <v>1</v>
      </c>
      <c r="C125" s="4">
        <v>0</v>
      </c>
      <c r="D125" s="4">
        <v>2</v>
      </c>
      <c r="E125" s="4">
        <v>0</v>
      </c>
      <c r="F125" s="4">
        <f>1.1</f>
        <v>1.1000000000000001</v>
      </c>
      <c r="G125" s="4" t="s">
        <v>46</v>
      </c>
      <c r="H125" s="4" t="s">
        <v>205</v>
      </c>
      <c r="I125" s="4"/>
      <c r="J125" s="4"/>
      <c r="K125" s="4">
        <v>212</v>
      </c>
      <c r="L125" s="4">
        <v>36</v>
      </c>
      <c r="M125" s="4">
        <v>0</v>
      </c>
      <c r="N125" s="4" t="s">
        <v>6</v>
      </c>
      <c r="O125" s="4">
        <v>-1</v>
      </c>
      <c r="P125" s="4"/>
      <c r="Q125" s="4"/>
      <c r="R125" s="4"/>
      <c r="S125" s="4"/>
      <c r="T125" s="4"/>
      <c r="U125" s="4"/>
      <c r="V125" s="4"/>
      <c r="W125" s="4">
        <v>1.1000000000000001</v>
      </c>
      <c r="X125" s="4">
        <v>1</v>
      </c>
      <c r="Y125" s="4">
        <v>1.1000000000000001</v>
      </c>
      <c r="Z125" s="4"/>
      <c r="AA125" s="4"/>
      <c r="AB125" s="4"/>
    </row>
    <row r="126" spans="1:28" x14ac:dyDescent="0.2">
      <c r="A126" s="4">
        <v>50</v>
      </c>
      <c r="B126" s="4">
        <v>1</v>
      </c>
      <c r="C126" s="4">
        <v>0</v>
      </c>
      <c r="D126" s="4">
        <v>2</v>
      </c>
      <c r="E126" s="4">
        <v>0</v>
      </c>
      <c r="F126" s="4">
        <f>ROUND((F120*F125),O126)</f>
        <v>550656.69999999995</v>
      </c>
      <c r="G126" s="4" t="s">
        <v>51</v>
      </c>
      <c r="H126" s="4" t="s">
        <v>206</v>
      </c>
      <c r="I126" s="4"/>
      <c r="J126" s="4"/>
      <c r="K126" s="4">
        <v>212</v>
      </c>
      <c r="L126" s="4">
        <v>37</v>
      </c>
      <c r="M126" s="4">
        <v>0</v>
      </c>
      <c r="N126" s="4" t="s">
        <v>6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550656.69999999995</v>
      </c>
      <c r="X126" s="4">
        <v>1</v>
      </c>
      <c r="Y126" s="4">
        <v>550656.69999999995</v>
      </c>
      <c r="Z126" s="4"/>
      <c r="AA126" s="4"/>
      <c r="AB126" s="4"/>
    </row>
    <row r="127" spans="1:28" x14ac:dyDescent="0.2">
      <c r="A127" s="4">
        <v>50</v>
      </c>
      <c r="B127" s="4">
        <v>1</v>
      </c>
      <c r="C127" s="4">
        <v>0</v>
      </c>
      <c r="D127" s="4">
        <v>2</v>
      </c>
      <c r="E127" s="4">
        <v>0</v>
      </c>
      <c r="F127" s="4">
        <f>ROUND(F121*F125,O127)</f>
        <v>1002195.7</v>
      </c>
      <c r="G127" s="4" t="s">
        <v>56</v>
      </c>
      <c r="H127" s="4" t="s">
        <v>207</v>
      </c>
      <c r="I127" s="4"/>
      <c r="J127" s="4"/>
      <c r="K127" s="4">
        <v>212</v>
      </c>
      <c r="L127" s="4">
        <v>38</v>
      </c>
      <c r="M127" s="4">
        <v>0</v>
      </c>
      <c r="N127" s="4" t="s">
        <v>6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1002195.7</v>
      </c>
      <c r="X127" s="4">
        <v>1</v>
      </c>
      <c r="Y127" s="4">
        <v>1002195.7</v>
      </c>
      <c r="Z127" s="4"/>
      <c r="AA127" s="4"/>
      <c r="AB127" s="4"/>
    </row>
    <row r="128" spans="1:28" x14ac:dyDescent="0.2">
      <c r="A128" s="4">
        <v>50</v>
      </c>
      <c r="B128" s="4">
        <v>1</v>
      </c>
      <c r="C128" s="4">
        <v>0</v>
      </c>
      <c r="D128" s="4">
        <v>2</v>
      </c>
      <c r="E128" s="4">
        <v>0</v>
      </c>
      <c r="F128" s="4">
        <f>ROUND(F122*F125,O128)</f>
        <v>330393.8</v>
      </c>
      <c r="G128" s="4" t="s">
        <v>58</v>
      </c>
      <c r="H128" s="4" t="s">
        <v>208</v>
      </c>
      <c r="I128" s="4"/>
      <c r="J128" s="4"/>
      <c r="K128" s="4">
        <v>212</v>
      </c>
      <c r="L128" s="4">
        <v>39</v>
      </c>
      <c r="M128" s="4">
        <v>0</v>
      </c>
      <c r="N128" s="4" t="s">
        <v>6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330393.8</v>
      </c>
      <c r="X128" s="4">
        <v>1</v>
      </c>
      <c r="Y128" s="4">
        <v>330393.8</v>
      </c>
      <c r="Z128" s="4"/>
      <c r="AA128" s="4"/>
      <c r="AB128" s="4"/>
    </row>
    <row r="129" spans="1:28" x14ac:dyDescent="0.2">
      <c r="A129" s="4">
        <v>50</v>
      </c>
      <c r="B129" s="4">
        <v>1</v>
      </c>
      <c r="C129" s="4">
        <v>0</v>
      </c>
      <c r="D129" s="4">
        <v>2</v>
      </c>
      <c r="E129" s="4">
        <v>0</v>
      </c>
      <c r="F129" s="4">
        <f>F126+F127+F128</f>
        <v>1883246.2</v>
      </c>
      <c r="G129" s="4" t="s">
        <v>61</v>
      </c>
      <c r="H129" s="4" t="s">
        <v>209</v>
      </c>
      <c r="I129" s="4"/>
      <c r="J129" s="4"/>
      <c r="K129" s="4">
        <v>212</v>
      </c>
      <c r="L129" s="4">
        <v>40</v>
      </c>
      <c r="M129" s="4">
        <v>0</v>
      </c>
      <c r="N129" s="4" t="s">
        <v>6</v>
      </c>
      <c r="O129" s="4">
        <v>-1</v>
      </c>
      <c r="P129" s="4"/>
      <c r="Q129" s="4"/>
      <c r="R129" s="4"/>
      <c r="S129" s="4"/>
      <c r="T129" s="4"/>
      <c r="U129" s="4"/>
      <c r="V129" s="4"/>
      <c r="W129" s="4">
        <v>1883246.2</v>
      </c>
      <c r="X129" s="4">
        <v>1</v>
      </c>
      <c r="Y129" s="4">
        <v>1883246.2</v>
      </c>
      <c r="Z129" s="4"/>
      <c r="AA129" s="4"/>
      <c r="AB129" s="4"/>
    </row>
    <row r="130" spans="1:28" x14ac:dyDescent="0.2">
      <c r="A130" s="4">
        <v>50</v>
      </c>
      <c r="B130" s="4">
        <v>1</v>
      </c>
      <c r="C130" s="4">
        <v>0</v>
      </c>
      <c r="D130" s="4">
        <v>2</v>
      </c>
      <c r="E130" s="4">
        <v>0</v>
      </c>
      <c r="F130" s="4">
        <f>1.1391</f>
        <v>1.1391</v>
      </c>
      <c r="G130" s="4" t="s">
        <v>64</v>
      </c>
      <c r="H130" s="4" t="s">
        <v>210</v>
      </c>
      <c r="I130" s="4"/>
      <c r="J130" s="4"/>
      <c r="K130" s="4">
        <v>212</v>
      </c>
      <c r="L130" s="4">
        <v>41</v>
      </c>
      <c r="M130" s="4">
        <v>0</v>
      </c>
      <c r="N130" s="4" t="s">
        <v>6</v>
      </c>
      <c r="O130" s="4">
        <v>-1</v>
      </c>
      <c r="P130" s="4"/>
      <c r="Q130" s="4"/>
      <c r="R130" s="4"/>
      <c r="S130" s="4"/>
      <c r="T130" s="4"/>
      <c r="U130" s="4"/>
      <c r="V130" s="4"/>
      <c r="W130" s="4">
        <v>1.1391</v>
      </c>
      <c r="X130" s="4">
        <v>1</v>
      </c>
      <c r="Y130" s="4">
        <v>1.1391</v>
      </c>
      <c r="Z130" s="4"/>
      <c r="AA130" s="4"/>
      <c r="AB130" s="4"/>
    </row>
    <row r="131" spans="1:28" x14ac:dyDescent="0.2">
      <c r="A131" s="4">
        <v>50</v>
      </c>
      <c r="B131" s="4">
        <v>1</v>
      </c>
      <c r="C131" s="4">
        <v>0</v>
      </c>
      <c r="D131" s="4">
        <v>2</v>
      </c>
      <c r="E131" s="4">
        <v>0</v>
      </c>
      <c r="F131" s="4">
        <f>ROUND(F129*F130,O131)</f>
        <v>2145205.75</v>
      </c>
      <c r="G131" s="4" t="s">
        <v>67</v>
      </c>
      <c r="H131" s="4" t="s">
        <v>211</v>
      </c>
      <c r="I131" s="4"/>
      <c r="J131" s="4"/>
      <c r="K131" s="4">
        <v>212</v>
      </c>
      <c r="L131" s="4">
        <v>42</v>
      </c>
      <c r="M131" s="4">
        <v>0</v>
      </c>
      <c r="N131" s="4" t="s">
        <v>6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2145205.75</v>
      </c>
      <c r="X131" s="4">
        <v>1</v>
      </c>
      <c r="Y131" s="4">
        <v>2145205.75</v>
      </c>
      <c r="Z131" s="4"/>
      <c r="AA131" s="4"/>
      <c r="AB131" s="4"/>
    </row>
    <row r="132" spans="1:28" x14ac:dyDescent="0.2">
      <c r="A132" s="4">
        <v>50</v>
      </c>
      <c r="B132" s="4">
        <v>1</v>
      </c>
      <c r="C132" s="4">
        <v>0</v>
      </c>
      <c r="D132" s="4">
        <v>2</v>
      </c>
      <c r="E132" s="4">
        <v>0</v>
      </c>
      <c r="F132" s="4">
        <f>1.0597</f>
        <v>1.0597000000000001</v>
      </c>
      <c r="G132" s="4" t="s">
        <v>70</v>
      </c>
      <c r="H132" s="4" t="s">
        <v>212</v>
      </c>
      <c r="I132" s="4"/>
      <c r="J132" s="4"/>
      <c r="K132" s="4">
        <v>212</v>
      </c>
      <c r="L132" s="4">
        <v>43</v>
      </c>
      <c r="M132" s="4">
        <v>0</v>
      </c>
      <c r="N132" s="4" t="s">
        <v>6</v>
      </c>
      <c r="O132" s="4">
        <v>-1</v>
      </c>
      <c r="P132" s="4"/>
      <c r="Q132" s="4"/>
      <c r="R132" s="4"/>
      <c r="S132" s="4"/>
      <c r="T132" s="4"/>
      <c r="U132" s="4"/>
      <c r="V132" s="4"/>
      <c r="W132" s="4">
        <v>1.0597000000000001</v>
      </c>
      <c r="X132" s="4">
        <v>1</v>
      </c>
      <c r="Y132" s="4">
        <v>1.0597000000000001</v>
      </c>
      <c r="Z132" s="4"/>
      <c r="AA132" s="4"/>
      <c r="AB132" s="4"/>
    </row>
    <row r="133" spans="1:28" x14ac:dyDescent="0.2">
      <c r="A133" s="4">
        <v>50</v>
      </c>
      <c r="B133" s="4">
        <v>1</v>
      </c>
      <c r="C133" s="4">
        <v>0</v>
      </c>
      <c r="D133" s="4">
        <v>2</v>
      </c>
      <c r="E133" s="4">
        <v>0</v>
      </c>
      <c r="F133" s="4">
        <f>ROUND(F131*F132,O133)</f>
        <v>2273274.5299999998</v>
      </c>
      <c r="G133" s="4" t="s">
        <v>73</v>
      </c>
      <c r="H133" s="4" t="s">
        <v>213</v>
      </c>
      <c r="I133" s="4"/>
      <c r="J133" s="4"/>
      <c r="K133" s="4">
        <v>212</v>
      </c>
      <c r="L133" s="4">
        <v>44</v>
      </c>
      <c r="M133" s="4">
        <v>0</v>
      </c>
      <c r="N133" s="4" t="s">
        <v>6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2273274.5299999998</v>
      </c>
      <c r="X133" s="4">
        <v>1</v>
      </c>
      <c r="Y133" s="4">
        <v>2273274.5299999998</v>
      </c>
      <c r="Z133" s="4"/>
      <c r="AA133" s="4"/>
      <c r="AB133" s="4"/>
    </row>
    <row r="134" spans="1:28" x14ac:dyDescent="0.2">
      <c r="A134" s="4">
        <v>50</v>
      </c>
      <c r="B134" s="4">
        <v>1</v>
      </c>
      <c r="C134" s="4">
        <v>0</v>
      </c>
      <c r="D134" s="4">
        <v>2</v>
      </c>
      <c r="E134" s="4">
        <v>0</v>
      </c>
      <c r="F134" s="4">
        <f>1.0468</f>
        <v>1.0468</v>
      </c>
      <c r="G134" s="4" t="s">
        <v>214</v>
      </c>
      <c r="H134" s="4" t="s">
        <v>215</v>
      </c>
      <c r="I134" s="4"/>
      <c r="J134" s="4"/>
      <c r="K134" s="4">
        <v>212</v>
      </c>
      <c r="L134" s="4">
        <v>45</v>
      </c>
      <c r="M134" s="4">
        <v>0</v>
      </c>
      <c r="N134" s="4" t="s">
        <v>6</v>
      </c>
      <c r="O134" s="4">
        <v>-1</v>
      </c>
      <c r="P134" s="4"/>
      <c r="Q134" s="4"/>
      <c r="R134" s="4"/>
      <c r="S134" s="4"/>
      <c r="T134" s="4"/>
      <c r="U134" s="4"/>
      <c r="V134" s="4"/>
      <c r="W134" s="4">
        <v>1.0468</v>
      </c>
      <c r="X134" s="4">
        <v>1</v>
      </c>
      <c r="Y134" s="4">
        <v>1.0468</v>
      </c>
      <c r="Z134" s="4"/>
      <c r="AA134" s="4"/>
      <c r="AB134" s="4"/>
    </row>
    <row r="135" spans="1:28" x14ac:dyDescent="0.2">
      <c r="A135" s="4">
        <v>50</v>
      </c>
      <c r="B135" s="4">
        <v>1</v>
      </c>
      <c r="C135" s="4">
        <v>0</v>
      </c>
      <c r="D135" s="4">
        <v>2</v>
      </c>
      <c r="E135" s="4">
        <v>0</v>
      </c>
      <c r="F135" s="4">
        <f>ROUND(F133*F134,O135)</f>
        <v>2379664</v>
      </c>
      <c r="G135" s="4" t="s">
        <v>216</v>
      </c>
      <c r="H135" s="4" t="s">
        <v>217</v>
      </c>
      <c r="I135" s="4"/>
      <c r="J135" s="4"/>
      <c r="K135" s="4">
        <v>212</v>
      </c>
      <c r="L135" s="4">
        <v>46</v>
      </c>
      <c r="M135" s="4">
        <v>0</v>
      </c>
      <c r="N135" s="4" t="s">
        <v>6</v>
      </c>
      <c r="O135" s="4">
        <v>0</v>
      </c>
      <c r="P135" s="4"/>
      <c r="Q135" s="4"/>
      <c r="R135" s="4"/>
      <c r="S135" s="4"/>
      <c r="T135" s="4"/>
      <c r="U135" s="4"/>
      <c r="V135" s="4"/>
      <c r="W135" s="4">
        <v>2379664</v>
      </c>
      <c r="X135" s="4">
        <v>1</v>
      </c>
      <c r="Y135" s="4">
        <v>2379664</v>
      </c>
      <c r="Z135" s="4"/>
      <c r="AA135" s="4"/>
      <c r="AB135" s="4"/>
    </row>
    <row r="136" spans="1:28" x14ac:dyDescent="0.2">
      <c r="A136" s="4">
        <v>50</v>
      </c>
      <c r="B136" s="4">
        <v>1</v>
      </c>
      <c r="C136" s="4">
        <v>0</v>
      </c>
      <c r="D136" s="4">
        <v>2</v>
      </c>
      <c r="E136" s="4">
        <v>0</v>
      </c>
      <c r="F136" s="4">
        <f>1.0403</f>
        <v>1.0403</v>
      </c>
      <c r="G136" s="4" t="s">
        <v>218</v>
      </c>
      <c r="H136" s="4" t="s">
        <v>219</v>
      </c>
      <c r="I136" s="4"/>
      <c r="J136" s="4"/>
      <c r="K136" s="4">
        <v>212</v>
      </c>
      <c r="L136" s="4">
        <v>47</v>
      </c>
      <c r="M136" s="4">
        <v>0</v>
      </c>
      <c r="N136" s="4" t="s">
        <v>6</v>
      </c>
      <c r="O136" s="4">
        <v>-1</v>
      </c>
      <c r="P136" s="4"/>
      <c r="Q136" s="4"/>
      <c r="R136" s="4"/>
      <c r="S136" s="4"/>
      <c r="T136" s="4"/>
      <c r="U136" s="4"/>
      <c r="V136" s="4"/>
      <c r="W136" s="4">
        <v>1.0403</v>
      </c>
      <c r="X136" s="4">
        <v>1</v>
      </c>
      <c r="Y136" s="4">
        <v>1.0403</v>
      </c>
      <c r="Z136" s="4"/>
      <c r="AA136" s="4"/>
      <c r="AB136" s="4"/>
    </row>
    <row r="137" spans="1:28" x14ac:dyDescent="0.2">
      <c r="A137" s="4">
        <v>50</v>
      </c>
      <c r="B137" s="4">
        <v>1</v>
      </c>
      <c r="C137" s="4">
        <v>0</v>
      </c>
      <c r="D137" s="4">
        <v>2</v>
      </c>
      <c r="E137" s="4">
        <v>0</v>
      </c>
      <c r="F137" s="4">
        <f>ROUND(F135*F136,O137)</f>
        <v>2475564</v>
      </c>
      <c r="G137" s="4" t="s">
        <v>220</v>
      </c>
      <c r="H137" s="4" t="s">
        <v>221</v>
      </c>
      <c r="I137" s="4"/>
      <c r="J137" s="4"/>
      <c r="K137" s="4">
        <v>212</v>
      </c>
      <c r="L137" s="4">
        <v>48</v>
      </c>
      <c r="M137" s="4">
        <v>0</v>
      </c>
      <c r="N137" s="4" t="s">
        <v>6</v>
      </c>
      <c r="O137" s="4">
        <v>0</v>
      </c>
      <c r="P137" s="4"/>
      <c r="Q137" s="4"/>
      <c r="R137" s="4"/>
      <c r="S137" s="4"/>
      <c r="T137" s="4"/>
      <c r="U137" s="4"/>
      <c r="V137" s="4"/>
      <c r="W137" s="4">
        <v>2475564</v>
      </c>
      <c r="X137" s="4">
        <v>1</v>
      </c>
      <c r="Y137" s="4">
        <v>2475564</v>
      </c>
      <c r="Z137" s="4"/>
      <c r="AA137" s="4"/>
      <c r="AB137" s="4"/>
    </row>
    <row r="138" spans="1:28" x14ac:dyDescent="0.2">
      <c r="A138" s="4">
        <v>50</v>
      </c>
      <c r="B138" s="4">
        <v>1</v>
      </c>
      <c r="C138" s="4">
        <v>0</v>
      </c>
      <c r="D138" s="4">
        <v>2</v>
      </c>
      <c r="E138" s="4">
        <v>0</v>
      </c>
      <c r="F138" s="4">
        <f>1.08</f>
        <v>1.08</v>
      </c>
      <c r="G138" s="4" t="s">
        <v>74</v>
      </c>
      <c r="H138" s="4" t="s">
        <v>222</v>
      </c>
      <c r="I138" s="4"/>
      <c r="J138" s="4"/>
      <c r="K138" s="4">
        <v>212</v>
      </c>
      <c r="L138" s="4">
        <v>49</v>
      </c>
      <c r="M138" s="4">
        <v>0</v>
      </c>
      <c r="N138" s="4" t="s">
        <v>6</v>
      </c>
      <c r="O138" s="4">
        <v>-1</v>
      </c>
      <c r="P138" s="4"/>
      <c r="Q138" s="4"/>
      <c r="R138" s="4"/>
      <c r="S138" s="4"/>
      <c r="T138" s="4"/>
      <c r="U138" s="4"/>
      <c r="V138" s="4"/>
      <c r="W138" s="4">
        <v>1.08</v>
      </c>
      <c r="X138" s="4">
        <v>1</v>
      </c>
      <c r="Y138" s="4">
        <v>1.08</v>
      </c>
      <c r="Z138" s="4"/>
      <c r="AA138" s="4"/>
      <c r="AB138" s="4"/>
    </row>
    <row r="139" spans="1:28" x14ac:dyDescent="0.2">
      <c r="A139" s="4">
        <v>50</v>
      </c>
      <c r="B139" s="4">
        <v>1</v>
      </c>
      <c r="C139" s="4">
        <v>0</v>
      </c>
      <c r="D139" s="4">
        <v>2</v>
      </c>
      <c r="E139" s="4">
        <v>0</v>
      </c>
      <c r="F139" s="4">
        <f>ROUND(F123*F138,O139)</f>
        <v>767211.48</v>
      </c>
      <c r="G139" s="4" t="s">
        <v>75</v>
      </c>
      <c r="H139" s="4" t="s">
        <v>223</v>
      </c>
      <c r="I139" s="4"/>
      <c r="J139" s="4"/>
      <c r="K139" s="4">
        <v>212</v>
      </c>
      <c r="L139" s="4">
        <v>50</v>
      </c>
      <c r="M139" s="4">
        <v>0</v>
      </c>
      <c r="N139" s="4" t="s">
        <v>6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767211.48</v>
      </c>
      <c r="X139" s="4">
        <v>1</v>
      </c>
      <c r="Y139" s="4">
        <v>767211.48</v>
      </c>
      <c r="Z139" s="4"/>
      <c r="AA139" s="4"/>
      <c r="AB139" s="4"/>
    </row>
    <row r="140" spans="1:28" x14ac:dyDescent="0.2">
      <c r="A140" s="4">
        <v>50</v>
      </c>
      <c r="B140" s="4">
        <v>1</v>
      </c>
      <c r="C140" s="4">
        <v>0</v>
      </c>
      <c r="D140" s="4">
        <v>2</v>
      </c>
      <c r="E140" s="4">
        <v>0</v>
      </c>
      <c r="F140" s="4">
        <f>1.0446</f>
        <v>1.0446</v>
      </c>
      <c r="G140" s="4" t="s">
        <v>76</v>
      </c>
      <c r="H140" s="4" t="s">
        <v>224</v>
      </c>
      <c r="I140" s="4"/>
      <c r="J140" s="4"/>
      <c r="K140" s="4">
        <v>212</v>
      </c>
      <c r="L140" s="4">
        <v>51</v>
      </c>
      <c r="M140" s="4">
        <v>0</v>
      </c>
      <c r="N140" s="4" t="s">
        <v>6</v>
      </c>
      <c r="O140" s="4">
        <v>-1</v>
      </c>
      <c r="P140" s="4"/>
      <c r="Q140" s="4"/>
      <c r="R140" s="4"/>
      <c r="S140" s="4"/>
      <c r="T140" s="4"/>
      <c r="U140" s="4"/>
      <c r="V140" s="4"/>
      <c r="W140" s="4">
        <v>1.0446</v>
      </c>
      <c r="X140" s="4">
        <v>1</v>
      </c>
      <c r="Y140" s="4">
        <v>1.0446</v>
      </c>
      <c r="Z140" s="4"/>
      <c r="AA140" s="4"/>
      <c r="AB140" s="4"/>
    </row>
    <row r="141" spans="1:28" x14ac:dyDescent="0.2">
      <c r="A141" s="4">
        <v>50</v>
      </c>
      <c r="B141" s="4">
        <v>1</v>
      </c>
      <c r="C141" s="4">
        <v>0</v>
      </c>
      <c r="D141" s="4">
        <v>2</v>
      </c>
      <c r="E141" s="4">
        <v>0</v>
      </c>
      <c r="F141" s="4">
        <f>ROUND(F139*F140,O141)</f>
        <v>801429.11</v>
      </c>
      <c r="G141" s="4" t="s">
        <v>77</v>
      </c>
      <c r="H141" s="4" t="s">
        <v>225</v>
      </c>
      <c r="I141" s="4"/>
      <c r="J141" s="4"/>
      <c r="K141" s="4">
        <v>212</v>
      </c>
      <c r="L141" s="4">
        <v>52</v>
      </c>
      <c r="M141" s="4">
        <v>0</v>
      </c>
      <c r="N141" s="4" t="s">
        <v>6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801429.11</v>
      </c>
      <c r="X141" s="4">
        <v>1</v>
      </c>
      <c r="Y141" s="4">
        <v>801429.11</v>
      </c>
      <c r="Z141" s="4"/>
      <c r="AA141" s="4"/>
      <c r="AB141" s="4"/>
    </row>
    <row r="142" spans="1:28" x14ac:dyDescent="0.2">
      <c r="A142" s="4">
        <v>50</v>
      </c>
      <c r="B142" s="4">
        <v>1</v>
      </c>
      <c r="C142" s="4">
        <v>0</v>
      </c>
      <c r="D142" s="4">
        <v>2</v>
      </c>
      <c r="E142" s="4">
        <v>0</v>
      </c>
      <c r="F142" s="4">
        <f>1.0805</f>
        <v>1.0805</v>
      </c>
      <c r="G142" s="4" t="s">
        <v>78</v>
      </c>
      <c r="H142" s="4" t="s">
        <v>226</v>
      </c>
      <c r="I142" s="4"/>
      <c r="J142" s="4"/>
      <c r="K142" s="4">
        <v>212</v>
      </c>
      <c r="L142" s="4">
        <v>53</v>
      </c>
      <c r="M142" s="4">
        <v>0</v>
      </c>
      <c r="N142" s="4" t="s">
        <v>6</v>
      </c>
      <c r="O142" s="4">
        <v>-1</v>
      </c>
      <c r="P142" s="4"/>
      <c r="Q142" s="4"/>
      <c r="R142" s="4"/>
      <c r="S142" s="4"/>
      <c r="T142" s="4"/>
      <c r="U142" s="4"/>
      <c r="V142" s="4"/>
      <c r="W142" s="4">
        <v>1.0805</v>
      </c>
      <c r="X142" s="4">
        <v>1</v>
      </c>
      <c r="Y142" s="4">
        <v>1.0805</v>
      </c>
      <c r="Z142" s="4"/>
      <c r="AA142" s="4"/>
      <c r="AB142" s="4"/>
    </row>
    <row r="143" spans="1:28" x14ac:dyDescent="0.2">
      <c r="A143" s="4">
        <v>50</v>
      </c>
      <c r="B143" s="4">
        <v>1</v>
      </c>
      <c r="C143" s="4">
        <v>0</v>
      </c>
      <c r="D143" s="4">
        <v>2</v>
      </c>
      <c r="E143" s="4">
        <v>0</v>
      </c>
      <c r="F143" s="4">
        <f>ROUND(F141*F142,O143)</f>
        <v>865944.15</v>
      </c>
      <c r="G143" s="4" t="s">
        <v>84</v>
      </c>
      <c r="H143" s="4" t="s">
        <v>227</v>
      </c>
      <c r="I143" s="4"/>
      <c r="J143" s="4"/>
      <c r="K143" s="4">
        <v>212</v>
      </c>
      <c r="L143" s="4">
        <v>54</v>
      </c>
      <c r="M143" s="4">
        <v>0</v>
      </c>
      <c r="N143" s="4" t="s">
        <v>6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865944.15</v>
      </c>
      <c r="X143" s="4">
        <v>1</v>
      </c>
      <c r="Y143" s="4">
        <v>865944.15</v>
      </c>
      <c r="Z143" s="4"/>
      <c r="AA143" s="4"/>
      <c r="AB143" s="4"/>
    </row>
    <row r="144" spans="1:28" x14ac:dyDescent="0.2">
      <c r="A144" s="4">
        <v>50</v>
      </c>
      <c r="B144" s="4">
        <v>1</v>
      </c>
      <c r="C144" s="4">
        <v>0</v>
      </c>
      <c r="D144" s="4">
        <v>2</v>
      </c>
      <c r="E144" s="4">
        <v>0</v>
      </c>
      <c r="F144" s="4">
        <f>1.0563</f>
        <v>1.0563</v>
      </c>
      <c r="G144" s="4" t="s">
        <v>228</v>
      </c>
      <c r="H144" s="4" t="s">
        <v>229</v>
      </c>
      <c r="I144" s="4"/>
      <c r="J144" s="4"/>
      <c r="K144" s="4">
        <v>212</v>
      </c>
      <c r="L144" s="4">
        <v>55</v>
      </c>
      <c r="M144" s="4">
        <v>0</v>
      </c>
      <c r="N144" s="4" t="s">
        <v>6</v>
      </c>
      <c r="O144" s="4">
        <v>-1</v>
      </c>
      <c r="P144" s="4"/>
      <c r="Q144" s="4"/>
      <c r="R144" s="4"/>
      <c r="S144" s="4"/>
      <c r="T144" s="4"/>
      <c r="U144" s="4"/>
      <c r="V144" s="4"/>
      <c r="W144" s="4">
        <v>1.0563</v>
      </c>
      <c r="X144" s="4">
        <v>1</v>
      </c>
      <c r="Y144" s="4">
        <v>1.0563</v>
      </c>
      <c r="Z144" s="4"/>
      <c r="AA144" s="4"/>
      <c r="AB144" s="4"/>
    </row>
    <row r="145" spans="1:28" x14ac:dyDescent="0.2">
      <c r="A145" s="4">
        <v>50</v>
      </c>
      <c r="B145" s="4">
        <v>1</v>
      </c>
      <c r="C145" s="4">
        <v>0</v>
      </c>
      <c r="D145" s="4">
        <v>2</v>
      </c>
      <c r="E145" s="4">
        <v>0</v>
      </c>
      <c r="F145" s="4">
        <f>ROUND(F143*F144,O145)</f>
        <v>914696.81</v>
      </c>
      <c r="G145" s="4" t="s">
        <v>230</v>
      </c>
      <c r="H145" s="4" t="s">
        <v>231</v>
      </c>
      <c r="I145" s="4"/>
      <c r="J145" s="4"/>
      <c r="K145" s="4">
        <v>212</v>
      </c>
      <c r="L145" s="4">
        <v>56</v>
      </c>
      <c r="M145" s="4">
        <v>0</v>
      </c>
      <c r="N145" s="4" t="s">
        <v>6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914696.81</v>
      </c>
      <c r="X145" s="4">
        <v>1</v>
      </c>
      <c r="Y145" s="4">
        <v>914696.81</v>
      </c>
      <c r="Z145" s="4"/>
      <c r="AA145" s="4"/>
      <c r="AB145" s="4"/>
    </row>
    <row r="146" spans="1:28" x14ac:dyDescent="0.2">
      <c r="A146" s="4">
        <v>50</v>
      </c>
      <c r="B146" s="4">
        <v>1</v>
      </c>
      <c r="C146" s="4">
        <v>0</v>
      </c>
      <c r="D146" s="4">
        <v>2</v>
      </c>
      <c r="E146" s="4">
        <v>0</v>
      </c>
      <c r="F146" s="4">
        <f>1.0521</f>
        <v>1.0521</v>
      </c>
      <c r="G146" s="4" t="s">
        <v>232</v>
      </c>
      <c r="H146" s="4" t="s">
        <v>219</v>
      </c>
      <c r="I146" s="4"/>
      <c r="J146" s="4"/>
      <c r="K146" s="4">
        <v>212</v>
      </c>
      <c r="L146" s="4">
        <v>57</v>
      </c>
      <c r="M146" s="4">
        <v>0</v>
      </c>
      <c r="N146" s="4" t="s">
        <v>6</v>
      </c>
      <c r="O146" s="4">
        <v>-1</v>
      </c>
      <c r="P146" s="4"/>
      <c r="Q146" s="4"/>
      <c r="R146" s="4"/>
      <c r="S146" s="4"/>
      <c r="T146" s="4"/>
      <c r="U146" s="4"/>
      <c r="V146" s="4"/>
      <c r="W146" s="4">
        <v>1.0521</v>
      </c>
      <c r="X146" s="4">
        <v>1</v>
      </c>
      <c r="Y146" s="4">
        <v>1.0521</v>
      </c>
      <c r="Z146" s="4"/>
      <c r="AA146" s="4"/>
      <c r="AB146" s="4"/>
    </row>
    <row r="147" spans="1:28" x14ac:dyDescent="0.2">
      <c r="A147" s="4">
        <v>50</v>
      </c>
      <c r="B147" s="4">
        <v>1</v>
      </c>
      <c r="C147" s="4">
        <v>0</v>
      </c>
      <c r="D147" s="4">
        <v>2</v>
      </c>
      <c r="E147" s="4">
        <v>0</v>
      </c>
      <c r="F147" s="4">
        <f>ROUND(F145*F146,O147)</f>
        <v>962352.51</v>
      </c>
      <c r="G147" s="4" t="s">
        <v>233</v>
      </c>
      <c r="H147" s="4" t="s">
        <v>234</v>
      </c>
      <c r="I147" s="4"/>
      <c r="J147" s="4"/>
      <c r="K147" s="4">
        <v>212</v>
      </c>
      <c r="L147" s="4">
        <v>58</v>
      </c>
      <c r="M147" s="4">
        <v>0</v>
      </c>
      <c r="N147" s="4" t="s">
        <v>6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962352.51</v>
      </c>
      <c r="X147" s="4">
        <v>1</v>
      </c>
      <c r="Y147" s="4">
        <v>962352.51</v>
      </c>
      <c r="Z147" s="4"/>
      <c r="AA147" s="4"/>
      <c r="AB147" s="4"/>
    </row>
    <row r="148" spans="1:28" x14ac:dyDescent="0.2">
      <c r="A148" s="4">
        <v>50</v>
      </c>
      <c r="B148" s="4">
        <v>0</v>
      </c>
      <c r="C148" s="4">
        <v>0</v>
      </c>
      <c r="D148" s="4">
        <v>2</v>
      </c>
      <c r="E148" s="4">
        <v>0</v>
      </c>
      <c r="F148" s="4">
        <f>F119*F138</f>
        <v>0</v>
      </c>
      <c r="G148" s="4" t="s">
        <v>87</v>
      </c>
      <c r="H148" s="4" t="s">
        <v>235</v>
      </c>
      <c r="I148" s="4"/>
      <c r="J148" s="4"/>
      <c r="K148" s="4">
        <v>212</v>
      </c>
      <c r="L148" s="4">
        <v>59</v>
      </c>
      <c r="M148" s="4">
        <v>3</v>
      </c>
      <c r="N148" s="4" t="s">
        <v>6</v>
      </c>
      <c r="O148" s="4">
        <v>-1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8" x14ac:dyDescent="0.2">
      <c r="A149" s="4">
        <v>50</v>
      </c>
      <c r="B149" s="4">
        <v>0</v>
      </c>
      <c r="C149" s="4">
        <v>0</v>
      </c>
      <c r="D149" s="4">
        <v>2</v>
      </c>
      <c r="E149" s="4">
        <v>0</v>
      </c>
      <c r="F149" s="4">
        <f>1.0446</f>
        <v>1.0446</v>
      </c>
      <c r="G149" s="4" t="s">
        <v>90</v>
      </c>
      <c r="H149" s="4" t="s">
        <v>224</v>
      </c>
      <c r="I149" s="4"/>
      <c r="J149" s="4"/>
      <c r="K149" s="4">
        <v>212</v>
      </c>
      <c r="L149" s="4">
        <v>60</v>
      </c>
      <c r="M149" s="4">
        <v>3</v>
      </c>
      <c r="N149" s="4" t="s">
        <v>6</v>
      </c>
      <c r="O149" s="4">
        <v>-1</v>
      </c>
      <c r="P149" s="4"/>
      <c r="Q149" s="4"/>
      <c r="R149" s="4"/>
      <c r="S149" s="4"/>
      <c r="T149" s="4"/>
      <c r="U149" s="4"/>
      <c r="V149" s="4"/>
      <c r="W149" s="4">
        <v>1.0446</v>
      </c>
      <c r="X149" s="4">
        <v>1</v>
      </c>
      <c r="Y149" s="4">
        <v>1.0446</v>
      </c>
      <c r="Z149" s="4"/>
      <c r="AA149" s="4"/>
      <c r="AB149" s="4"/>
    </row>
    <row r="150" spans="1:28" x14ac:dyDescent="0.2">
      <c r="A150" s="4">
        <v>50</v>
      </c>
      <c r="B150" s="4">
        <v>0</v>
      </c>
      <c r="C150" s="4">
        <v>0</v>
      </c>
      <c r="D150" s="4">
        <v>2</v>
      </c>
      <c r="E150" s="4">
        <v>0</v>
      </c>
      <c r="F150" s="4">
        <f>ROUND(F148*F149,O150)</f>
        <v>0</v>
      </c>
      <c r="G150" s="4" t="s">
        <v>93</v>
      </c>
      <c r="H150" s="4" t="s">
        <v>236</v>
      </c>
      <c r="I150" s="4"/>
      <c r="J150" s="4"/>
      <c r="K150" s="4">
        <v>212</v>
      </c>
      <c r="L150" s="4">
        <v>61</v>
      </c>
      <c r="M150" s="4">
        <v>3</v>
      </c>
      <c r="N150" s="4" t="s">
        <v>6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28" x14ac:dyDescent="0.2">
      <c r="A151" s="4">
        <v>50</v>
      </c>
      <c r="B151" s="4">
        <v>0</v>
      </c>
      <c r="C151" s="4">
        <v>0</v>
      </c>
      <c r="D151" s="4">
        <v>2</v>
      </c>
      <c r="E151" s="4">
        <v>0</v>
      </c>
      <c r="F151" s="4">
        <f>1.0805</f>
        <v>1.0805</v>
      </c>
      <c r="G151" s="4" t="s">
        <v>96</v>
      </c>
      <c r="H151" s="4" t="s">
        <v>226</v>
      </c>
      <c r="I151" s="4"/>
      <c r="J151" s="4"/>
      <c r="K151" s="4">
        <v>212</v>
      </c>
      <c r="L151" s="4">
        <v>62</v>
      </c>
      <c r="M151" s="4">
        <v>3</v>
      </c>
      <c r="N151" s="4" t="s">
        <v>6</v>
      </c>
      <c r="O151" s="4">
        <v>-1</v>
      </c>
      <c r="P151" s="4"/>
      <c r="Q151" s="4"/>
      <c r="R151" s="4"/>
      <c r="S151" s="4"/>
      <c r="T151" s="4"/>
      <c r="U151" s="4"/>
      <c r="V151" s="4"/>
      <c r="W151" s="4">
        <v>1.0805</v>
      </c>
      <c r="X151" s="4">
        <v>1</v>
      </c>
      <c r="Y151" s="4">
        <v>1.0805</v>
      </c>
      <c r="Z151" s="4"/>
      <c r="AA151" s="4"/>
      <c r="AB151" s="4"/>
    </row>
    <row r="152" spans="1:28" x14ac:dyDescent="0.2">
      <c r="A152" s="4">
        <v>50</v>
      </c>
      <c r="B152" s="4">
        <v>0</v>
      </c>
      <c r="C152" s="4">
        <v>0</v>
      </c>
      <c r="D152" s="4">
        <v>2</v>
      </c>
      <c r="E152" s="4">
        <v>0</v>
      </c>
      <c r="F152" s="4">
        <f>ROUND(F150*F151,O152)</f>
        <v>0</v>
      </c>
      <c r="G152" s="4" t="s">
        <v>99</v>
      </c>
      <c r="H152" s="4" t="s">
        <v>237</v>
      </c>
      <c r="I152" s="4"/>
      <c r="J152" s="4"/>
      <c r="K152" s="4">
        <v>212</v>
      </c>
      <c r="L152" s="4">
        <v>63</v>
      </c>
      <c r="M152" s="4">
        <v>3</v>
      </c>
      <c r="N152" s="4" t="s">
        <v>6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28" x14ac:dyDescent="0.2">
      <c r="A153" s="4">
        <v>50</v>
      </c>
      <c r="B153" s="4">
        <v>1</v>
      </c>
      <c r="C153" s="4">
        <v>0</v>
      </c>
      <c r="D153" s="4">
        <v>2</v>
      </c>
      <c r="E153" s="4">
        <v>0</v>
      </c>
      <c r="F153" s="4">
        <f>ROUND(F137+F147+F152,O153)</f>
        <v>3437916.51</v>
      </c>
      <c r="G153" s="4" t="s">
        <v>100</v>
      </c>
      <c r="H153" s="4" t="s">
        <v>238</v>
      </c>
      <c r="I153" s="4"/>
      <c r="J153" s="4"/>
      <c r="K153" s="4">
        <v>212</v>
      </c>
      <c r="L153" s="4">
        <v>64</v>
      </c>
      <c r="M153" s="4">
        <v>0</v>
      </c>
      <c r="N153" s="4" t="s">
        <v>6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3437916.51</v>
      </c>
      <c r="X153" s="4">
        <v>1</v>
      </c>
      <c r="Y153" s="4">
        <v>3437916.51</v>
      </c>
      <c r="Z153" s="4"/>
      <c r="AA153" s="4"/>
      <c r="AB153" s="4"/>
    </row>
    <row r="154" spans="1:28" x14ac:dyDescent="0.2">
      <c r="A154" s="4">
        <v>50</v>
      </c>
      <c r="B154" s="4">
        <v>1</v>
      </c>
      <c r="C154" s="4">
        <v>0</v>
      </c>
      <c r="D154" s="4">
        <v>2</v>
      </c>
      <c r="E154" s="4">
        <v>0</v>
      </c>
      <c r="F154" s="4">
        <f>ROUND(F117,O154)</f>
        <v>4565366</v>
      </c>
      <c r="G154" s="4" t="s">
        <v>115</v>
      </c>
      <c r="H154" s="4" t="s">
        <v>239</v>
      </c>
      <c r="I154" s="4"/>
      <c r="J154" s="4"/>
      <c r="K154" s="4">
        <v>212</v>
      </c>
      <c r="L154" s="4">
        <v>65</v>
      </c>
      <c r="M154" s="4">
        <v>0</v>
      </c>
      <c r="N154" s="4" t="s">
        <v>6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4565366</v>
      </c>
      <c r="X154" s="4">
        <v>1</v>
      </c>
      <c r="Y154" s="4">
        <v>4565366</v>
      </c>
      <c r="Z154" s="4"/>
      <c r="AA154" s="4"/>
      <c r="AB154" s="4"/>
    </row>
    <row r="155" spans="1:28" x14ac:dyDescent="0.2">
      <c r="A155" s="4">
        <v>50</v>
      </c>
      <c r="B155" s="4">
        <v>1</v>
      </c>
      <c r="C155" s="4">
        <v>0</v>
      </c>
      <c r="D155" s="4">
        <v>2</v>
      </c>
      <c r="E155" s="4">
        <v>0</v>
      </c>
      <c r="F155" s="4">
        <f>3</f>
        <v>3</v>
      </c>
      <c r="G155" s="4" t="s">
        <v>116</v>
      </c>
      <c r="H155" s="4" t="s">
        <v>240</v>
      </c>
      <c r="I155" s="4"/>
      <c r="J155" s="4"/>
      <c r="K155" s="4">
        <v>212</v>
      </c>
      <c r="L155" s="4">
        <v>66</v>
      </c>
      <c r="M155" s="4">
        <v>0</v>
      </c>
      <c r="N155" s="4" t="s">
        <v>6</v>
      </c>
      <c r="O155" s="4">
        <v>-1</v>
      </c>
      <c r="P155" s="4"/>
      <c r="Q155" s="4"/>
      <c r="R155" s="4"/>
      <c r="S155" s="4"/>
      <c r="T155" s="4"/>
      <c r="U155" s="4"/>
      <c r="V155" s="4"/>
      <c r="W155" s="4">
        <v>3</v>
      </c>
      <c r="X155" s="4">
        <v>1</v>
      </c>
      <c r="Y155" s="4">
        <v>3</v>
      </c>
      <c r="Z155" s="4"/>
      <c r="AA155" s="4"/>
      <c r="AB155" s="4"/>
    </row>
    <row r="156" spans="1:28" x14ac:dyDescent="0.2">
      <c r="A156" s="4">
        <v>50</v>
      </c>
      <c r="B156" s="4">
        <v>1</v>
      </c>
      <c r="C156" s="4">
        <v>0</v>
      </c>
      <c r="D156" s="4">
        <v>2</v>
      </c>
      <c r="E156" s="4">
        <v>0</v>
      </c>
      <c r="F156" s="4">
        <f>ROUND(F154+F154*F155/100,O156)</f>
        <v>4702326.9800000004</v>
      </c>
      <c r="G156" s="4" t="s">
        <v>117</v>
      </c>
      <c r="H156" s="4" t="s">
        <v>241</v>
      </c>
      <c r="I156" s="4"/>
      <c r="J156" s="4"/>
      <c r="K156" s="4">
        <v>212</v>
      </c>
      <c r="L156" s="4">
        <v>67</v>
      </c>
      <c r="M156" s="4">
        <v>0</v>
      </c>
      <c r="N156" s="4" t="s">
        <v>6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4702326.9800000004</v>
      </c>
      <c r="X156" s="4">
        <v>1</v>
      </c>
      <c r="Y156" s="4">
        <v>4702326.9800000004</v>
      </c>
      <c r="Z156" s="4"/>
      <c r="AA156" s="4"/>
      <c r="AB156" s="4"/>
    </row>
    <row r="157" spans="1:28" x14ac:dyDescent="0.2">
      <c r="A157" s="4">
        <v>50</v>
      </c>
      <c r="B157" s="4">
        <v>1</v>
      </c>
      <c r="C157" s="4">
        <v>0</v>
      </c>
      <c r="D157" s="4">
        <v>2</v>
      </c>
      <c r="E157" s="4">
        <v>0</v>
      </c>
      <c r="F157" s="4">
        <f>ROUND(F118,O157)</f>
        <v>0</v>
      </c>
      <c r="G157" s="4" t="s">
        <v>118</v>
      </c>
      <c r="H157" s="4" t="s">
        <v>242</v>
      </c>
      <c r="I157" s="4"/>
      <c r="J157" s="4"/>
      <c r="K157" s="4">
        <v>212</v>
      </c>
      <c r="L157" s="4">
        <v>68</v>
      </c>
      <c r="M157" s="4">
        <v>0</v>
      </c>
      <c r="N157" s="4" t="s">
        <v>6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8" x14ac:dyDescent="0.2">
      <c r="A158" s="4">
        <v>50</v>
      </c>
      <c r="B158" s="4">
        <v>1</v>
      </c>
      <c r="C158" s="4">
        <v>0</v>
      </c>
      <c r="D158" s="4">
        <v>2</v>
      </c>
      <c r="E158" s="4">
        <v>0</v>
      </c>
      <c r="F158" s="4">
        <f>3</f>
        <v>3</v>
      </c>
      <c r="G158" s="4" t="s">
        <v>119</v>
      </c>
      <c r="H158" s="4" t="s">
        <v>240</v>
      </c>
      <c r="I158" s="4"/>
      <c r="J158" s="4"/>
      <c r="K158" s="4">
        <v>212</v>
      </c>
      <c r="L158" s="4">
        <v>69</v>
      </c>
      <c r="M158" s="4">
        <v>0</v>
      </c>
      <c r="N158" s="4" t="s">
        <v>6</v>
      </c>
      <c r="O158" s="4">
        <v>-1</v>
      </c>
      <c r="P158" s="4"/>
      <c r="Q158" s="4"/>
      <c r="R158" s="4"/>
      <c r="S158" s="4"/>
      <c r="T158" s="4"/>
      <c r="U158" s="4"/>
      <c r="V158" s="4"/>
      <c r="W158" s="4">
        <v>3</v>
      </c>
      <c r="X158" s="4">
        <v>1</v>
      </c>
      <c r="Y158" s="4">
        <v>3</v>
      </c>
      <c r="Z158" s="4"/>
      <c r="AA158" s="4"/>
      <c r="AB158" s="4"/>
    </row>
    <row r="159" spans="1:28" x14ac:dyDescent="0.2">
      <c r="A159" s="4">
        <v>50</v>
      </c>
      <c r="B159" s="4">
        <v>1</v>
      </c>
      <c r="C159" s="4">
        <v>0</v>
      </c>
      <c r="D159" s="4">
        <v>2</v>
      </c>
      <c r="E159" s="4">
        <v>0</v>
      </c>
      <c r="F159" s="4">
        <f>ROUND(F157+F157*F158/100,O159)</f>
        <v>0</v>
      </c>
      <c r="G159" s="4" t="s">
        <v>120</v>
      </c>
      <c r="H159" s="4" t="s">
        <v>243</v>
      </c>
      <c r="I159" s="4"/>
      <c r="J159" s="4"/>
      <c r="K159" s="4">
        <v>212</v>
      </c>
      <c r="L159" s="4">
        <v>70</v>
      </c>
      <c r="M159" s="4">
        <v>0</v>
      </c>
      <c r="N159" s="4" t="s">
        <v>6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8" x14ac:dyDescent="0.2">
      <c r="A160" s="4">
        <v>50</v>
      </c>
      <c r="B160" s="4">
        <v>1</v>
      </c>
      <c r="C160" s="4">
        <v>0</v>
      </c>
      <c r="D160" s="4">
        <v>2</v>
      </c>
      <c r="E160" s="4">
        <v>0</v>
      </c>
      <c r="F160" s="4">
        <f>ROUND(F156+F159,O160)</f>
        <v>4702326.9800000004</v>
      </c>
      <c r="G160" s="4" t="s">
        <v>121</v>
      </c>
      <c r="H160" s="4" t="s">
        <v>244</v>
      </c>
      <c r="I160" s="4"/>
      <c r="J160" s="4"/>
      <c r="K160" s="4">
        <v>212</v>
      </c>
      <c r="L160" s="4">
        <v>71</v>
      </c>
      <c r="M160" s="4">
        <v>0</v>
      </c>
      <c r="N160" s="4" t="s">
        <v>6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4702326.9800000004</v>
      </c>
      <c r="X160" s="4">
        <v>1</v>
      </c>
      <c r="Y160" s="4">
        <v>4702326.9800000004</v>
      </c>
      <c r="Z160" s="4"/>
      <c r="AA160" s="4"/>
      <c r="AB160" s="4"/>
    </row>
    <row r="161" spans="1:206" x14ac:dyDescent="0.2">
      <c r="A161" s="4">
        <v>50</v>
      </c>
      <c r="B161" s="4">
        <v>1</v>
      </c>
      <c r="C161" s="4">
        <v>0</v>
      </c>
      <c r="D161" s="4">
        <v>2</v>
      </c>
      <c r="E161" s="4">
        <v>0</v>
      </c>
      <c r="F161" s="4">
        <f>1.0563</f>
        <v>1.0563</v>
      </c>
      <c r="G161" s="4" t="s">
        <v>245</v>
      </c>
      <c r="H161" s="4" t="s">
        <v>229</v>
      </c>
      <c r="I161" s="4"/>
      <c r="J161" s="4"/>
      <c r="K161" s="4">
        <v>212</v>
      </c>
      <c r="L161" s="4">
        <v>72</v>
      </c>
      <c r="M161" s="4">
        <v>0</v>
      </c>
      <c r="N161" s="4" t="s">
        <v>6</v>
      </c>
      <c r="O161" s="4">
        <v>-1</v>
      </c>
      <c r="P161" s="4"/>
      <c r="Q161" s="4"/>
      <c r="R161" s="4"/>
      <c r="S161" s="4"/>
      <c r="T161" s="4"/>
      <c r="U161" s="4"/>
      <c r="V161" s="4"/>
      <c r="W161" s="4">
        <v>1.0563</v>
      </c>
      <c r="X161" s="4">
        <v>1</v>
      </c>
      <c r="Y161" s="4">
        <v>1.0563</v>
      </c>
      <c r="Z161" s="4"/>
      <c r="AA161" s="4"/>
      <c r="AB161" s="4"/>
    </row>
    <row r="162" spans="1:206" x14ac:dyDescent="0.2">
      <c r="A162" s="4">
        <v>50</v>
      </c>
      <c r="B162" s="4">
        <v>1</v>
      </c>
      <c r="C162" s="4">
        <v>0</v>
      </c>
      <c r="D162" s="4">
        <v>2</v>
      </c>
      <c r="E162" s="4">
        <v>0</v>
      </c>
      <c r="F162" s="4">
        <f>ROUND(F160*F161,O162)</f>
        <v>4967067.99</v>
      </c>
      <c r="G162" s="4" t="s">
        <v>246</v>
      </c>
      <c r="H162" s="4" t="s">
        <v>247</v>
      </c>
      <c r="I162" s="4"/>
      <c r="J162" s="4"/>
      <c r="K162" s="4">
        <v>212</v>
      </c>
      <c r="L162" s="4">
        <v>73</v>
      </c>
      <c r="M162" s="4">
        <v>0</v>
      </c>
      <c r="N162" s="4" t="s">
        <v>6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4967067.99</v>
      </c>
      <c r="X162" s="4">
        <v>1</v>
      </c>
      <c r="Y162" s="4">
        <v>4967067.99</v>
      </c>
      <c r="Z162" s="4"/>
      <c r="AA162" s="4"/>
      <c r="AB162" s="4"/>
    </row>
    <row r="163" spans="1:206" x14ac:dyDescent="0.2">
      <c r="A163" s="4">
        <v>50</v>
      </c>
      <c r="B163" s="4">
        <v>1</v>
      </c>
      <c r="C163" s="4">
        <v>0</v>
      </c>
      <c r="D163" s="4">
        <v>2</v>
      </c>
      <c r="E163" s="4">
        <v>0</v>
      </c>
      <c r="F163" s="4">
        <f>1.0521</f>
        <v>1.0521</v>
      </c>
      <c r="G163" s="4" t="s">
        <v>248</v>
      </c>
      <c r="H163" s="4" t="s">
        <v>219</v>
      </c>
      <c r="I163" s="4"/>
      <c r="J163" s="4"/>
      <c r="K163" s="4">
        <v>212</v>
      </c>
      <c r="L163" s="4">
        <v>74</v>
      </c>
      <c r="M163" s="4">
        <v>0</v>
      </c>
      <c r="N163" s="4" t="s">
        <v>6</v>
      </c>
      <c r="O163" s="4">
        <v>-1</v>
      </c>
      <c r="P163" s="4"/>
      <c r="Q163" s="4"/>
      <c r="R163" s="4"/>
      <c r="S163" s="4"/>
      <c r="T163" s="4"/>
      <c r="U163" s="4"/>
      <c r="V163" s="4"/>
      <c r="W163" s="4">
        <v>1.0521</v>
      </c>
      <c r="X163" s="4">
        <v>1</v>
      </c>
      <c r="Y163" s="4">
        <v>1.0521</v>
      </c>
      <c r="Z163" s="4"/>
      <c r="AA163" s="4"/>
      <c r="AB163" s="4"/>
    </row>
    <row r="164" spans="1:206" x14ac:dyDescent="0.2">
      <c r="A164" s="4">
        <v>50</v>
      </c>
      <c r="B164" s="4">
        <v>1</v>
      </c>
      <c r="C164" s="4">
        <v>0</v>
      </c>
      <c r="D164" s="4">
        <v>2</v>
      </c>
      <c r="E164" s="4">
        <v>0</v>
      </c>
      <c r="F164" s="4">
        <f>ROUND(F162*F163,O164)</f>
        <v>5225852</v>
      </c>
      <c r="G164" s="4" t="s">
        <v>249</v>
      </c>
      <c r="H164" s="4" t="s">
        <v>250</v>
      </c>
      <c r="I164" s="4"/>
      <c r="J164" s="4"/>
      <c r="K164" s="4">
        <v>212</v>
      </c>
      <c r="L164" s="4">
        <v>75</v>
      </c>
      <c r="M164" s="4">
        <v>0</v>
      </c>
      <c r="N164" s="4" t="s">
        <v>6</v>
      </c>
      <c r="O164" s="4">
        <v>0</v>
      </c>
      <c r="P164" s="4"/>
      <c r="Q164" s="4"/>
      <c r="R164" s="4"/>
      <c r="S164" s="4"/>
      <c r="T164" s="4"/>
      <c r="U164" s="4"/>
      <c r="V164" s="4"/>
      <c r="W164" s="4">
        <v>5225852</v>
      </c>
      <c r="X164" s="4">
        <v>1</v>
      </c>
      <c r="Y164" s="4">
        <v>5225852</v>
      </c>
      <c r="Z164" s="4"/>
      <c r="AA164" s="4"/>
      <c r="AB164" s="4"/>
    </row>
    <row r="165" spans="1:206" x14ac:dyDescent="0.2">
      <c r="A165" s="4">
        <v>50</v>
      </c>
      <c r="B165" s="4">
        <v>1</v>
      </c>
      <c r="C165" s="4">
        <v>0</v>
      </c>
      <c r="D165" s="4">
        <v>2</v>
      </c>
      <c r="E165" s="4">
        <v>224</v>
      </c>
      <c r="F165" s="4">
        <f>ROUND(F153+F164,O165)</f>
        <v>8663768.5099999998</v>
      </c>
      <c r="G165" s="4" t="s">
        <v>122</v>
      </c>
      <c r="H165" s="4" t="s">
        <v>251</v>
      </c>
      <c r="I165" s="4"/>
      <c r="J165" s="4"/>
      <c r="K165" s="4">
        <v>212</v>
      </c>
      <c r="L165" s="4">
        <v>76</v>
      </c>
      <c r="M165" s="4">
        <v>0</v>
      </c>
      <c r="N165" s="4" t="s">
        <v>6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8663768.5099999998</v>
      </c>
      <c r="X165" s="4">
        <v>1</v>
      </c>
      <c r="Y165" s="4">
        <v>8663768.5099999998</v>
      </c>
      <c r="Z165" s="4"/>
      <c r="AA165" s="4"/>
      <c r="AB165" s="4"/>
    </row>
    <row r="167" spans="1:206" x14ac:dyDescent="0.2">
      <c r="A167" s="2">
        <v>51</v>
      </c>
      <c r="B167" s="2">
        <f>B12</f>
        <v>226</v>
      </c>
      <c r="C167" s="2">
        <f>A12</f>
        <v>1</v>
      </c>
      <c r="D167" s="2">
        <f>ROW(A12)</f>
        <v>12</v>
      </c>
      <c r="E167" s="2"/>
      <c r="F167" s="2" t="str">
        <f>IF(F12&lt;&gt;"",F12,"")</f>
        <v>3</v>
      </c>
      <c r="G167" s="2" t="str">
        <f>IF(G12&lt;&gt;"",G12,"")</f>
        <v>АВР по ремонту распределительных сетей 0,4 - 10 кВ  на 2025 г.</v>
      </c>
      <c r="H167" s="2">
        <v>0</v>
      </c>
      <c r="I167" s="2"/>
      <c r="J167" s="2"/>
      <c r="K167" s="2"/>
      <c r="L167" s="2"/>
      <c r="M167" s="2"/>
      <c r="N167" s="2"/>
      <c r="O167" s="2">
        <f t="shared" ref="O167:T167" si="184">ROUND(O88,0)</f>
        <v>5776344</v>
      </c>
      <c r="P167" s="2">
        <f t="shared" si="184"/>
        <v>4565366</v>
      </c>
      <c r="Q167" s="2">
        <f t="shared" si="184"/>
        <v>710381</v>
      </c>
      <c r="R167" s="2">
        <f t="shared" si="184"/>
        <v>0</v>
      </c>
      <c r="S167" s="2">
        <f t="shared" si="184"/>
        <v>500597</v>
      </c>
      <c r="T167" s="2">
        <f t="shared" si="184"/>
        <v>0</v>
      </c>
      <c r="U167" s="2">
        <f>U88</f>
        <v>3059.7</v>
      </c>
      <c r="V167" s="2">
        <f>V88</f>
        <v>0</v>
      </c>
      <c r="W167" s="2">
        <f>ROUND(W88,0)</f>
        <v>0</v>
      </c>
      <c r="X167" s="2">
        <f>ROUND(X88,0)</f>
        <v>911087</v>
      </c>
      <c r="Y167" s="2">
        <f>ROUND(Y88,0)</f>
        <v>300358</v>
      </c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>
        <f t="shared" ref="AO167:BD167" si="185">ROUND(AO88,0)</f>
        <v>0</v>
      </c>
      <c r="AP167" s="2">
        <f t="shared" si="185"/>
        <v>0</v>
      </c>
      <c r="AQ167" s="2">
        <f t="shared" si="185"/>
        <v>0</v>
      </c>
      <c r="AR167" s="2">
        <f t="shared" si="185"/>
        <v>6987789</v>
      </c>
      <c r="AS167" s="2">
        <f t="shared" si="185"/>
        <v>6987789</v>
      </c>
      <c r="AT167" s="2">
        <f t="shared" si="185"/>
        <v>0</v>
      </c>
      <c r="AU167" s="2">
        <f t="shared" si="185"/>
        <v>0</v>
      </c>
      <c r="AV167" s="2">
        <f t="shared" si="185"/>
        <v>4565366</v>
      </c>
      <c r="AW167" s="2">
        <f t="shared" si="185"/>
        <v>4565366</v>
      </c>
      <c r="AX167" s="2">
        <f t="shared" si="185"/>
        <v>0</v>
      </c>
      <c r="AY167" s="2">
        <f t="shared" si="185"/>
        <v>4565366</v>
      </c>
      <c r="AZ167" s="2">
        <f t="shared" si="185"/>
        <v>0</v>
      </c>
      <c r="BA167" s="2">
        <f t="shared" si="185"/>
        <v>0</v>
      </c>
      <c r="BB167" s="2">
        <f t="shared" si="185"/>
        <v>0</v>
      </c>
      <c r="BC167" s="2">
        <f t="shared" si="185"/>
        <v>0</v>
      </c>
      <c r="BD167" s="2">
        <f t="shared" si="185"/>
        <v>0</v>
      </c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3"/>
      <c r="DH167" s="3"/>
      <c r="DI167" s="3"/>
      <c r="DJ167" s="3"/>
      <c r="DK167" s="3"/>
      <c r="DL167" s="3"/>
      <c r="DM167" s="3"/>
      <c r="DN167" s="3"/>
      <c r="DO167" s="3"/>
      <c r="DP167" s="3"/>
      <c r="DQ167" s="3"/>
      <c r="DR167" s="3"/>
      <c r="DS167" s="3"/>
      <c r="DT167" s="3"/>
      <c r="DU167" s="3"/>
      <c r="DV167" s="3"/>
      <c r="DW167" s="3"/>
      <c r="DX167" s="3"/>
      <c r="DY167" s="3"/>
      <c r="DZ167" s="3"/>
      <c r="EA167" s="3"/>
      <c r="EB167" s="3"/>
      <c r="EC167" s="3"/>
      <c r="ED167" s="3"/>
      <c r="EE167" s="3"/>
      <c r="EF167" s="3"/>
      <c r="EG167" s="3"/>
      <c r="EH167" s="3"/>
      <c r="EI167" s="3"/>
      <c r="EJ167" s="3"/>
      <c r="EK167" s="3"/>
      <c r="EL167" s="3"/>
      <c r="EM167" s="3"/>
      <c r="EN167" s="3"/>
      <c r="EO167" s="3"/>
      <c r="EP167" s="3"/>
      <c r="EQ167" s="3"/>
      <c r="ER167" s="3"/>
      <c r="ES167" s="3"/>
      <c r="ET167" s="3"/>
      <c r="EU167" s="3"/>
      <c r="EV167" s="3"/>
      <c r="EW167" s="3"/>
      <c r="EX167" s="3"/>
      <c r="EY167" s="3"/>
      <c r="EZ167" s="3"/>
      <c r="FA167" s="3"/>
      <c r="FB167" s="3"/>
      <c r="FC167" s="3"/>
      <c r="FD167" s="3"/>
      <c r="FE167" s="3"/>
      <c r="FF167" s="3"/>
      <c r="FG167" s="3"/>
      <c r="FH167" s="3"/>
      <c r="FI167" s="3"/>
      <c r="FJ167" s="3"/>
      <c r="FK167" s="3"/>
      <c r="FL167" s="3"/>
      <c r="FM167" s="3"/>
      <c r="FN167" s="3"/>
      <c r="FO167" s="3"/>
      <c r="FP167" s="3"/>
      <c r="FQ167" s="3"/>
      <c r="FR167" s="3"/>
      <c r="FS167" s="3"/>
      <c r="FT167" s="3"/>
      <c r="FU167" s="3"/>
      <c r="FV167" s="3"/>
      <c r="FW167" s="3"/>
      <c r="FX167" s="3"/>
      <c r="FY167" s="3"/>
      <c r="FZ167" s="3"/>
      <c r="GA167" s="3"/>
      <c r="GB167" s="3"/>
      <c r="GC167" s="3"/>
      <c r="GD167" s="3"/>
      <c r="GE167" s="3"/>
      <c r="GF167" s="3"/>
      <c r="GG167" s="3"/>
      <c r="GH167" s="3"/>
      <c r="GI167" s="3"/>
      <c r="GJ167" s="3"/>
      <c r="GK167" s="3"/>
      <c r="GL167" s="3"/>
      <c r="GM167" s="3"/>
      <c r="GN167" s="3"/>
      <c r="GO167" s="3"/>
      <c r="GP167" s="3"/>
      <c r="GQ167" s="3"/>
      <c r="GR167" s="3"/>
      <c r="GS167" s="3"/>
      <c r="GT167" s="3"/>
      <c r="GU167" s="3"/>
      <c r="GV167" s="3"/>
      <c r="GW167" s="3"/>
      <c r="GX167" s="3">
        <v>0</v>
      </c>
    </row>
    <row r="169" spans="1:206" x14ac:dyDescent="0.2">
      <c r="A169" s="4">
        <v>50</v>
      </c>
      <c r="B169" s="4">
        <v>0</v>
      </c>
      <c r="C169" s="4">
        <v>0</v>
      </c>
      <c r="D169" s="4">
        <v>1</v>
      </c>
      <c r="E169" s="4">
        <v>201</v>
      </c>
      <c r="F169" s="4">
        <f>ROUND(Source!O167,O169)</f>
        <v>5776344</v>
      </c>
      <c r="G169" s="4" t="s">
        <v>143</v>
      </c>
      <c r="H169" s="4" t="s">
        <v>144</v>
      </c>
      <c r="I169" s="4"/>
      <c r="J169" s="4"/>
      <c r="K169" s="4">
        <v>201</v>
      </c>
      <c r="L169" s="4">
        <v>1</v>
      </c>
      <c r="M169" s="4">
        <v>3</v>
      </c>
      <c r="N169" s="4" t="s">
        <v>6</v>
      </c>
      <c r="O169" s="4">
        <v>0</v>
      </c>
      <c r="P169" s="4"/>
      <c r="Q169" s="4"/>
      <c r="R169" s="4"/>
      <c r="S169" s="4"/>
      <c r="T169" s="4"/>
      <c r="U169" s="4"/>
      <c r="V169" s="4"/>
      <c r="W169" s="4">
        <v>5776344</v>
      </c>
      <c r="X169" s="4">
        <v>1</v>
      </c>
      <c r="Y169" s="4">
        <v>5776344</v>
      </c>
      <c r="Z169" s="4"/>
      <c r="AA169" s="4"/>
      <c r="AB169" s="4"/>
    </row>
    <row r="170" spans="1:206" x14ac:dyDescent="0.2">
      <c r="A170" s="4">
        <v>50</v>
      </c>
      <c r="B170" s="4">
        <v>0</v>
      </c>
      <c r="C170" s="4">
        <v>0</v>
      </c>
      <c r="D170" s="4">
        <v>1</v>
      </c>
      <c r="E170" s="4">
        <v>202</v>
      </c>
      <c r="F170" s="4">
        <f>ROUND(Source!P167,O170)</f>
        <v>4565366</v>
      </c>
      <c r="G170" s="4" t="s">
        <v>145</v>
      </c>
      <c r="H170" s="4" t="s">
        <v>146</v>
      </c>
      <c r="I170" s="4"/>
      <c r="J170" s="4"/>
      <c r="K170" s="4">
        <v>202</v>
      </c>
      <c r="L170" s="4">
        <v>2</v>
      </c>
      <c r="M170" s="4">
        <v>3</v>
      </c>
      <c r="N170" s="4" t="s">
        <v>6</v>
      </c>
      <c r="O170" s="4">
        <v>0</v>
      </c>
      <c r="P170" s="4"/>
      <c r="Q170" s="4"/>
      <c r="R170" s="4"/>
      <c r="S170" s="4"/>
      <c r="T170" s="4"/>
      <c r="U170" s="4"/>
      <c r="V170" s="4"/>
      <c r="W170" s="4">
        <v>4565366</v>
      </c>
      <c r="X170" s="4">
        <v>1</v>
      </c>
      <c r="Y170" s="4">
        <v>4565366</v>
      </c>
      <c r="Z170" s="4"/>
      <c r="AA170" s="4"/>
      <c r="AB170" s="4"/>
    </row>
    <row r="171" spans="1:206" x14ac:dyDescent="0.2">
      <c r="A171" s="4">
        <v>50</v>
      </c>
      <c r="B171" s="4">
        <v>0</v>
      </c>
      <c r="C171" s="4">
        <v>0</v>
      </c>
      <c r="D171" s="4">
        <v>1</v>
      </c>
      <c r="E171" s="4">
        <v>222</v>
      </c>
      <c r="F171" s="4">
        <f>ROUND(Source!AO167,O171)</f>
        <v>0</v>
      </c>
      <c r="G171" s="4" t="s">
        <v>147</v>
      </c>
      <c r="H171" s="4" t="s">
        <v>148</v>
      </c>
      <c r="I171" s="4"/>
      <c r="J171" s="4"/>
      <c r="K171" s="4">
        <v>222</v>
      </c>
      <c r="L171" s="4">
        <v>3</v>
      </c>
      <c r="M171" s="4">
        <v>3</v>
      </c>
      <c r="N171" s="4" t="s">
        <v>6</v>
      </c>
      <c r="O171" s="4">
        <v>0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06" x14ac:dyDescent="0.2">
      <c r="A172" s="4">
        <v>50</v>
      </c>
      <c r="B172" s="4">
        <v>0</v>
      </c>
      <c r="C172" s="4">
        <v>0</v>
      </c>
      <c r="D172" s="4">
        <v>1</v>
      </c>
      <c r="E172" s="4">
        <v>225</v>
      </c>
      <c r="F172" s="4">
        <f>ROUND(Source!AV167,O172)</f>
        <v>4565366</v>
      </c>
      <c r="G172" s="4" t="s">
        <v>149</v>
      </c>
      <c r="H172" s="4" t="s">
        <v>150</v>
      </c>
      <c r="I172" s="4"/>
      <c r="J172" s="4"/>
      <c r="K172" s="4">
        <v>225</v>
      </c>
      <c r="L172" s="4">
        <v>4</v>
      </c>
      <c r="M172" s="4">
        <v>3</v>
      </c>
      <c r="N172" s="4" t="s">
        <v>6</v>
      </c>
      <c r="O172" s="4">
        <v>0</v>
      </c>
      <c r="P172" s="4"/>
      <c r="Q172" s="4"/>
      <c r="R172" s="4"/>
      <c r="S172" s="4"/>
      <c r="T172" s="4"/>
      <c r="U172" s="4"/>
      <c r="V172" s="4"/>
      <c r="W172" s="4">
        <v>4565366</v>
      </c>
      <c r="X172" s="4">
        <v>1</v>
      </c>
      <c r="Y172" s="4">
        <v>4565366</v>
      </c>
      <c r="Z172" s="4"/>
      <c r="AA172" s="4"/>
      <c r="AB172" s="4"/>
    </row>
    <row r="173" spans="1:206" x14ac:dyDescent="0.2">
      <c r="A173" s="4">
        <v>50</v>
      </c>
      <c r="B173" s="4">
        <v>0</v>
      </c>
      <c r="C173" s="4">
        <v>0</v>
      </c>
      <c r="D173" s="4">
        <v>1</v>
      </c>
      <c r="E173" s="4">
        <v>226</v>
      </c>
      <c r="F173" s="4">
        <f>ROUND(Source!AW167,O173)</f>
        <v>4565366</v>
      </c>
      <c r="G173" s="4" t="s">
        <v>151</v>
      </c>
      <c r="H173" s="4" t="s">
        <v>152</v>
      </c>
      <c r="I173" s="4"/>
      <c r="J173" s="4"/>
      <c r="K173" s="4">
        <v>226</v>
      </c>
      <c r="L173" s="4">
        <v>5</v>
      </c>
      <c r="M173" s="4">
        <v>3</v>
      </c>
      <c r="N173" s="4" t="s">
        <v>6</v>
      </c>
      <c r="O173" s="4">
        <v>0</v>
      </c>
      <c r="P173" s="4"/>
      <c r="Q173" s="4"/>
      <c r="R173" s="4"/>
      <c r="S173" s="4"/>
      <c r="T173" s="4"/>
      <c r="U173" s="4"/>
      <c r="V173" s="4"/>
      <c r="W173" s="4">
        <v>4565366</v>
      </c>
      <c r="X173" s="4">
        <v>1</v>
      </c>
      <c r="Y173" s="4">
        <v>4565366</v>
      </c>
      <c r="Z173" s="4"/>
      <c r="AA173" s="4"/>
      <c r="AB173" s="4"/>
    </row>
    <row r="174" spans="1:206" x14ac:dyDescent="0.2">
      <c r="A174" s="4">
        <v>50</v>
      </c>
      <c r="B174" s="4">
        <v>0</v>
      </c>
      <c r="C174" s="4">
        <v>0</v>
      </c>
      <c r="D174" s="4">
        <v>1</v>
      </c>
      <c r="E174" s="4">
        <v>227</v>
      </c>
      <c r="F174" s="4">
        <f>ROUND(Source!AX167,O174)</f>
        <v>0</v>
      </c>
      <c r="G174" s="4" t="s">
        <v>153</v>
      </c>
      <c r="H174" s="4" t="s">
        <v>154</v>
      </c>
      <c r="I174" s="4"/>
      <c r="J174" s="4"/>
      <c r="K174" s="4">
        <v>227</v>
      </c>
      <c r="L174" s="4">
        <v>6</v>
      </c>
      <c r="M174" s="4">
        <v>3</v>
      </c>
      <c r="N174" s="4" t="s">
        <v>6</v>
      </c>
      <c r="O174" s="4">
        <v>0</v>
      </c>
      <c r="P174" s="4"/>
      <c r="Q174" s="4"/>
      <c r="R174" s="4"/>
      <c r="S174" s="4"/>
      <c r="T174" s="4"/>
      <c r="U174" s="4"/>
      <c r="V174" s="4"/>
      <c r="W174" s="4">
        <v>0</v>
      </c>
      <c r="X174" s="4">
        <v>1</v>
      </c>
      <c r="Y174" s="4">
        <v>0</v>
      </c>
      <c r="Z174" s="4"/>
      <c r="AA174" s="4"/>
      <c r="AB174" s="4"/>
    </row>
    <row r="175" spans="1:206" x14ac:dyDescent="0.2">
      <c r="A175" s="4">
        <v>50</v>
      </c>
      <c r="B175" s="4">
        <v>0</v>
      </c>
      <c r="C175" s="4">
        <v>0</v>
      </c>
      <c r="D175" s="4">
        <v>1</v>
      </c>
      <c r="E175" s="4">
        <v>228</v>
      </c>
      <c r="F175" s="4">
        <f>ROUND(Source!AY167,O175)</f>
        <v>4565366</v>
      </c>
      <c r="G175" s="4" t="s">
        <v>155</v>
      </c>
      <c r="H175" s="4" t="s">
        <v>156</v>
      </c>
      <c r="I175" s="4"/>
      <c r="J175" s="4"/>
      <c r="K175" s="4">
        <v>228</v>
      </c>
      <c r="L175" s="4">
        <v>7</v>
      </c>
      <c r="M175" s="4">
        <v>3</v>
      </c>
      <c r="N175" s="4" t="s">
        <v>6</v>
      </c>
      <c r="O175" s="4">
        <v>0</v>
      </c>
      <c r="P175" s="4"/>
      <c r="Q175" s="4"/>
      <c r="R175" s="4"/>
      <c r="S175" s="4"/>
      <c r="T175" s="4"/>
      <c r="U175" s="4"/>
      <c r="V175" s="4"/>
      <c r="W175" s="4">
        <v>4565366</v>
      </c>
      <c r="X175" s="4">
        <v>1</v>
      </c>
      <c r="Y175" s="4">
        <v>4565366</v>
      </c>
      <c r="Z175" s="4"/>
      <c r="AA175" s="4"/>
      <c r="AB175" s="4"/>
    </row>
    <row r="176" spans="1:206" x14ac:dyDescent="0.2">
      <c r="A176" s="4">
        <v>50</v>
      </c>
      <c r="B176" s="4">
        <v>0</v>
      </c>
      <c r="C176" s="4">
        <v>0</v>
      </c>
      <c r="D176" s="4">
        <v>1</v>
      </c>
      <c r="E176" s="4">
        <v>216</v>
      </c>
      <c r="F176" s="4">
        <f>ROUND(Source!AP167,O176)</f>
        <v>0</v>
      </c>
      <c r="G176" s="4" t="s">
        <v>157</v>
      </c>
      <c r="H176" s="4" t="s">
        <v>158</v>
      </c>
      <c r="I176" s="4"/>
      <c r="J176" s="4"/>
      <c r="K176" s="4">
        <v>216</v>
      </c>
      <c r="L176" s="4">
        <v>8</v>
      </c>
      <c r="M176" s="4">
        <v>3</v>
      </c>
      <c r="N176" s="4" t="s">
        <v>6</v>
      </c>
      <c r="O176" s="4">
        <v>0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28" x14ac:dyDescent="0.2">
      <c r="A177" s="4">
        <v>50</v>
      </c>
      <c r="B177" s="4">
        <v>0</v>
      </c>
      <c r="C177" s="4">
        <v>0</v>
      </c>
      <c r="D177" s="4">
        <v>1</v>
      </c>
      <c r="E177" s="4">
        <v>223</v>
      </c>
      <c r="F177" s="4">
        <f>ROUND(Source!AQ167,O177)</f>
        <v>0</v>
      </c>
      <c r="G177" s="4" t="s">
        <v>159</v>
      </c>
      <c r="H177" s="4" t="s">
        <v>160</v>
      </c>
      <c r="I177" s="4"/>
      <c r="J177" s="4"/>
      <c r="K177" s="4">
        <v>223</v>
      </c>
      <c r="L177" s="4">
        <v>9</v>
      </c>
      <c r="M177" s="4">
        <v>3</v>
      </c>
      <c r="N177" s="4" t="s">
        <v>6</v>
      </c>
      <c r="O177" s="4">
        <v>0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28" x14ac:dyDescent="0.2">
      <c r="A178" s="4">
        <v>50</v>
      </c>
      <c r="B178" s="4">
        <v>0</v>
      </c>
      <c r="C178" s="4">
        <v>0</v>
      </c>
      <c r="D178" s="4">
        <v>1</v>
      </c>
      <c r="E178" s="4">
        <v>229</v>
      </c>
      <c r="F178" s="4">
        <f>ROUND(Source!AZ167,O178)</f>
        <v>0</v>
      </c>
      <c r="G178" s="4" t="s">
        <v>161</v>
      </c>
      <c r="H178" s="4" t="s">
        <v>162</v>
      </c>
      <c r="I178" s="4"/>
      <c r="J178" s="4"/>
      <c r="K178" s="4">
        <v>229</v>
      </c>
      <c r="L178" s="4">
        <v>10</v>
      </c>
      <c r="M178" s="4">
        <v>3</v>
      </c>
      <c r="N178" s="4" t="s">
        <v>6</v>
      </c>
      <c r="O178" s="4">
        <v>0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8" x14ac:dyDescent="0.2">
      <c r="A179" s="4">
        <v>50</v>
      </c>
      <c r="B179" s="4">
        <v>0</v>
      </c>
      <c r="C179" s="4">
        <v>0</v>
      </c>
      <c r="D179" s="4">
        <v>1</v>
      </c>
      <c r="E179" s="4">
        <v>203</v>
      </c>
      <c r="F179" s="4">
        <f>ROUND(Source!Q167,O179)</f>
        <v>710381</v>
      </c>
      <c r="G179" s="4" t="s">
        <v>163</v>
      </c>
      <c r="H179" s="4" t="s">
        <v>164</v>
      </c>
      <c r="I179" s="4"/>
      <c r="J179" s="4"/>
      <c r="K179" s="4">
        <v>203</v>
      </c>
      <c r="L179" s="4">
        <v>11</v>
      </c>
      <c r="M179" s="4">
        <v>3</v>
      </c>
      <c r="N179" s="4" t="s">
        <v>6</v>
      </c>
      <c r="O179" s="4">
        <v>0</v>
      </c>
      <c r="P179" s="4"/>
      <c r="Q179" s="4"/>
      <c r="R179" s="4"/>
      <c r="S179" s="4"/>
      <c r="T179" s="4"/>
      <c r="U179" s="4"/>
      <c r="V179" s="4"/>
      <c r="W179" s="4">
        <v>710381</v>
      </c>
      <c r="X179" s="4">
        <v>1</v>
      </c>
      <c r="Y179" s="4">
        <v>710381</v>
      </c>
      <c r="Z179" s="4"/>
      <c r="AA179" s="4"/>
      <c r="AB179" s="4"/>
    </row>
    <row r="180" spans="1:28" x14ac:dyDescent="0.2">
      <c r="A180" s="4">
        <v>50</v>
      </c>
      <c r="B180" s="4">
        <v>0</v>
      </c>
      <c r="C180" s="4">
        <v>0</v>
      </c>
      <c r="D180" s="4">
        <v>1</v>
      </c>
      <c r="E180" s="4">
        <v>231</v>
      </c>
      <c r="F180" s="4">
        <f>ROUND(Source!BB167,O180)</f>
        <v>0</v>
      </c>
      <c r="G180" s="4" t="s">
        <v>165</v>
      </c>
      <c r="H180" s="4" t="s">
        <v>166</v>
      </c>
      <c r="I180" s="4"/>
      <c r="J180" s="4"/>
      <c r="K180" s="4">
        <v>231</v>
      </c>
      <c r="L180" s="4">
        <v>12</v>
      </c>
      <c r="M180" s="4">
        <v>3</v>
      </c>
      <c r="N180" s="4" t="s">
        <v>6</v>
      </c>
      <c r="O180" s="4">
        <v>0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8" x14ac:dyDescent="0.2">
      <c r="A181" s="4">
        <v>50</v>
      </c>
      <c r="B181" s="4">
        <v>0</v>
      </c>
      <c r="C181" s="4">
        <v>0</v>
      </c>
      <c r="D181" s="4">
        <v>1</v>
      </c>
      <c r="E181" s="4">
        <v>204</v>
      </c>
      <c r="F181" s="4">
        <f>ROUND(Source!R167,O181)</f>
        <v>0</v>
      </c>
      <c r="G181" s="4" t="s">
        <v>167</v>
      </c>
      <c r="H181" s="4" t="s">
        <v>168</v>
      </c>
      <c r="I181" s="4"/>
      <c r="J181" s="4"/>
      <c r="K181" s="4">
        <v>204</v>
      </c>
      <c r="L181" s="4">
        <v>13</v>
      </c>
      <c r="M181" s="4">
        <v>3</v>
      </c>
      <c r="N181" s="4" t="s">
        <v>6</v>
      </c>
      <c r="O181" s="4">
        <v>0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8" x14ac:dyDescent="0.2">
      <c r="A182" s="4">
        <v>50</v>
      </c>
      <c r="B182" s="4">
        <v>0</v>
      </c>
      <c r="C182" s="4">
        <v>0</v>
      </c>
      <c r="D182" s="4">
        <v>1</v>
      </c>
      <c r="E182" s="4">
        <v>205</v>
      </c>
      <c r="F182" s="4">
        <f>ROUND(Source!S167,O182)</f>
        <v>500597</v>
      </c>
      <c r="G182" s="4" t="s">
        <v>169</v>
      </c>
      <c r="H182" s="4" t="s">
        <v>170</v>
      </c>
      <c r="I182" s="4"/>
      <c r="J182" s="4"/>
      <c r="K182" s="4">
        <v>205</v>
      </c>
      <c r="L182" s="4">
        <v>14</v>
      </c>
      <c r="M182" s="4">
        <v>3</v>
      </c>
      <c r="N182" s="4" t="s">
        <v>6</v>
      </c>
      <c r="O182" s="4">
        <v>0</v>
      </c>
      <c r="P182" s="4"/>
      <c r="Q182" s="4"/>
      <c r="R182" s="4"/>
      <c r="S182" s="4"/>
      <c r="T182" s="4"/>
      <c r="U182" s="4"/>
      <c r="V182" s="4"/>
      <c r="W182" s="4">
        <v>500597</v>
      </c>
      <c r="X182" s="4">
        <v>1</v>
      </c>
      <c r="Y182" s="4">
        <v>500597</v>
      </c>
      <c r="Z182" s="4"/>
      <c r="AA182" s="4"/>
      <c r="AB182" s="4"/>
    </row>
    <row r="183" spans="1:28" x14ac:dyDescent="0.2">
      <c r="A183" s="4">
        <v>50</v>
      </c>
      <c r="B183" s="4">
        <v>0</v>
      </c>
      <c r="C183" s="4">
        <v>0</v>
      </c>
      <c r="D183" s="4">
        <v>1</v>
      </c>
      <c r="E183" s="4">
        <v>232</v>
      </c>
      <c r="F183" s="4">
        <f>ROUND(Source!BC167,O183)</f>
        <v>0</v>
      </c>
      <c r="G183" s="4" t="s">
        <v>171</v>
      </c>
      <c r="H183" s="4" t="s">
        <v>172</v>
      </c>
      <c r="I183" s="4"/>
      <c r="J183" s="4"/>
      <c r="K183" s="4">
        <v>232</v>
      </c>
      <c r="L183" s="4">
        <v>15</v>
      </c>
      <c r="M183" s="4">
        <v>3</v>
      </c>
      <c r="N183" s="4" t="s">
        <v>6</v>
      </c>
      <c r="O183" s="4">
        <v>0</v>
      </c>
      <c r="P183" s="4"/>
      <c r="Q183" s="4"/>
      <c r="R183" s="4"/>
      <c r="S183" s="4"/>
      <c r="T183" s="4"/>
      <c r="U183" s="4"/>
      <c r="V183" s="4"/>
      <c r="W183" s="4">
        <v>0</v>
      </c>
      <c r="X183" s="4">
        <v>1</v>
      </c>
      <c r="Y183" s="4">
        <v>0</v>
      </c>
      <c r="Z183" s="4"/>
      <c r="AA183" s="4"/>
      <c r="AB183" s="4"/>
    </row>
    <row r="184" spans="1:28" x14ac:dyDescent="0.2">
      <c r="A184" s="4">
        <v>50</v>
      </c>
      <c r="B184" s="4">
        <v>0</v>
      </c>
      <c r="C184" s="4">
        <v>0</v>
      </c>
      <c r="D184" s="4">
        <v>1</v>
      </c>
      <c r="E184" s="4">
        <v>214</v>
      </c>
      <c r="F184" s="4">
        <f>ROUND(Source!AS167,O184)</f>
        <v>6987789</v>
      </c>
      <c r="G184" s="4" t="s">
        <v>173</v>
      </c>
      <c r="H184" s="4" t="s">
        <v>174</v>
      </c>
      <c r="I184" s="4"/>
      <c r="J184" s="4"/>
      <c r="K184" s="4">
        <v>214</v>
      </c>
      <c r="L184" s="4">
        <v>16</v>
      </c>
      <c r="M184" s="4">
        <v>3</v>
      </c>
      <c r="N184" s="4" t="s">
        <v>6</v>
      </c>
      <c r="O184" s="4">
        <v>0</v>
      </c>
      <c r="P184" s="4"/>
      <c r="Q184" s="4"/>
      <c r="R184" s="4"/>
      <c r="S184" s="4"/>
      <c r="T184" s="4"/>
      <c r="U184" s="4"/>
      <c r="V184" s="4"/>
      <c r="W184" s="4">
        <v>6987789</v>
      </c>
      <c r="X184" s="4">
        <v>1</v>
      </c>
      <c r="Y184" s="4">
        <v>6987789</v>
      </c>
      <c r="Z184" s="4"/>
      <c r="AA184" s="4"/>
      <c r="AB184" s="4"/>
    </row>
    <row r="185" spans="1:28" x14ac:dyDescent="0.2">
      <c r="A185" s="4">
        <v>50</v>
      </c>
      <c r="B185" s="4">
        <v>0</v>
      </c>
      <c r="C185" s="4">
        <v>0</v>
      </c>
      <c r="D185" s="4">
        <v>1</v>
      </c>
      <c r="E185" s="4">
        <v>215</v>
      </c>
      <c r="F185" s="4">
        <f>ROUND(Source!AT167,O185)</f>
        <v>0</v>
      </c>
      <c r="G185" s="4" t="s">
        <v>175</v>
      </c>
      <c r="H185" s="4" t="s">
        <v>176</v>
      </c>
      <c r="I185" s="4"/>
      <c r="J185" s="4"/>
      <c r="K185" s="4">
        <v>215</v>
      </c>
      <c r="L185" s="4">
        <v>17</v>
      </c>
      <c r="M185" s="4">
        <v>3</v>
      </c>
      <c r="N185" s="4" t="s">
        <v>6</v>
      </c>
      <c r="O185" s="4">
        <v>0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28" x14ac:dyDescent="0.2">
      <c r="A186" s="4">
        <v>50</v>
      </c>
      <c r="B186" s="4">
        <v>0</v>
      </c>
      <c r="C186" s="4">
        <v>0</v>
      </c>
      <c r="D186" s="4">
        <v>1</v>
      </c>
      <c r="E186" s="4">
        <v>217</v>
      </c>
      <c r="F186" s="4">
        <f>ROUND(Source!AU167,O186)</f>
        <v>0</v>
      </c>
      <c r="G186" s="4" t="s">
        <v>177</v>
      </c>
      <c r="H186" s="4" t="s">
        <v>178</v>
      </c>
      <c r="I186" s="4"/>
      <c r="J186" s="4"/>
      <c r="K186" s="4">
        <v>217</v>
      </c>
      <c r="L186" s="4">
        <v>18</v>
      </c>
      <c r="M186" s="4">
        <v>3</v>
      </c>
      <c r="N186" s="4" t="s">
        <v>6</v>
      </c>
      <c r="O186" s="4">
        <v>0</v>
      </c>
      <c r="P186" s="4"/>
      <c r="Q186" s="4"/>
      <c r="R186" s="4"/>
      <c r="S186" s="4"/>
      <c r="T186" s="4"/>
      <c r="U186" s="4"/>
      <c r="V186" s="4"/>
      <c r="W186" s="4">
        <v>0</v>
      </c>
      <c r="X186" s="4">
        <v>1</v>
      </c>
      <c r="Y186" s="4">
        <v>0</v>
      </c>
      <c r="Z186" s="4"/>
      <c r="AA186" s="4"/>
      <c r="AB186" s="4"/>
    </row>
    <row r="187" spans="1:28" x14ac:dyDescent="0.2">
      <c r="A187" s="4">
        <v>50</v>
      </c>
      <c r="B187" s="4">
        <v>0</v>
      </c>
      <c r="C187" s="4">
        <v>0</v>
      </c>
      <c r="D187" s="4">
        <v>1</v>
      </c>
      <c r="E187" s="4">
        <v>230</v>
      </c>
      <c r="F187" s="4">
        <f>ROUND(Source!BA167,O187)</f>
        <v>0</v>
      </c>
      <c r="G187" s="4" t="s">
        <v>179</v>
      </c>
      <c r="H187" s="4" t="s">
        <v>180</v>
      </c>
      <c r="I187" s="4"/>
      <c r="J187" s="4"/>
      <c r="K187" s="4">
        <v>230</v>
      </c>
      <c r="L187" s="4">
        <v>19</v>
      </c>
      <c r="M187" s="4">
        <v>3</v>
      </c>
      <c r="N187" s="4" t="s">
        <v>6</v>
      </c>
      <c r="O187" s="4">
        <v>0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28" x14ac:dyDescent="0.2">
      <c r="A188" s="4">
        <v>50</v>
      </c>
      <c r="B188" s="4">
        <v>0</v>
      </c>
      <c r="C188" s="4">
        <v>0</v>
      </c>
      <c r="D188" s="4">
        <v>1</v>
      </c>
      <c r="E188" s="4">
        <v>206</v>
      </c>
      <c r="F188" s="4">
        <f>ROUND(Source!T167,O188)</f>
        <v>0</v>
      </c>
      <c r="G188" s="4" t="s">
        <v>181</v>
      </c>
      <c r="H188" s="4" t="s">
        <v>182</v>
      </c>
      <c r="I188" s="4"/>
      <c r="J188" s="4"/>
      <c r="K188" s="4">
        <v>206</v>
      </c>
      <c r="L188" s="4">
        <v>20</v>
      </c>
      <c r="M188" s="4">
        <v>3</v>
      </c>
      <c r="N188" s="4" t="s">
        <v>6</v>
      </c>
      <c r="O188" s="4">
        <v>0</v>
      </c>
      <c r="P188" s="4"/>
      <c r="Q188" s="4"/>
      <c r="R188" s="4"/>
      <c r="S188" s="4"/>
      <c r="T188" s="4"/>
      <c r="U188" s="4"/>
      <c r="V188" s="4"/>
      <c r="W188" s="4">
        <v>0</v>
      </c>
      <c r="X188" s="4">
        <v>1</v>
      </c>
      <c r="Y188" s="4">
        <v>0</v>
      </c>
      <c r="Z188" s="4"/>
      <c r="AA188" s="4"/>
      <c r="AB188" s="4"/>
    </row>
    <row r="189" spans="1:28" x14ac:dyDescent="0.2">
      <c r="A189" s="4">
        <v>50</v>
      </c>
      <c r="B189" s="4">
        <v>0</v>
      </c>
      <c r="C189" s="4">
        <v>0</v>
      </c>
      <c r="D189" s="4">
        <v>1</v>
      </c>
      <c r="E189" s="4">
        <v>207</v>
      </c>
      <c r="F189" s="4">
        <f>Source!U167</f>
        <v>3059.7</v>
      </c>
      <c r="G189" s="4" t="s">
        <v>183</v>
      </c>
      <c r="H189" s="4" t="s">
        <v>184</v>
      </c>
      <c r="I189" s="4"/>
      <c r="J189" s="4"/>
      <c r="K189" s="4">
        <v>207</v>
      </c>
      <c r="L189" s="4">
        <v>21</v>
      </c>
      <c r="M189" s="4">
        <v>3</v>
      </c>
      <c r="N189" s="4" t="s">
        <v>6</v>
      </c>
      <c r="O189" s="4">
        <v>-1</v>
      </c>
      <c r="P189" s="4"/>
      <c r="Q189" s="4"/>
      <c r="R189" s="4"/>
      <c r="S189" s="4"/>
      <c r="T189" s="4"/>
      <c r="U189" s="4"/>
      <c r="V189" s="4"/>
      <c r="W189" s="4">
        <v>3059.7</v>
      </c>
      <c r="X189" s="4">
        <v>1</v>
      </c>
      <c r="Y189" s="4">
        <v>3059.7</v>
      </c>
      <c r="Z189" s="4"/>
      <c r="AA189" s="4"/>
      <c r="AB189" s="4"/>
    </row>
    <row r="190" spans="1:28" x14ac:dyDescent="0.2">
      <c r="A190" s="4">
        <v>50</v>
      </c>
      <c r="B190" s="4">
        <v>0</v>
      </c>
      <c r="C190" s="4">
        <v>0</v>
      </c>
      <c r="D190" s="4">
        <v>1</v>
      </c>
      <c r="E190" s="4">
        <v>208</v>
      </c>
      <c r="F190" s="4">
        <f>Source!V167</f>
        <v>0</v>
      </c>
      <c r="G190" s="4" t="s">
        <v>185</v>
      </c>
      <c r="H190" s="4" t="s">
        <v>186</v>
      </c>
      <c r="I190" s="4"/>
      <c r="J190" s="4"/>
      <c r="K190" s="4">
        <v>208</v>
      </c>
      <c r="L190" s="4">
        <v>22</v>
      </c>
      <c r="M190" s="4">
        <v>3</v>
      </c>
      <c r="N190" s="4" t="s">
        <v>6</v>
      </c>
      <c r="O190" s="4">
        <v>-1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1" spans="1:28" x14ac:dyDescent="0.2">
      <c r="A191" s="4">
        <v>50</v>
      </c>
      <c r="B191" s="4">
        <v>0</v>
      </c>
      <c r="C191" s="4">
        <v>0</v>
      </c>
      <c r="D191" s="4">
        <v>1</v>
      </c>
      <c r="E191" s="4">
        <v>209</v>
      </c>
      <c r="F191" s="4">
        <f>ROUND(Source!W167,O191)</f>
        <v>0</v>
      </c>
      <c r="G191" s="4" t="s">
        <v>187</v>
      </c>
      <c r="H191" s="4" t="s">
        <v>188</v>
      </c>
      <c r="I191" s="4"/>
      <c r="J191" s="4"/>
      <c r="K191" s="4">
        <v>209</v>
      </c>
      <c r="L191" s="4">
        <v>23</v>
      </c>
      <c r="M191" s="4">
        <v>3</v>
      </c>
      <c r="N191" s="4" t="s">
        <v>6</v>
      </c>
      <c r="O191" s="4">
        <v>0</v>
      </c>
      <c r="P191" s="4"/>
      <c r="Q191" s="4"/>
      <c r="R191" s="4"/>
      <c r="S191" s="4"/>
      <c r="T191" s="4"/>
      <c r="U191" s="4"/>
      <c r="V191" s="4"/>
      <c r="W191" s="4">
        <v>0</v>
      </c>
      <c r="X191" s="4">
        <v>1</v>
      </c>
      <c r="Y191" s="4">
        <v>0</v>
      </c>
      <c r="Z191" s="4"/>
      <c r="AA191" s="4"/>
      <c r="AB191" s="4"/>
    </row>
    <row r="192" spans="1:28" x14ac:dyDescent="0.2">
      <c r="A192" s="4">
        <v>50</v>
      </c>
      <c r="B192" s="4">
        <v>0</v>
      </c>
      <c r="C192" s="4">
        <v>0</v>
      </c>
      <c r="D192" s="4">
        <v>1</v>
      </c>
      <c r="E192" s="4">
        <v>233</v>
      </c>
      <c r="F192" s="4">
        <f>ROUND(Source!BD167,O192)</f>
        <v>0</v>
      </c>
      <c r="G192" s="4" t="s">
        <v>189</v>
      </c>
      <c r="H192" s="4" t="s">
        <v>190</v>
      </c>
      <c r="I192" s="4"/>
      <c r="J192" s="4"/>
      <c r="K192" s="4">
        <v>233</v>
      </c>
      <c r="L192" s="4">
        <v>24</v>
      </c>
      <c r="M192" s="4">
        <v>3</v>
      </c>
      <c r="N192" s="4" t="s">
        <v>6</v>
      </c>
      <c r="O192" s="4">
        <v>0</v>
      </c>
      <c r="P192" s="4"/>
      <c r="Q192" s="4"/>
      <c r="R192" s="4"/>
      <c r="S192" s="4"/>
      <c r="T192" s="4"/>
      <c r="U192" s="4"/>
      <c r="V192" s="4"/>
      <c r="W192" s="4">
        <v>0</v>
      </c>
      <c r="X192" s="4">
        <v>1</v>
      </c>
      <c r="Y192" s="4">
        <v>0</v>
      </c>
      <c r="Z192" s="4"/>
      <c r="AA192" s="4"/>
      <c r="AB192" s="4"/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210</v>
      </c>
      <c r="F193" s="4">
        <f>ROUND(Source!X167,O193)</f>
        <v>911087</v>
      </c>
      <c r="G193" s="4" t="s">
        <v>191</v>
      </c>
      <c r="H193" s="4" t="s">
        <v>192</v>
      </c>
      <c r="I193" s="4"/>
      <c r="J193" s="4"/>
      <c r="K193" s="4">
        <v>210</v>
      </c>
      <c r="L193" s="4">
        <v>25</v>
      </c>
      <c r="M193" s="4">
        <v>3</v>
      </c>
      <c r="N193" s="4" t="s">
        <v>6</v>
      </c>
      <c r="O193" s="4">
        <v>0</v>
      </c>
      <c r="P193" s="4"/>
      <c r="Q193" s="4"/>
      <c r="R193" s="4"/>
      <c r="S193" s="4"/>
      <c r="T193" s="4"/>
      <c r="U193" s="4"/>
      <c r="V193" s="4"/>
      <c r="W193" s="4">
        <v>911087</v>
      </c>
      <c r="X193" s="4">
        <v>1</v>
      </c>
      <c r="Y193" s="4">
        <v>911087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211</v>
      </c>
      <c r="F194" s="4">
        <f>ROUND(Source!Y167,O194)</f>
        <v>300358</v>
      </c>
      <c r="G194" s="4" t="s">
        <v>193</v>
      </c>
      <c r="H194" s="4" t="s">
        <v>194</v>
      </c>
      <c r="I194" s="4"/>
      <c r="J194" s="4"/>
      <c r="K194" s="4">
        <v>211</v>
      </c>
      <c r="L194" s="4">
        <v>26</v>
      </c>
      <c r="M194" s="4">
        <v>3</v>
      </c>
      <c r="N194" s="4" t="s">
        <v>6</v>
      </c>
      <c r="O194" s="4">
        <v>0</v>
      </c>
      <c r="P194" s="4"/>
      <c r="Q194" s="4"/>
      <c r="R194" s="4"/>
      <c r="S194" s="4"/>
      <c r="T194" s="4"/>
      <c r="U194" s="4"/>
      <c r="V194" s="4"/>
      <c r="W194" s="4">
        <v>300358</v>
      </c>
      <c r="X194" s="4">
        <v>1</v>
      </c>
      <c r="Y194" s="4">
        <v>300358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224</v>
      </c>
      <c r="F195" s="4">
        <f>ROUND(Source!AR167,O195)</f>
        <v>6987789</v>
      </c>
      <c r="G195" s="4" t="s">
        <v>195</v>
      </c>
      <c r="H195" s="4" t="s">
        <v>196</v>
      </c>
      <c r="I195" s="4"/>
      <c r="J195" s="4"/>
      <c r="K195" s="4">
        <v>224</v>
      </c>
      <c r="L195" s="4">
        <v>27</v>
      </c>
      <c r="M195" s="4">
        <v>3</v>
      </c>
      <c r="N195" s="4" t="s">
        <v>6</v>
      </c>
      <c r="O195" s="4">
        <v>0</v>
      </c>
      <c r="P195" s="4"/>
      <c r="Q195" s="4"/>
      <c r="R195" s="4"/>
      <c r="S195" s="4"/>
      <c r="T195" s="4"/>
      <c r="U195" s="4"/>
      <c r="V195" s="4"/>
      <c r="W195" s="4">
        <v>6987789</v>
      </c>
      <c r="X195" s="4">
        <v>1</v>
      </c>
      <c r="Y195" s="4">
        <v>6987789</v>
      </c>
      <c r="Z195" s="4"/>
      <c r="AA195" s="4"/>
      <c r="AB195" s="4"/>
    </row>
    <row r="198" spans="1:28" x14ac:dyDescent="0.2">
      <c r="A198">
        <v>70</v>
      </c>
      <c r="B198">
        <v>1</v>
      </c>
      <c r="D198">
        <v>1</v>
      </c>
      <c r="E198" t="s">
        <v>252</v>
      </c>
      <c r="F198" t="s">
        <v>253</v>
      </c>
      <c r="G198">
        <v>1</v>
      </c>
      <c r="H198">
        <v>0</v>
      </c>
      <c r="I198" t="s">
        <v>6</v>
      </c>
      <c r="J198">
        <v>1</v>
      </c>
      <c r="K198">
        <v>0</v>
      </c>
      <c r="L198" t="s">
        <v>6</v>
      </c>
      <c r="M198" t="s">
        <v>6</v>
      </c>
      <c r="N198">
        <v>0</v>
      </c>
      <c r="P198" t="s">
        <v>254</v>
      </c>
    </row>
    <row r="199" spans="1:28" x14ac:dyDescent="0.2">
      <c r="A199">
        <v>70</v>
      </c>
      <c r="B199">
        <v>1</v>
      </c>
      <c r="D199">
        <v>2</v>
      </c>
      <c r="E199" t="s">
        <v>255</v>
      </c>
      <c r="F199" t="s">
        <v>256</v>
      </c>
      <c r="G199">
        <v>0</v>
      </c>
      <c r="H199">
        <v>0</v>
      </c>
      <c r="I199" t="s">
        <v>6</v>
      </c>
      <c r="J199">
        <v>1</v>
      </c>
      <c r="K199">
        <v>0</v>
      </c>
      <c r="L199" t="s">
        <v>6</v>
      </c>
      <c r="M199" t="s">
        <v>6</v>
      </c>
      <c r="N199">
        <v>0</v>
      </c>
      <c r="P199" t="s">
        <v>257</v>
      </c>
    </row>
    <row r="200" spans="1:28" x14ac:dyDescent="0.2">
      <c r="A200">
        <v>70</v>
      </c>
      <c r="B200">
        <v>1</v>
      </c>
      <c r="D200">
        <v>3</v>
      </c>
      <c r="E200" t="s">
        <v>258</v>
      </c>
      <c r="F200" t="s">
        <v>259</v>
      </c>
      <c r="G200">
        <v>0</v>
      </c>
      <c r="H200">
        <v>0</v>
      </c>
      <c r="I200" t="s">
        <v>6</v>
      </c>
      <c r="J200">
        <v>1</v>
      </c>
      <c r="K200">
        <v>0</v>
      </c>
      <c r="L200" t="s">
        <v>6</v>
      </c>
      <c r="M200" t="s">
        <v>6</v>
      </c>
      <c r="N200">
        <v>0</v>
      </c>
      <c r="P200" t="s">
        <v>260</v>
      </c>
    </row>
    <row r="201" spans="1:28" x14ac:dyDescent="0.2">
      <c r="A201">
        <v>70</v>
      </c>
      <c r="B201">
        <v>1</v>
      </c>
      <c r="D201">
        <v>4</v>
      </c>
      <c r="E201" t="s">
        <v>261</v>
      </c>
      <c r="F201" t="s">
        <v>262</v>
      </c>
      <c r="G201">
        <v>0</v>
      </c>
      <c r="H201">
        <v>0</v>
      </c>
      <c r="I201" t="s">
        <v>263</v>
      </c>
      <c r="J201">
        <v>0</v>
      </c>
      <c r="K201">
        <v>0</v>
      </c>
      <c r="L201" t="s">
        <v>6</v>
      </c>
      <c r="M201" t="s">
        <v>6</v>
      </c>
      <c r="N201">
        <v>0</v>
      </c>
      <c r="P201" t="s">
        <v>264</v>
      </c>
    </row>
    <row r="202" spans="1:28" x14ac:dyDescent="0.2">
      <c r="A202">
        <v>70</v>
      </c>
      <c r="B202">
        <v>1</v>
      </c>
      <c r="D202">
        <v>5</v>
      </c>
      <c r="E202" t="s">
        <v>265</v>
      </c>
      <c r="F202" t="s">
        <v>266</v>
      </c>
      <c r="G202">
        <v>0</v>
      </c>
      <c r="H202">
        <v>0</v>
      </c>
      <c r="I202" t="s">
        <v>267</v>
      </c>
      <c r="J202">
        <v>0</v>
      </c>
      <c r="K202">
        <v>0</v>
      </c>
      <c r="L202" t="s">
        <v>6</v>
      </c>
      <c r="M202" t="s">
        <v>6</v>
      </c>
      <c r="N202">
        <v>0</v>
      </c>
      <c r="P202" t="s">
        <v>268</v>
      </c>
    </row>
    <row r="203" spans="1:28" x14ac:dyDescent="0.2">
      <c r="A203">
        <v>70</v>
      </c>
      <c r="B203">
        <v>1</v>
      </c>
      <c r="D203">
        <v>6</v>
      </c>
      <c r="E203" t="s">
        <v>269</v>
      </c>
      <c r="F203" t="s">
        <v>270</v>
      </c>
      <c r="G203">
        <v>0</v>
      </c>
      <c r="H203">
        <v>0</v>
      </c>
      <c r="I203" t="s">
        <v>271</v>
      </c>
      <c r="J203">
        <v>0</v>
      </c>
      <c r="K203">
        <v>0</v>
      </c>
      <c r="L203" t="s">
        <v>6</v>
      </c>
      <c r="M203" t="s">
        <v>6</v>
      </c>
      <c r="N203">
        <v>0</v>
      </c>
      <c r="P203" t="s">
        <v>272</v>
      </c>
    </row>
    <row r="204" spans="1:28" x14ac:dyDescent="0.2">
      <c r="A204">
        <v>70</v>
      </c>
      <c r="B204">
        <v>1</v>
      </c>
      <c r="D204">
        <v>7</v>
      </c>
      <c r="E204" t="s">
        <v>273</v>
      </c>
      <c r="F204" t="s">
        <v>274</v>
      </c>
      <c r="G204">
        <v>1</v>
      </c>
      <c r="H204">
        <v>0</v>
      </c>
      <c r="I204" t="s">
        <v>6</v>
      </c>
      <c r="J204">
        <v>0</v>
      </c>
      <c r="K204">
        <v>0</v>
      </c>
      <c r="L204" t="s">
        <v>6</v>
      </c>
      <c r="M204" t="s">
        <v>6</v>
      </c>
      <c r="N204">
        <v>0</v>
      </c>
      <c r="P204" t="s">
        <v>275</v>
      </c>
    </row>
    <row r="205" spans="1:28" x14ac:dyDescent="0.2">
      <c r="A205">
        <v>70</v>
      </c>
      <c r="B205">
        <v>1</v>
      </c>
      <c r="D205">
        <v>8</v>
      </c>
      <c r="E205" t="s">
        <v>276</v>
      </c>
      <c r="F205" t="s">
        <v>277</v>
      </c>
      <c r="G205">
        <v>0</v>
      </c>
      <c r="H205">
        <v>0</v>
      </c>
      <c r="I205" t="s">
        <v>278</v>
      </c>
      <c r="J205">
        <v>0</v>
      </c>
      <c r="K205">
        <v>0</v>
      </c>
      <c r="L205" t="s">
        <v>6</v>
      </c>
      <c r="M205" t="s">
        <v>6</v>
      </c>
      <c r="N205">
        <v>0</v>
      </c>
      <c r="P205" t="s">
        <v>279</v>
      </c>
    </row>
    <row r="206" spans="1:28" x14ac:dyDescent="0.2">
      <c r="A206">
        <v>70</v>
      </c>
      <c r="B206">
        <v>1</v>
      </c>
      <c r="D206">
        <v>9</v>
      </c>
      <c r="E206" t="s">
        <v>280</v>
      </c>
      <c r="F206" t="s">
        <v>281</v>
      </c>
      <c r="G206">
        <v>0</v>
      </c>
      <c r="H206">
        <v>0</v>
      </c>
      <c r="I206" t="s">
        <v>282</v>
      </c>
      <c r="J206">
        <v>0</v>
      </c>
      <c r="K206">
        <v>0</v>
      </c>
      <c r="L206" t="s">
        <v>6</v>
      </c>
      <c r="M206" t="s">
        <v>6</v>
      </c>
      <c r="N206">
        <v>0</v>
      </c>
      <c r="P206" t="s">
        <v>283</v>
      </c>
    </row>
    <row r="207" spans="1:28" x14ac:dyDescent="0.2">
      <c r="A207">
        <v>70</v>
      </c>
      <c r="B207">
        <v>1</v>
      </c>
      <c r="D207">
        <v>10</v>
      </c>
      <c r="E207" t="s">
        <v>284</v>
      </c>
      <c r="F207" t="s">
        <v>285</v>
      </c>
      <c r="G207">
        <v>0</v>
      </c>
      <c r="H207">
        <v>0</v>
      </c>
      <c r="I207" t="s">
        <v>286</v>
      </c>
      <c r="J207">
        <v>0</v>
      </c>
      <c r="K207">
        <v>0</v>
      </c>
      <c r="L207" t="s">
        <v>6</v>
      </c>
      <c r="M207" t="s">
        <v>6</v>
      </c>
      <c r="N207">
        <v>0</v>
      </c>
      <c r="P207" t="s">
        <v>287</v>
      </c>
    </row>
    <row r="208" spans="1:28" x14ac:dyDescent="0.2">
      <c r="A208">
        <v>70</v>
      </c>
      <c r="B208">
        <v>1</v>
      </c>
      <c r="D208">
        <v>11</v>
      </c>
      <c r="E208" t="s">
        <v>288</v>
      </c>
      <c r="F208" t="s">
        <v>289</v>
      </c>
      <c r="G208">
        <v>0</v>
      </c>
      <c r="H208">
        <v>0</v>
      </c>
      <c r="I208" t="s">
        <v>290</v>
      </c>
      <c r="J208">
        <v>0</v>
      </c>
      <c r="K208">
        <v>0</v>
      </c>
      <c r="L208" t="s">
        <v>6</v>
      </c>
      <c r="M208" t="s">
        <v>6</v>
      </c>
      <c r="N208">
        <v>0</v>
      </c>
      <c r="P208" t="s">
        <v>291</v>
      </c>
    </row>
    <row r="209" spans="1:16" x14ac:dyDescent="0.2">
      <c r="A209">
        <v>70</v>
      </c>
      <c r="B209">
        <v>1</v>
      </c>
      <c r="D209">
        <v>12</v>
      </c>
      <c r="E209" t="s">
        <v>292</v>
      </c>
      <c r="F209" t="s">
        <v>293</v>
      </c>
      <c r="G209">
        <v>0</v>
      </c>
      <c r="H209">
        <v>0</v>
      </c>
      <c r="I209" t="s">
        <v>6</v>
      </c>
      <c r="J209">
        <v>0</v>
      </c>
      <c r="K209">
        <v>0</v>
      </c>
      <c r="L209" t="s">
        <v>6</v>
      </c>
      <c r="M209" t="s">
        <v>6</v>
      </c>
      <c r="N209">
        <v>0</v>
      </c>
      <c r="P209" t="s">
        <v>6</v>
      </c>
    </row>
    <row r="210" spans="1:16" x14ac:dyDescent="0.2">
      <c r="A210">
        <v>70</v>
      </c>
      <c r="B210">
        <v>1</v>
      </c>
      <c r="D210">
        <v>1</v>
      </c>
      <c r="E210" t="s">
        <v>294</v>
      </c>
      <c r="F210" t="s">
        <v>295</v>
      </c>
      <c r="G210">
        <v>0.9</v>
      </c>
      <c r="H210">
        <v>1</v>
      </c>
      <c r="I210" t="s">
        <v>296</v>
      </c>
      <c r="J210">
        <v>0</v>
      </c>
      <c r="K210">
        <v>0</v>
      </c>
      <c r="L210" t="s">
        <v>6</v>
      </c>
      <c r="M210" t="s">
        <v>6</v>
      </c>
      <c r="N210">
        <v>0</v>
      </c>
      <c r="P210" t="s">
        <v>6</v>
      </c>
    </row>
    <row r="211" spans="1:16" x14ac:dyDescent="0.2">
      <c r="A211">
        <v>70</v>
      </c>
      <c r="B211">
        <v>1</v>
      </c>
      <c r="D211">
        <v>2</v>
      </c>
      <c r="E211" t="s">
        <v>297</v>
      </c>
      <c r="F211" t="s">
        <v>298</v>
      </c>
      <c r="G211">
        <v>0.85</v>
      </c>
      <c r="H211">
        <v>1</v>
      </c>
      <c r="I211" t="s">
        <v>299</v>
      </c>
      <c r="J211">
        <v>0</v>
      </c>
      <c r="K211">
        <v>0</v>
      </c>
      <c r="L211" t="s">
        <v>6</v>
      </c>
      <c r="M211" t="s">
        <v>6</v>
      </c>
      <c r="N211">
        <v>0</v>
      </c>
      <c r="P211" t="s">
        <v>6</v>
      </c>
    </row>
    <row r="212" spans="1:16" x14ac:dyDescent="0.2">
      <c r="A212">
        <v>70</v>
      </c>
      <c r="B212">
        <v>1</v>
      </c>
      <c r="D212">
        <v>3</v>
      </c>
      <c r="E212" t="s">
        <v>300</v>
      </c>
      <c r="F212" t="s">
        <v>301</v>
      </c>
      <c r="G212">
        <v>1</v>
      </c>
      <c r="H212">
        <v>0.85</v>
      </c>
      <c r="I212" t="s">
        <v>302</v>
      </c>
      <c r="J212">
        <v>0</v>
      </c>
      <c r="K212">
        <v>0</v>
      </c>
      <c r="L212" t="s">
        <v>6</v>
      </c>
      <c r="M212" t="s">
        <v>6</v>
      </c>
      <c r="N212">
        <v>0</v>
      </c>
      <c r="P212" t="s">
        <v>6</v>
      </c>
    </row>
    <row r="213" spans="1:16" x14ac:dyDescent="0.2">
      <c r="A213">
        <v>70</v>
      </c>
      <c r="B213">
        <v>1</v>
      </c>
      <c r="D213">
        <v>4</v>
      </c>
      <c r="E213" t="s">
        <v>303</v>
      </c>
      <c r="F213" t="s">
        <v>304</v>
      </c>
      <c r="G213">
        <v>1</v>
      </c>
      <c r="H213">
        <v>0</v>
      </c>
      <c r="I213" t="s">
        <v>6</v>
      </c>
      <c r="J213">
        <v>0</v>
      </c>
      <c r="K213">
        <v>0</v>
      </c>
      <c r="L213" t="s">
        <v>6</v>
      </c>
      <c r="M213" t="s">
        <v>6</v>
      </c>
      <c r="N213">
        <v>0</v>
      </c>
      <c r="P213" t="s">
        <v>6</v>
      </c>
    </row>
    <row r="214" spans="1:16" x14ac:dyDescent="0.2">
      <c r="A214">
        <v>70</v>
      </c>
      <c r="B214">
        <v>1</v>
      </c>
      <c r="D214">
        <v>5</v>
      </c>
      <c r="E214" t="s">
        <v>305</v>
      </c>
      <c r="F214" t="s">
        <v>306</v>
      </c>
      <c r="G214">
        <v>1</v>
      </c>
      <c r="H214">
        <v>0.8</v>
      </c>
      <c r="I214" t="s">
        <v>307</v>
      </c>
      <c r="J214">
        <v>0</v>
      </c>
      <c r="K214">
        <v>0</v>
      </c>
      <c r="L214" t="s">
        <v>6</v>
      </c>
      <c r="M214" t="s">
        <v>6</v>
      </c>
      <c r="N214">
        <v>0</v>
      </c>
      <c r="P214" t="s">
        <v>6</v>
      </c>
    </row>
    <row r="215" spans="1:16" x14ac:dyDescent="0.2">
      <c r="A215">
        <v>70</v>
      </c>
      <c r="B215">
        <v>1</v>
      </c>
      <c r="D215">
        <v>6</v>
      </c>
      <c r="E215" t="s">
        <v>308</v>
      </c>
      <c r="F215" t="s">
        <v>309</v>
      </c>
      <c r="G215">
        <v>1</v>
      </c>
      <c r="H215">
        <v>0</v>
      </c>
      <c r="I215" t="s">
        <v>6</v>
      </c>
      <c r="J215">
        <v>0</v>
      </c>
      <c r="K215">
        <v>0</v>
      </c>
      <c r="L215" t="s">
        <v>6</v>
      </c>
      <c r="M215" t="s">
        <v>6</v>
      </c>
      <c r="N215">
        <v>0</v>
      </c>
      <c r="P215" t="s">
        <v>6</v>
      </c>
    </row>
    <row r="216" spans="1:16" x14ac:dyDescent="0.2">
      <c r="A216">
        <v>70</v>
      </c>
      <c r="B216">
        <v>1</v>
      </c>
      <c r="D216">
        <v>7</v>
      </c>
      <c r="E216" t="s">
        <v>310</v>
      </c>
      <c r="F216" t="s">
        <v>311</v>
      </c>
      <c r="G216">
        <v>1</v>
      </c>
      <c r="H216">
        <v>0</v>
      </c>
      <c r="I216" t="s">
        <v>6</v>
      </c>
      <c r="J216">
        <v>0</v>
      </c>
      <c r="K216">
        <v>0</v>
      </c>
      <c r="L216" t="s">
        <v>6</v>
      </c>
      <c r="M216" t="s">
        <v>6</v>
      </c>
      <c r="N216">
        <v>0</v>
      </c>
      <c r="P216" t="s">
        <v>6</v>
      </c>
    </row>
    <row r="217" spans="1:16" x14ac:dyDescent="0.2">
      <c r="A217">
        <v>70</v>
      </c>
      <c r="B217">
        <v>1</v>
      </c>
      <c r="D217">
        <v>8</v>
      </c>
      <c r="E217" t="s">
        <v>312</v>
      </c>
      <c r="F217" t="s">
        <v>313</v>
      </c>
      <c r="G217">
        <v>0.7</v>
      </c>
      <c r="H217">
        <v>0</v>
      </c>
      <c r="I217" t="s">
        <v>6</v>
      </c>
      <c r="J217">
        <v>0</v>
      </c>
      <c r="K217">
        <v>0</v>
      </c>
      <c r="L217" t="s">
        <v>6</v>
      </c>
      <c r="M217" t="s">
        <v>6</v>
      </c>
      <c r="N217">
        <v>0</v>
      </c>
      <c r="P217" t="s">
        <v>6</v>
      </c>
    </row>
    <row r="218" spans="1:16" x14ac:dyDescent="0.2">
      <c r="A218">
        <v>70</v>
      </c>
      <c r="B218">
        <v>1</v>
      </c>
      <c r="D218">
        <v>9</v>
      </c>
      <c r="E218" t="s">
        <v>314</v>
      </c>
      <c r="F218" t="s">
        <v>315</v>
      </c>
      <c r="G218">
        <v>0.9</v>
      </c>
      <c r="H218">
        <v>0</v>
      </c>
      <c r="I218" t="s">
        <v>6</v>
      </c>
      <c r="J218">
        <v>0</v>
      </c>
      <c r="K218">
        <v>0</v>
      </c>
      <c r="L218" t="s">
        <v>6</v>
      </c>
      <c r="M218" t="s">
        <v>6</v>
      </c>
      <c r="N218">
        <v>0</v>
      </c>
      <c r="P218" t="s">
        <v>6</v>
      </c>
    </row>
    <row r="219" spans="1:16" x14ac:dyDescent="0.2">
      <c r="A219">
        <v>70</v>
      </c>
      <c r="B219">
        <v>1</v>
      </c>
      <c r="D219">
        <v>10</v>
      </c>
      <c r="E219" t="s">
        <v>316</v>
      </c>
      <c r="F219" t="s">
        <v>317</v>
      </c>
      <c r="G219">
        <v>0.6</v>
      </c>
      <c r="H219">
        <v>0</v>
      </c>
      <c r="I219" t="s">
        <v>6</v>
      </c>
      <c r="J219">
        <v>0</v>
      </c>
      <c r="K219">
        <v>0</v>
      </c>
      <c r="L219" t="s">
        <v>6</v>
      </c>
      <c r="M219" t="s">
        <v>6</v>
      </c>
      <c r="N219">
        <v>0</v>
      </c>
      <c r="P219" t="s">
        <v>6</v>
      </c>
    </row>
    <row r="220" spans="1:16" x14ac:dyDescent="0.2">
      <c r="A220">
        <v>70</v>
      </c>
      <c r="B220">
        <v>1</v>
      </c>
      <c r="D220">
        <v>11</v>
      </c>
      <c r="E220" t="s">
        <v>318</v>
      </c>
      <c r="F220" t="s">
        <v>319</v>
      </c>
      <c r="G220">
        <v>1.2</v>
      </c>
      <c r="H220">
        <v>0</v>
      </c>
      <c r="I220" t="s">
        <v>6</v>
      </c>
      <c r="J220">
        <v>0</v>
      </c>
      <c r="K220">
        <v>0</v>
      </c>
      <c r="L220" t="s">
        <v>6</v>
      </c>
      <c r="M220" t="s">
        <v>6</v>
      </c>
      <c r="N220">
        <v>0</v>
      </c>
      <c r="P220" t="s">
        <v>6</v>
      </c>
    </row>
    <row r="221" spans="1:16" x14ac:dyDescent="0.2">
      <c r="A221">
        <v>70</v>
      </c>
      <c r="B221">
        <v>1</v>
      </c>
      <c r="D221">
        <v>12</v>
      </c>
      <c r="E221" t="s">
        <v>320</v>
      </c>
      <c r="F221" t="s">
        <v>321</v>
      </c>
      <c r="G221">
        <v>0</v>
      </c>
      <c r="H221">
        <v>0</v>
      </c>
      <c r="I221" t="s">
        <v>6</v>
      </c>
      <c r="J221">
        <v>0</v>
      </c>
      <c r="K221">
        <v>0</v>
      </c>
      <c r="L221" t="s">
        <v>6</v>
      </c>
      <c r="M221" t="s">
        <v>6</v>
      </c>
      <c r="N221">
        <v>0</v>
      </c>
      <c r="P221" t="s">
        <v>6</v>
      </c>
    </row>
    <row r="222" spans="1:16" x14ac:dyDescent="0.2">
      <c r="A222">
        <v>70</v>
      </c>
      <c r="B222">
        <v>1</v>
      </c>
      <c r="D222">
        <v>13</v>
      </c>
      <c r="E222" t="s">
        <v>322</v>
      </c>
      <c r="F222" t="s">
        <v>323</v>
      </c>
      <c r="G222">
        <v>1</v>
      </c>
      <c r="H222">
        <v>0</v>
      </c>
      <c r="I222" t="s">
        <v>6</v>
      </c>
      <c r="J222">
        <v>0</v>
      </c>
      <c r="K222">
        <v>0</v>
      </c>
      <c r="L222" t="s">
        <v>6</v>
      </c>
      <c r="M222" t="s">
        <v>6</v>
      </c>
      <c r="N222">
        <v>0</v>
      </c>
      <c r="P222" t="s">
        <v>6</v>
      </c>
    </row>
    <row r="224" spans="1:16" x14ac:dyDescent="0.2">
      <c r="A224">
        <v>-1</v>
      </c>
    </row>
    <row r="226" spans="1:15" x14ac:dyDescent="0.2">
      <c r="A226" s="3">
        <v>75</v>
      </c>
      <c r="B226" s="3" t="s">
        <v>324</v>
      </c>
      <c r="C226" s="3">
        <v>2000</v>
      </c>
      <c r="D226" s="3">
        <v>0</v>
      </c>
      <c r="E226" s="3">
        <v>1</v>
      </c>
      <c r="F226" s="3">
        <v>0</v>
      </c>
      <c r="G226" s="3">
        <v>0</v>
      </c>
      <c r="H226" s="3">
        <v>1</v>
      </c>
      <c r="I226" s="3">
        <v>0</v>
      </c>
      <c r="J226" s="3">
        <v>1</v>
      </c>
      <c r="K226" s="3">
        <v>0</v>
      </c>
      <c r="L226" s="3">
        <v>0</v>
      </c>
      <c r="M226" s="3">
        <v>0</v>
      </c>
      <c r="N226" s="3">
        <v>58002114</v>
      </c>
      <c r="O226" s="3">
        <v>1</v>
      </c>
    </row>
    <row r="230" spans="1:15" x14ac:dyDescent="0.2">
      <c r="A230">
        <v>65</v>
      </c>
      <c r="C230">
        <v>1</v>
      </c>
      <c r="D230">
        <v>0</v>
      </c>
      <c r="E230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325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33064</v>
      </c>
      <c r="M1">
        <v>10</v>
      </c>
      <c r="N1">
        <v>11</v>
      </c>
      <c r="O1">
        <v>6</v>
      </c>
      <c r="P1">
        <v>0</v>
      </c>
      <c r="Q1">
        <v>5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6</v>
      </c>
      <c r="I12" s="1">
        <v>0</v>
      </c>
      <c r="J12" s="1" t="s">
        <v>6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6</v>
      </c>
      <c r="AI12" s="1" t="s">
        <v>6</v>
      </c>
      <c r="AJ12" s="1" t="s">
        <v>6</v>
      </c>
      <c r="AK12" s="1"/>
      <c r="AL12" s="1" t="s">
        <v>6</v>
      </c>
      <c r="AM12" s="1" t="s">
        <v>6</v>
      </c>
      <c r="AN12" s="1" t="s">
        <v>6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6</v>
      </c>
      <c r="AY12" s="1" t="s">
        <v>6</v>
      </c>
      <c r="AZ12" s="1" t="s">
        <v>6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0</v>
      </c>
      <c r="BK12" s="1">
        <v>1</v>
      </c>
      <c r="BL12" s="1">
        <v>0</v>
      </c>
      <c r="BM12" s="1">
        <v>1</v>
      </c>
      <c r="BN12" s="1">
        <v>1</v>
      </c>
      <c r="BO12" s="1">
        <v>0</v>
      </c>
      <c r="BP12" s="1">
        <v>2</v>
      </c>
      <c r="BQ12" s="1">
        <v>0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9</v>
      </c>
      <c r="BZ12" s="1" t="s">
        <v>10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6</v>
      </c>
      <c r="CF12" s="1">
        <v>0</v>
      </c>
      <c r="CG12" s="1">
        <v>0</v>
      </c>
      <c r="CH12" s="1">
        <v>16785416</v>
      </c>
      <c r="CI12" s="1" t="s">
        <v>6</v>
      </c>
      <c r="CJ12" s="1" t="s">
        <v>6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58002114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5">
        <v>3</v>
      </c>
      <c r="B16" s="5">
        <v>0</v>
      </c>
      <c r="C16" s="5" t="s">
        <v>4</v>
      </c>
      <c r="D16" s="5" t="s">
        <v>5</v>
      </c>
      <c r="E16" s="6">
        <f>ROUND((Source!F105)/1000,2)</f>
        <v>6987.79</v>
      </c>
      <c r="F16" s="6">
        <f>ROUND((Source!F106)/1000,2)</f>
        <v>0</v>
      </c>
      <c r="G16" s="6">
        <f>ROUND((Source!F97)/1000,2)</f>
        <v>0</v>
      </c>
      <c r="H16" s="6">
        <f>ROUND((Source!F107)/1000+(Source!F108)/1000,2)</f>
        <v>0</v>
      </c>
      <c r="I16" s="6">
        <f>E16+F16+G16+H16</f>
        <v>6987.79</v>
      </c>
      <c r="J16" s="6">
        <f>ROUND((Source!F103+Source!F102)/1000,2)</f>
        <v>500.6</v>
      </c>
      <c r="AI16" s="5">
        <v>0</v>
      </c>
      <c r="AJ16" s="5">
        <v>-1</v>
      </c>
      <c r="AK16" s="5" t="s">
        <v>6</v>
      </c>
      <c r="AL16" s="5" t="s">
        <v>6</v>
      </c>
      <c r="AM16" s="5" t="s">
        <v>6</v>
      </c>
      <c r="AN16" s="5">
        <v>0</v>
      </c>
      <c r="AO16" s="5" t="s">
        <v>6</v>
      </c>
      <c r="AP16" s="5" t="s">
        <v>6</v>
      </c>
      <c r="AT16" s="6">
        <v>5776344</v>
      </c>
      <c r="AU16" s="6">
        <v>4565366</v>
      </c>
      <c r="AV16" s="6">
        <v>0</v>
      </c>
      <c r="AW16" s="6">
        <v>0</v>
      </c>
      <c r="AX16" s="6">
        <v>0</v>
      </c>
      <c r="AY16" s="6">
        <v>710381</v>
      </c>
      <c r="AZ16" s="6">
        <v>0</v>
      </c>
      <c r="BA16" s="6">
        <v>500597</v>
      </c>
      <c r="BB16" s="6">
        <v>6987789</v>
      </c>
      <c r="BC16" s="6">
        <v>0</v>
      </c>
      <c r="BD16" s="6">
        <v>0</v>
      </c>
      <c r="BE16" s="6">
        <v>0</v>
      </c>
      <c r="BF16" s="6">
        <v>3059.7</v>
      </c>
      <c r="BG16" s="6">
        <v>0</v>
      </c>
      <c r="BH16" s="6">
        <v>0</v>
      </c>
      <c r="BI16" s="6">
        <v>911087</v>
      </c>
      <c r="BJ16" s="6">
        <v>300358</v>
      </c>
      <c r="BK16" s="6">
        <v>8663768.5099999998</v>
      </c>
    </row>
    <row r="18" spans="1:19" x14ac:dyDescent="0.2">
      <c r="A18">
        <v>51</v>
      </c>
      <c r="E18" s="7">
        <f>SUMIF(A16:A17,3,E16:E17)</f>
        <v>6987.79</v>
      </c>
      <c r="F18" s="7">
        <f>SUMIF(A16:A17,3,F16:F17)</f>
        <v>0</v>
      </c>
      <c r="G18" s="7">
        <f>SUMIF(A16:A17,3,G16:G17)</f>
        <v>0</v>
      </c>
      <c r="H18" s="7">
        <f>SUMIF(A16:A17,3,H16:H17)</f>
        <v>0</v>
      </c>
      <c r="I18" s="7">
        <f>SUMIF(A16:A17,3,I16:I17)</f>
        <v>6987.79</v>
      </c>
      <c r="J18" s="7">
        <f>SUMIF(A16:A17,3,J16:J17)</f>
        <v>500.6</v>
      </c>
      <c r="K18" s="7"/>
      <c r="L18" s="7"/>
      <c r="M18" s="7"/>
      <c r="N18" s="7"/>
      <c r="O18" s="7"/>
      <c r="P18" s="7"/>
      <c r="Q18" s="7"/>
      <c r="R18" s="7"/>
      <c r="S18" s="7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5776344</v>
      </c>
      <c r="G20" s="4" t="s">
        <v>143</v>
      </c>
      <c r="H20" s="4" t="s">
        <v>144</v>
      </c>
      <c r="I20" s="4"/>
      <c r="J20" s="4"/>
      <c r="K20" s="4">
        <v>201</v>
      </c>
      <c r="L20" s="4">
        <v>1</v>
      </c>
      <c r="M20" s="4">
        <v>3</v>
      </c>
      <c r="N20" s="4" t="s">
        <v>6</v>
      </c>
      <c r="O20" s="4">
        <v>0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4565366</v>
      </c>
      <c r="G21" s="4" t="s">
        <v>145</v>
      </c>
      <c r="H21" s="4" t="s">
        <v>146</v>
      </c>
      <c r="I21" s="4"/>
      <c r="J21" s="4"/>
      <c r="K21" s="4">
        <v>202</v>
      </c>
      <c r="L21" s="4">
        <v>2</v>
      </c>
      <c r="M21" s="4">
        <v>3</v>
      </c>
      <c r="N21" s="4" t="s">
        <v>6</v>
      </c>
      <c r="O21" s="4">
        <v>0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147</v>
      </c>
      <c r="H22" s="4" t="s">
        <v>148</v>
      </c>
      <c r="I22" s="4"/>
      <c r="J22" s="4"/>
      <c r="K22" s="4">
        <v>222</v>
      </c>
      <c r="L22" s="4">
        <v>3</v>
      </c>
      <c r="M22" s="4">
        <v>3</v>
      </c>
      <c r="N22" s="4" t="s">
        <v>6</v>
      </c>
      <c r="O22" s="4">
        <v>0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4565366</v>
      </c>
      <c r="G23" s="4" t="s">
        <v>149</v>
      </c>
      <c r="H23" s="4" t="s">
        <v>150</v>
      </c>
      <c r="I23" s="4"/>
      <c r="J23" s="4"/>
      <c r="K23" s="4">
        <v>225</v>
      </c>
      <c r="L23" s="4">
        <v>4</v>
      </c>
      <c r="M23" s="4">
        <v>3</v>
      </c>
      <c r="N23" s="4" t="s">
        <v>6</v>
      </c>
      <c r="O23" s="4">
        <v>0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4565366</v>
      </c>
      <c r="G24" s="4" t="s">
        <v>151</v>
      </c>
      <c r="H24" s="4" t="s">
        <v>152</v>
      </c>
      <c r="I24" s="4"/>
      <c r="J24" s="4"/>
      <c r="K24" s="4">
        <v>226</v>
      </c>
      <c r="L24" s="4">
        <v>5</v>
      </c>
      <c r="M24" s="4">
        <v>3</v>
      </c>
      <c r="N24" s="4" t="s">
        <v>6</v>
      </c>
      <c r="O24" s="4">
        <v>0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153</v>
      </c>
      <c r="H25" s="4" t="s">
        <v>154</v>
      </c>
      <c r="I25" s="4"/>
      <c r="J25" s="4"/>
      <c r="K25" s="4">
        <v>227</v>
      </c>
      <c r="L25" s="4">
        <v>6</v>
      </c>
      <c r="M25" s="4">
        <v>3</v>
      </c>
      <c r="N25" s="4" t="s">
        <v>6</v>
      </c>
      <c r="O25" s="4">
        <v>0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4565366</v>
      </c>
      <c r="G26" s="4" t="s">
        <v>155</v>
      </c>
      <c r="H26" s="4" t="s">
        <v>156</v>
      </c>
      <c r="I26" s="4"/>
      <c r="J26" s="4"/>
      <c r="K26" s="4">
        <v>228</v>
      </c>
      <c r="L26" s="4">
        <v>7</v>
      </c>
      <c r="M26" s="4">
        <v>3</v>
      </c>
      <c r="N26" s="4" t="s">
        <v>6</v>
      </c>
      <c r="O26" s="4">
        <v>0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157</v>
      </c>
      <c r="H27" s="4" t="s">
        <v>158</v>
      </c>
      <c r="I27" s="4"/>
      <c r="J27" s="4"/>
      <c r="K27" s="4">
        <v>216</v>
      </c>
      <c r="L27" s="4">
        <v>8</v>
      </c>
      <c r="M27" s="4">
        <v>3</v>
      </c>
      <c r="N27" s="4" t="s">
        <v>6</v>
      </c>
      <c r="O27" s="4">
        <v>0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159</v>
      </c>
      <c r="H28" s="4" t="s">
        <v>160</v>
      </c>
      <c r="I28" s="4"/>
      <c r="J28" s="4"/>
      <c r="K28" s="4">
        <v>223</v>
      </c>
      <c r="L28" s="4">
        <v>9</v>
      </c>
      <c r="M28" s="4">
        <v>3</v>
      </c>
      <c r="N28" s="4" t="s">
        <v>6</v>
      </c>
      <c r="O28" s="4">
        <v>0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161</v>
      </c>
      <c r="H29" s="4" t="s">
        <v>162</v>
      </c>
      <c r="I29" s="4"/>
      <c r="J29" s="4"/>
      <c r="K29" s="4">
        <v>229</v>
      </c>
      <c r="L29" s="4">
        <v>10</v>
      </c>
      <c r="M29" s="4">
        <v>3</v>
      </c>
      <c r="N29" s="4" t="s">
        <v>6</v>
      </c>
      <c r="O29" s="4">
        <v>0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710381</v>
      </c>
      <c r="G30" s="4" t="s">
        <v>163</v>
      </c>
      <c r="H30" s="4" t="s">
        <v>164</v>
      </c>
      <c r="I30" s="4"/>
      <c r="J30" s="4"/>
      <c r="K30" s="4">
        <v>203</v>
      </c>
      <c r="L30" s="4">
        <v>11</v>
      </c>
      <c r="M30" s="4">
        <v>3</v>
      </c>
      <c r="N30" s="4" t="s">
        <v>6</v>
      </c>
      <c r="O30" s="4">
        <v>0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165</v>
      </c>
      <c r="H31" s="4" t="s">
        <v>166</v>
      </c>
      <c r="I31" s="4"/>
      <c r="J31" s="4"/>
      <c r="K31" s="4">
        <v>231</v>
      </c>
      <c r="L31" s="4">
        <v>12</v>
      </c>
      <c r="M31" s="4">
        <v>3</v>
      </c>
      <c r="N31" s="4" t="s">
        <v>6</v>
      </c>
      <c r="O31" s="4">
        <v>0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0</v>
      </c>
      <c r="G32" s="4" t="s">
        <v>167</v>
      </c>
      <c r="H32" s="4" t="s">
        <v>168</v>
      </c>
      <c r="I32" s="4"/>
      <c r="J32" s="4"/>
      <c r="K32" s="4">
        <v>204</v>
      </c>
      <c r="L32" s="4">
        <v>13</v>
      </c>
      <c r="M32" s="4">
        <v>3</v>
      </c>
      <c r="N32" s="4" t="s">
        <v>6</v>
      </c>
      <c r="O32" s="4">
        <v>0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500597</v>
      </c>
      <c r="G33" s="4" t="s">
        <v>169</v>
      </c>
      <c r="H33" s="4" t="s">
        <v>170</v>
      </c>
      <c r="I33" s="4"/>
      <c r="J33" s="4"/>
      <c r="K33" s="4">
        <v>205</v>
      </c>
      <c r="L33" s="4">
        <v>14</v>
      </c>
      <c r="M33" s="4">
        <v>3</v>
      </c>
      <c r="N33" s="4" t="s">
        <v>6</v>
      </c>
      <c r="O33" s="4">
        <v>0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171</v>
      </c>
      <c r="H34" s="4" t="s">
        <v>172</v>
      </c>
      <c r="I34" s="4"/>
      <c r="J34" s="4"/>
      <c r="K34" s="4">
        <v>232</v>
      </c>
      <c r="L34" s="4">
        <v>15</v>
      </c>
      <c r="M34" s="4">
        <v>3</v>
      </c>
      <c r="N34" s="4" t="s">
        <v>6</v>
      </c>
      <c r="O34" s="4">
        <v>0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6987789</v>
      </c>
      <c r="G35" s="4" t="s">
        <v>173</v>
      </c>
      <c r="H35" s="4" t="s">
        <v>174</v>
      </c>
      <c r="I35" s="4"/>
      <c r="J35" s="4"/>
      <c r="K35" s="4">
        <v>214</v>
      </c>
      <c r="L35" s="4">
        <v>16</v>
      </c>
      <c r="M35" s="4">
        <v>3</v>
      </c>
      <c r="N35" s="4" t="s">
        <v>6</v>
      </c>
      <c r="O35" s="4">
        <v>0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175</v>
      </c>
      <c r="H36" s="4" t="s">
        <v>176</v>
      </c>
      <c r="I36" s="4"/>
      <c r="J36" s="4"/>
      <c r="K36" s="4">
        <v>215</v>
      </c>
      <c r="L36" s="4">
        <v>17</v>
      </c>
      <c r="M36" s="4">
        <v>3</v>
      </c>
      <c r="N36" s="4" t="s">
        <v>6</v>
      </c>
      <c r="O36" s="4">
        <v>0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0</v>
      </c>
      <c r="G37" s="4" t="s">
        <v>177</v>
      </c>
      <c r="H37" s="4" t="s">
        <v>178</v>
      </c>
      <c r="I37" s="4"/>
      <c r="J37" s="4"/>
      <c r="K37" s="4">
        <v>217</v>
      </c>
      <c r="L37" s="4">
        <v>18</v>
      </c>
      <c r="M37" s="4">
        <v>3</v>
      </c>
      <c r="N37" s="4" t="s">
        <v>6</v>
      </c>
      <c r="O37" s="4">
        <v>0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179</v>
      </c>
      <c r="H38" s="4" t="s">
        <v>180</v>
      </c>
      <c r="I38" s="4"/>
      <c r="J38" s="4"/>
      <c r="K38" s="4">
        <v>230</v>
      </c>
      <c r="L38" s="4">
        <v>19</v>
      </c>
      <c r="M38" s="4">
        <v>3</v>
      </c>
      <c r="N38" s="4" t="s">
        <v>6</v>
      </c>
      <c r="O38" s="4">
        <v>0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181</v>
      </c>
      <c r="H39" s="4" t="s">
        <v>182</v>
      </c>
      <c r="I39" s="4"/>
      <c r="J39" s="4"/>
      <c r="K39" s="4">
        <v>206</v>
      </c>
      <c r="L39" s="4">
        <v>20</v>
      </c>
      <c r="M39" s="4">
        <v>3</v>
      </c>
      <c r="N39" s="4" t="s">
        <v>6</v>
      </c>
      <c r="O39" s="4">
        <v>0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3059.7</v>
      </c>
      <c r="G40" s="4" t="s">
        <v>183</v>
      </c>
      <c r="H40" s="4" t="s">
        <v>184</v>
      </c>
      <c r="I40" s="4"/>
      <c r="J40" s="4"/>
      <c r="K40" s="4">
        <v>207</v>
      </c>
      <c r="L40" s="4">
        <v>21</v>
      </c>
      <c r="M40" s="4">
        <v>3</v>
      </c>
      <c r="N40" s="4" t="s">
        <v>6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185</v>
      </c>
      <c r="H41" s="4" t="s">
        <v>186</v>
      </c>
      <c r="I41" s="4"/>
      <c r="J41" s="4"/>
      <c r="K41" s="4">
        <v>208</v>
      </c>
      <c r="L41" s="4">
        <v>22</v>
      </c>
      <c r="M41" s="4">
        <v>3</v>
      </c>
      <c r="N41" s="4" t="s">
        <v>6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187</v>
      </c>
      <c r="H42" s="4" t="s">
        <v>188</v>
      </c>
      <c r="I42" s="4"/>
      <c r="J42" s="4"/>
      <c r="K42" s="4">
        <v>209</v>
      </c>
      <c r="L42" s="4">
        <v>23</v>
      </c>
      <c r="M42" s="4">
        <v>3</v>
      </c>
      <c r="N42" s="4" t="s">
        <v>6</v>
      </c>
      <c r="O42" s="4">
        <v>0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189</v>
      </c>
      <c r="H43" s="4" t="s">
        <v>190</v>
      </c>
      <c r="I43" s="4"/>
      <c r="J43" s="4"/>
      <c r="K43" s="4">
        <v>233</v>
      </c>
      <c r="L43" s="4">
        <v>24</v>
      </c>
      <c r="M43" s="4">
        <v>3</v>
      </c>
      <c r="N43" s="4" t="s">
        <v>6</v>
      </c>
      <c r="O43" s="4">
        <v>0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911087</v>
      </c>
      <c r="G44" s="4" t="s">
        <v>191</v>
      </c>
      <c r="H44" s="4" t="s">
        <v>192</v>
      </c>
      <c r="I44" s="4"/>
      <c r="J44" s="4"/>
      <c r="K44" s="4">
        <v>210</v>
      </c>
      <c r="L44" s="4">
        <v>25</v>
      </c>
      <c r="M44" s="4">
        <v>3</v>
      </c>
      <c r="N44" s="4" t="s">
        <v>6</v>
      </c>
      <c r="O44" s="4">
        <v>0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300358</v>
      </c>
      <c r="G45" s="4" t="s">
        <v>193</v>
      </c>
      <c r="H45" s="4" t="s">
        <v>194</v>
      </c>
      <c r="I45" s="4"/>
      <c r="J45" s="4"/>
      <c r="K45" s="4">
        <v>211</v>
      </c>
      <c r="L45" s="4">
        <v>26</v>
      </c>
      <c r="M45" s="4">
        <v>3</v>
      </c>
      <c r="N45" s="4" t="s">
        <v>6</v>
      </c>
      <c r="O45" s="4">
        <v>0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6987789</v>
      </c>
      <c r="G46" s="4" t="s">
        <v>195</v>
      </c>
      <c r="H46" s="4" t="s">
        <v>196</v>
      </c>
      <c r="I46" s="4"/>
      <c r="J46" s="4"/>
      <c r="K46" s="4">
        <v>224</v>
      </c>
      <c r="L46" s="4">
        <v>27</v>
      </c>
      <c r="M46" s="4">
        <v>3</v>
      </c>
      <c r="N46" s="4" t="s">
        <v>6</v>
      </c>
      <c r="O46" s="4">
        <v>0</v>
      </c>
      <c r="P46" s="4"/>
    </row>
    <row r="48" spans="1:16" x14ac:dyDescent="0.2">
      <c r="A48">
        <v>-1</v>
      </c>
    </row>
    <row r="51" spans="1:15" x14ac:dyDescent="0.2">
      <c r="A51" s="3">
        <v>75</v>
      </c>
      <c r="B51" s="3" t="s">
        <v>324</v>
      </c>
      <c r="C51" s="3">
        <v>2000</v>
      </c>
      <c r="D51" s="3">
        <v>0</v>
      </c>
      <c r="E51" s="3">
        <v>1</v>
      </c>
      <c r="F51" s="3">
        <v>0</v>
      </c>
      <c r="G51" s="3">
        <v>0</v>
      </c>
      <c r="H51" s="3">
        <v>1</v>
      </c>
      <c r="I51" s="3">
        <v>0</v>
      </c>
      <c r="J51" s="3">
        <v>1</v>
      </c>
      <c r="K51" s="3">
        <v>0</v>
      </c>
      <c r="L51" s="3">
        <v>0</v>
      </c>
      <c r="M51" s="3">
        <v>0</v>
      </c>
      <c r="N51" s="3">
        <v>58002114</v>
      </c>
      <c r="O51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11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5" x14ac:dyDescent="0.2">
      <c r="A1">
        <f>ROW(Source!A25)</f>
        <v>25</v>
      </c>
      <c r="B1">
        <v>58002114</v>
      </c>
      <c r="C1">
        <v>58002659</v>
      </c>
      <c r="D1">
        <v>55475246</v>
      </c>
      <c r="E1">
        <v>1</v>
      </c>
      <c r="F1">
        <v>1</v>
      </c>
      <c r="G1">
        <v>1</v>
      </c>
      <c r="H1">
        <v>1</v>
      </c>
      <c r="I1" t="s">
        <v>326</v>
      </c>
      <c r="J1" t="s">
        <v>6</v>
      </c>
      <c r="K1" t="s">
        <v>327</v>
      </c>
      <c r="L1">
        <v>1369</v>
      </c>
      <c r="N1">
        <v>1013</v>
      </c>
      <c r="O1" t="s">
        <v>328</v>
      </c>
      <c r="P1" t="s">
        <v>328</v>
      </c>
      <c r="Q1">
        <v>1</v>
      </c>
      <c r="W1">
        <v>0</v>
      </c>
      <c r="X1">
        <v>-1710606130</v>
      </c>
      <c r="Y1">
        <f t="shared" ref="Y1:Y11" si="0">AT1</f>
        <v>1.04</v>
      </c>
      <c r="AA1">
        <v>0</v>
      </c>
      <c r="AB1">
        <v>0</v>
      </c>
      <c r="AC1">
        <v>0</v>
      </c>
      <c r="AD1">
        <v>173.4</v>
      </c>
      <c r="AE1">
        <v>0</v>
      </c>
      <c r="AF1">
        <v>0</v>
      </c>
      <c r="AG1">
        <v>0</v>
      </c>
      <c r="AH1">
        <v>173.4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6</v>
      </c>
      <c r="AT1">
        <v>1.04</v>
      </c>
      <c r="AU1" t="s">
        <v>6</v>
      </c>
      <c r="AV1">
        <v>2</v>
      </c>
      <c r="AW1">
        <v>2</v>
      </c>
      <c r="AX1">
        <v>58002680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ROUND(Y1*Source!I25,9)</f>
        <v>15.6</v>
      </c>
      <c r="CY1">
        <f t="shared" ref="CY1:CY7" si="1">AD1</f>
        <v>173.4</v>
      </c>
      <c r="CZ1">
        <f t="shared" ref="CZ1:CZ7" si="2">AH1</f>
        <v>173.4</v>
      </c>
      <c r="DA1">
        <f t="shared" ref="DA1:DA7" si="3">AL1</f>
        <v>1</v>
      </c>
      <c r="DB1">
        <f t="shared" ref="DB1:DB11" si="4">ROUND(ROUND(AT1*CZ1,2),2)</f>
        <v>180.34</v>
      </c>
      <c r="DC1">
        <f t="shared" ref="DC1:DC11" si="5">ROUND(ROUND(AT1*AG1,2),2)</f>
        <v>0</v>
      </c>
      <c r="DD1" t="s">
        <v>6</v>
      </c>
      <c r="DE1" t="s">
        <v>6</v>
      </c>
      <c r="DF1">
        <f t="shared" ref="DF1:DF32" si="6">ROUND(AE1*CX1,0)</f>
        <v>0</v>
      </c>
      <c r="DG1">
        <f t="shared" ref="DG1:DG32" si="7">ROUND(AF1*CX1,0)</f>
        <v>0</v>
      </c>
      <c r="DH1">
        <f t="shared" ref="DH1:DH32" si="8">ROUND(AG1*CX1,0)</f>
        <v>0</v>
      </c>
      <c r="DI1">
        <f t="shared" ref="DI1:DI32" si="9">ROUND(AH1*CX1,0)</f>
        <v>2705</v>
      </c>
      <c r="DJ1">
        <f t="shared" ref="DJ1:DJ7" si="10">DI1</f>
        <v>2705</v>
      </c>
      <c r="DK1">
        <v>0</v>
      </c>
    </row>
    <row r="2" spans="1:115" x14ac:dyDescent="0.2">
      <c r="A2">
        <f>ROW(Source!A25)</f>
        <v>25</v>
      </c>
      <c r="B2">
        <v>58002114</v>
      </c>
      <c r="C2">
        <v>58002659</v>
      </c>
      <c r="D2">
        <v>55475294</v>
      </c>
      <c r="E2">
        <v>1</v>
      </c>
      <c r="F2">
        <v>1</v>
      </c>
      <c r="G2">
        <v>1</v>
      </c>
      <c r="H2">
        <v>1</v>
      </c>
      <c r="I2" t="s">
        <v>329</v>
      </c>
      <c r="J2" t="s">
        <v>6</v>
      </c>
      <c r="K2" t="s">
        <v>330</v>
      </c>
      <c r="L2">
        <v>1369</v>
      </c>
      <c r="N2">
        <v>1013</v>
      </c>
      <c r="O2" t="s">
        <v>328</v>
      </c>
      <c r="P2" t="s">
        <v>328</v>
      </c>
      <c r="Q2">
        <v>1</v>
      </c>
      <c r="W2">
        <v>0</v>
      </c>
      <c r="X2">
        <v>-2054763466</v>
      </c>
      <c r="Y2">
        <f t="shared" si="0"/>
        <v>0.18</v>
      </c>
      <c r="AA2">
        <v>0</v>
      </c>
      <c r="AB2">
        <v>0</v>
      </c>
      <c r="AC2">
        <v>0</v>
      </c>
      <c r="AD2">
        <v>196.3</v>
      </c>
      <c r="AE2">
        <v>0</v>
      </c>
      <c r="AF2">
        <v>0</v>
      </c>
      <c r="AG2">
        <v>0</v>
      </c>
      <c r="AH2">
        <v>196.3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6</v>
      </c>
      <c r="AT2">
        <v>0.18</v>
      </c>
      <c r="AU2" t="s">
        <v>6</v>
      </c>
      <c r="AV2">
        <v>2</v>
      </c>
      <c r="AW2">
        <v>2</v>
      </c>
      <c r="AX2">
        <v>58002681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ROUND(Y2*Source!I25,9)</f>
        <v>2.7</v>
      </c>
      <c r="CY2">
        <f t="shared" si="1"/>
        <v>196.3</v>
      </c>
      <c r="CZ2">
        <f t="shared" si="2"/>
        <v>196.3</v>
      </c>
      <c r="DA2">
        <f t="shared" si="3"/>
        <v>1</v>
      </c>
      <c r="DB2">
        <f t="shared" si="4"/>
        <v>35.33</v>
      </c>
      <c r="DC2">
        <f t="shared" si="5"/>
        <v>0</v>
      </c>
      <c r="DD2" t="s">
        <v>6</v>
      </c>
      <c r="DE2" t="s">
        <v>6</v>
      </c>
      <c r="DF2">
        <f t="shared" si="6"/>
        <v>0</v>
      </c>
      <c r="DG2">
        <f t="shared" si="7"/>
        <v>0</v>
      </c>
      <c r="DH2">
        <f t="shared" si="8"/>
        <v>0</v>
      </c>
      <c r="DI2">
        <f t="shared" si="9"/>
        <v>530</v>
      </c>
      <c r="DJ2">
        <f t="shared" si="10"/>
        <v>530</v>
      </c>
      <c r="DK2">
        <v>0</v>
      </c>
    </row>
    <row r="3" spans="1:115" x14ac:dyDescent="0.2">
      <c r="A3">
        <f>ROW(Source!A25)</f>
        <v>25</v>
      </c>
      <c r="B3">
        <v>58002114</v>
      </c>
      <c r="C3">
        <v>58002659</v>
      </c>
      <c r="D3">
        <v>55475260</v>
      </c>
      <c r="E3">
        <v>1</v>
      </c>
      <c r="F3">
        <v>1</v>
      </c>
      <c r="G3">
        <v>1</v>
      </c>
      <c r="H3">
        <v>1</v>
      </c>
      <c r="I3" t="s">
        <v>331</v>
      </c>
      <c r="J3" t="s">
        <v>6</v>
      </c>
      <c r="K3" t="s">
        <v>332</v>
      </c>
      <c r="L3">
        <v>1369</v>
      </c>
      <c r="N3">
        <v>1013</v>
      </c>
      <c r="O3" t="s">
        <v>328</v>
      </c>
      <c r="P3" t="s">
        <v>328</v>
      </c>
      <c r="Q3">
        <v>1</v>
      </c>
      <c r="W3">
        <v>0</v>
      </c>
      <c r="X3">
        <v>34361727</v>
      </c>
      <c r="Y3">
        <f t="shared" si="0"/>
        <v>2.29</v>
      </c>
      <c r="AA3">
        <v>0</v>
      </c>
      <c r="AB3">
        <v>0</v>
      </c>
      <c r="AC3">
        <v>0</v>
      </c>
      <c r="AD3">
        <v>173.4</v>
      </c>
      <c r="AE3">
        <v>0</v>
      </c>
      <c r="AF3">
        <v>0</v>
      </c>
      <c r="AG3">
        <v>0</v>
      </c>
      <c r="AH3">
        <v>173.4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6</v>
      </c>
      <c r="AT3">
        <v>2.29</v>
      </c>
      <c r="AU3" t="s">
        <v>6</v>
      </c>
      <c r="AV3">
        <v>2</v>
      </c>
      <c r="AW3">
        <v>2</v>
      </c>
      <c r="AX3">
        <v>58002682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ROUND(Y3*Source!I25,9)</f>
        <v>34.35</v>
      </c>
      <c r="CY3">
        <f t="shared" si="1"/>
        <v>173.4</v>
      </c>
      <c r="CZ3">
        <f t="shared" si="2"/>
        <v>173.4</v>
      </c>
      <c r="DA3">
        <f t="shared" si="3"/>
        <v>1</v>
      </c>
      <c r="DB3">
        <f t="shared" si="4"/>
        <v>397.09</v>
      </c>
      <c r="DC3">
        <f t="shared" si="5"/>
        <v>0</v>
      </c>
      <c r="DD3" t="s">
        <v>6</v>
      </c>
      <c r="DE3" t="s">
        <v>6</v>
      </c>
      <c r="DF3">
        <f t="shared" si="6"/>
        <v>0</v>
      </c>
      <c r="DG3">
        <f t="shared" si="7"/>
        <v>0</v>
      </c>
      <c r="DH3">
        <f t="shared" si="8"/>
        <v>0</v>
      </c>
      <c r="DI3">
        <f t="shared" si="9"/>
        <v>5956</v>
      </c>
      <c r="DJ3">
        <f t="shared" si="10"/>
        <v>5956</v>
      </c>
      <c r="DK3">
        <v>0</v>
      </c>
    </row>
    <row r="4" spans="1:115" x14ac:dyDescent="0.2">
      <c r="A4">
        <f>ROW(Source!A25)</f>
        <v>25</v>
      </c>
      <c r="B4">
        <v>58002114</v>
      </c>
      <c r="C4">
        <v>58002659</v>
      </c>
      <c r="D4">
        <v>55475278</v>
      </c>
      <c r="E4">
        <v>1</v>
      </c>
      <c r="F4">
        <v>1</v>
      </c>
      <c r="G4">
        <v>1</v>
      </c>
      <c r="H4">
        <v>1</v>
      </c>
      <c r="I4" t="s">
        <v>333</v>
      </c>
      <c r="J4" t="s">
        <v>6</v>
      </c>
      <c r="K4" t="s">
        <v>334</v>
      </c>
      <c r="L4">
        <v>1369</v>
      </c>
      <c r="N4">
        <v>1013</v>
      </c>
      <c r="O4" t="s">
        <v>328</v>
      </c>
      <c r="P4" t="s">
        <v>328</v>
      </c>
      <c r="Q4">
        <v>1</v>
      </c>
      <c r="W4">
        <v>0</v>
      </c>
      <c r="X4">
        <v>-814669463</v>
      </c>
      <c r="Y4">
        <f t="shared" si="0"/>
        <v>2.5</v>
      </c>
      <c r="AA4">
        <v>0</v>
      </c>
      <c r="AB4">
        <v>0</v>
      </c>
      <c r="AC4">
        <v>0</v>
      </c>
      <c r="AD4">
        <v>196.3</v>
      </c>
      <c r="AE4">
        <v>0</v>
      </c>
      <c r="AF4">
        <v>0</v>
      </c>
      <c r="AG4">
        <v>0</v>
      </c>
      <c r="AH4">
        <v>196.3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6</v>
      </c>
      <c r="AT4">
        <v>2.5</v>
      </c>
      <c r="AU4" t="s">
        <v>6</v>
      </c>
      <c r="AV4">
        <v>2</v>
      </c>
      <c r="AW4">
        <v>2</v>
      </c>
      <c r="AX4">
        <v>58002683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ROUND(Y4*Source!I25,9)</f>
        <v>37.5</v>
      </c>
      <c r="CY4">
        <f t="shared" si="1"/>
        <v>196.3</v>
      </c>
      <c r="CZ4">
        <f t="shared" si="2"/>
        <v>196.3</v>
      </c>
      <c r="DA4">
        <f t="shared" si="3"/>
        <v>1</v>
      </c>
      <c r="DB4">
        <f t="shared" si="4"/>
        <v>490.75</v>
      </c>
      <c r="DC4">
        <f t="shared" si="5"/>
        <v>0</v>
      </c>
      <c r="DD4" t="s">
        <v>6</v>
      </c>
      <c r="DE4" t="s">
        <v>6</v>
      </c>
      <c r="DF4">
        <f t="shared" si="6"/>
        <v>0</v>
      </c>
      <c r="DG4">
        <f t="shared" si="7"/>
        <v>0</v>
      </c>
      <c r="DH4">
        <f t="shared" si="8"/>
        <v>0</v>
      </c>
      <c r="DI4">
        <f t="shared" si="9"/>
        <v>7361</v>
      </c>
      <c r="DJ4">
        <f t="shared" si="10"/>
        <v>7361</v>
      </c>
      <c r="DK4">
        <v>0</v>
      </c>
    </row>
    <row r="5" spans="1:115" x14ac:dyDescent="0.2">
      <c r="A5">
        <f>ROW(Source!A25)</f>
        <v>25</v>
      </c>
      <c r="B5">
        <v>58002114</v>
      </c>
      <c r="C5">
        <v>58002659</v>
      </c>
      <c r="D5">
        <v>55475360</v>
      </c>
      <c r="E5">
        <v>1</v>
      </c>
      <c r="F5">
        <v>1</v>
      </c>
      <c r="G5">
        <v>1</v>
      </c>
      <c r="H5">
        <v>1</v>
      </c>
      <c r="I5" t="s">
        <v>335</v>
      </c>
      <c r="J5" t="s">
        <v>6</v>
      </c>
      <c r="K5" t="s">
        <v>336</v>
      </c>
      <c r="L5">
        <v>1369</v>
      </c>
      <c r="N5">
        <v>1013</v>
      </c>
      <c r="O5" t="s">
        <v>328</v>
      </c>
      <c r="P5" t="s">
        <v>328</v>
      </c>
      <c r="Q5">
        <v>1</v>
      </c>
      <c r="W5">
        <v>0</v>
      </c>
      <c r="X5">
        <v>814146513</v>
      </c>
      <c r="Y5">
        <f t="shared" si="0"/>
        <v>1.83</v>
      </c>
      <c r="AA5">
        <v>0</v>
      </c>
      <c r="AB5">
        <v>0</v>
      </c>
      <c r="AC5">
        <v>0</v>
      </c>
      <c r="AD5">
        <v>136.1</v>
      </c>
      <c r="AE5">
        <v>0</v>
      </c>
      <c r="AF5">
        <v>0</v>
      </c>
      <c r="AG5">
        <v>0</v>
      </c>
      <c r="AH5">
        <v>136.1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6</v>
      </c>
      <c r="AT5">
        <v>1.83</v>
      </c>
      <c r="AU5" t="s">
        <v>6</v>
      </c>
      <c r="AV5">
        <v>1</v>
      </c>
      <c r="AW5">
        <v>2</v>
      </c>
      <c r="AX5">
        <v>58002684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ROUND(Y5*Source!I25,9)</f>
        <v>27.45</v>
      </c>
      <c r="CY5">
        <f t="shared" si="1"/>
        <v>136.1</v>
      </c>
      <c r="CZ5">
        <f t="shared" si="2"/>
        <v>136.1</v>
      </c>
      <c r="DA5">
        <f t="shared" si="3"/>
        <v>1</v>
      </c>
      <c r="DB5">
        <f t="shared" si="4"/>
        <v>249.06</v>
      </c>
      <c r="DC5">
        <f t="shared" si="5"/>
        <v>0</v>
      </c>
      <c r="DD5" t="s">
        <v>6</v>
      </c>
      <c r="DE5" t="s">
        <v>6</v>
      </c>
      <c r="DF5">
        <f t="shared" si="6"/>
        <v>0</v>
      </c>
      <c r="DG5">
        <f t="shared" si="7"/>
        <v>0</v>
      </c>
      <c r="DH5">
        <f t="shared" si="8"/>
        <v>0</v>
      </c>
      <c r="DI5">
        <f t="shared" si="9"/>
        <v>3736</v>
      </c>
      <c r="DJ5">
        <f t="shared" si="10"/>
        <v>3736</v>
      </c>
      <c r="DK5">
        <v>0</v>
      </c>
    </row>
    <row r="6" spans="1:115" x14ac:dyDescent="0.2">
      <c r="A6">
        <f>ROW(Source!A25)</f>
        <v>25</v>
      </c>
      <c r="B6">
        <v>58002114</v>
      </c>
      <c r="C6">
        <v>58002659</v>
      </c>
      <c r="D6">
        <v>55475362</v>
      </c>
      <c r="E6">
        <v>1</v>
      </c>
      <c r="F6">
        <v>1</v>
      </c>
      <c r="G6">
        <v>1</v>
      </c>
      <c r="H6">
        <v>1</v>
      </c>
      <c r="I6" t="s">
        <v>337</v>
      </c>
      <c r="J6" t="s">
        <v>6</v>
      </c>
      <c r="K6" t="s">
        <v>338</v>
      </c>
      <c r="L6">
        <v>1369</v>
      </c>
      <c r="N6">
        <v>1013</v>
      </c>
      <c r="O6" t="s">
        <v>328</v>
      </c>
      <c r="P6" t="s">
        <v>328</v>
      </c>
      <c r="Q6">
        <v>1</v>
      </c>
      <c r="W6">
        <v>0</v>
      </c>
      <c r="X6">
        <v>2042959353</v>
      </c>
      <c r="Y6">
        <f t="shared" si="0"/>
        <v>4.6900000000000004</v>
      </c>
      <c r="AA6">
        <v>0</v>
      </c>
      <c r="AB6">
        <v>0</v>
      </c>
      <c r="AC6">
        <v>0</v>
      </c>
      <c r="AD6">
        <v>154</v>
      </c>
      <c r="AE6">
        <v>0</v>
      </c>
      <c r="AF6">
        <v>0</v>
      </c>
      <c r="AG6">
        <v>0</v>
      </c>
      <c r="AH6">
        <v>154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6</v>
      </c>
      <c r="AT6">
        <v>4.6900000000000004</v>
      </c>
      <c r="AU6" t="s">
        <v>6</v>
      </c>
      <c r="AV6">
        <v>1</v>
      </c>
      <c r="AW6">
        <v>2</v>
      </c>
      <c r="AX6">
        <v>58002685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ROUND(Y6*Source!I25,9)</f>
        <v>70.349999999999994</v>
      </c>
      <c r="CY6">
        <f t="shared" si="1"/>
        <v>154</v>
      </c>
      <c r="CZ6">
        <f t="shared" si="2"/>
        <v>154</v>
      </c>
      <c r="DA6">
        <f t="shared" si="3"/>
        <v>1</v>
      </c>
      <c r="DB6">
        <f t="shared" si="4"/>
        <v>722.26</v>
      </c>
      <c r="DC6">
        <f t="shared" si="5"/>
        <v>0</v>
      </c>
      <c r="DD6" t="s">
        <v>6</v>
      </c>
      <c r="DE6" t="s">
        <v>6</v>
      </c>
      <c r="DF6">
        <f t="shared" si="6"/>
        <v>0</v>
      </c>
      <c r="DG6">
        <f t="shared" si="7"/>
        <v>0</v>
      </c>
      <c r="DH6">
        <f t="shared" si="8"/>
        <v>0</v>
      </c>
      <c r="DI6">
        <f t="shared" si="9"/>
        <v>10834</v>
      </c>
      <c r="DJ6">
        <f t="shared" si="10"/>
        <v>10834</v>
      </c>
      <c r="DK6">
        <v>0</v>
      </c>
    </row>
    <row r="7" spans="1:115" x14ac:dyDescent="0.2">
      <c r="A7">
        <f>ROW(Source!A25)</f>
        <v>25</v>
      </c>
      <c r="B7">
        <v>58002114</v>
      </c>
      <c r="C7">
        <v>58002659</v>
      </c>
      <c r="D7">
        <v>55475364</v>
      </c>
      <c r="E7">
        <v>1</v>
      </c>
      <c r="F7">
        <v>1</v>
      </c>
      <c r="G7">
        <v>1</v>
      </c>
      <c r="H7">
        <v>1</v>
      </c>
      <c r="I7" t="s">
        <v>339</v>
      </c>
      <c r="J7" t="s">
        <v>6</v>
      </c>
      <c r="K7" t="s">
        <v>340</v>
      </c>
      <c r="L7">
        <v>1369</v>
      </c>
      <c r="N7">
        <v>1013</v>
      </c>
      <c r="O7" t="s">
        <v>328</v>
      </c>
      <c r="P7" t="s">
        <v>328</v>
      </c>
      <c r="Q7">
        <v>1</v>
      </c>
      <c r="W7">
        <v>0</v>
      </c>
      <c r="X7">
        <v>-681513205</v>
      </c>
      <c r="Y7">
        <f t="shared" si="0"/>
        <v>2</v>
      </c>
      <c r="AA7">
        <v>0</v>
      </c>
      <c r="AB7">
        <v>0</v>
      </c>
      <c r="AC7">
        <v>0</v>
      </c>
      <c r="AD7">
        <v>173.4</v>
      </c>
      <c r="AE7">
        <v>0</v>
      </c>
      <c r="AF7">
        <v>0</v>
      </c>
      <c r="AG7">
        <v>0</v>
      </c>
      <c r="AH7">
        <v>173.4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6</v>
      </c>
      <c r="AT7">
        <v>2</v>
      </c>
      <c r="AU7" t="s">
        <v>6</v>
      </c>
      <c r="AV7">
        <v>1</v>
      </c>
      <c r="AW7">
        <v>2</v>
      </c>
      <c r="AX7">
        <v>58002686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ROUND(Y7*Source!I25,9)</f>
        <v>30</v>
      </c>
      <c r="CY7">
        <f t="shared" si="1"/>
        <v>173.4</v>
      </c>
      <c r="CZ7">
        <f t="shared" si="2"/>
        <v>173.4</v>
      </c>
      <c r="DA7">
        <f t="shared" si="3"/>
        <v>1</v>
      </c>
      <c r="DB7">
        <f t="shared" si="4"/>
        <v>346.8</v>
      </c>
      <c r="DC7">
        <f t="shared" si="5"/>
        <v>0</v>
      </c>
      <c r="DD7" t="s">
        <v>6</v>
      </c>
      <c r="DE7" t="s">
        <v>6</v>
      </c>
      <c r="DF7">
        <f t="shared" si="6"/>
        <v>0</v>
      </c>
      <c r="DG7">
        <f t="shared" si="7"/>
        <v>0</v>
      </c>
      <c r="DH7">
        <f t="shared" si="8"/>
        <v>0</v>
      </c>
      <c r="DI7">
        <f t="shared" si="9"/>
        <v>5202</v>
      </c>
      <c r="DJ7">
        <f t="shared" si="10"/>
        <v>5202</v>
      </c>
      <c r="DK7">
        <v>0</v>
      </c>
    </row>
    <row r="8" spans="1:115" x14ac:dyDescent="0.2">
      <c r="A8">
        <f>ROW(Source!A25)</f>
        <v>25</v>
      </c>
      <c r="B8">
        <v>58002114</v>
      </c>
      <c r="C8">
        <v>58002659</v>
      </c>
      <c r="D8">
        <v>55475492</v>
      </c>
      <c r="E8">
        <v>1</v>
      </c>
      <c r="F8">
        <v>1</v>
      </c>
      <c r="G8">
        <v>1</v>
      </c>
      <c r="H8">
        <v>2</v>
      </c>
      <c r="I8" t="s">
        <v>341</v>
      </c>
      <c r="J8" t="s">
        <v>342</v>
      </c>
      <c r="K8" t="s">
        <v>343</v>
      </c>
      <c r="L8">
        <v>1368</v>
      </c>
      <c r="N8">
        <v>1011</v>
      </c>
      <c r="O8" t="s">
        <v>344</v>
      </c>
      <c r="P8" t="s">
        <v>344</v>
      </c>
      <c r="Q8">
        <v>1</v>
      </c>
      <c r="W8">
        <v>0</v>
      </c>
      <c r="X8">
        <v>1197723226</v>
      </c>
      <c r="Y8">
        <f t="shared" si="0"/>
        <v>1.04</v>
      </c>
      <c r="AA8">
        <v>0</v>
      </c>
      <c r="AB8">
        <v>467</v>
      </c>
      <c r="AC8">
        <v>0</v>
      </c>
      <c r="AD8">
        <v>0</v>
      </c>
      <c r="AE8">
        <v>0</v>
      </c>
      <c r="AF8">
        <v>467.00000000000006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6</v>
      </c>
      <c r="AT8">
        <v>1.04</v>
      </c>
      <c r="AU8" t="s">
        <v>6</v>
      </c>
      <c r="AV8">
        <v>0</v>
      </c>
      <c r="AW8">
        <v>2</v>
      </c>
      <c r="AX8">
        <v>58002687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ROUND(Y8*Source!I25,9)</f>
        <v>15.6</v>
      </c>
      <c r="CY8">
        <f>AB8</f>
        <v>467</v>
      </c>
      <c r="CZ8">
        <f>AF8</f>
        <v>467.00000000000006</v>
      </c>
      <c r="DA8">
        <f>AJ8</f>
        <v>1</v>
      </c>
      <c r="DB8">
        <f t="shared" si="4"/>
        <v>485.68</v>
      </c>
      <c r="DC8">
        <f t="shared" si="5"/>
        <v>0</v>
      </c>
      <c r="DD8" t="s">
        <v>6</v>
      </c>
      <c r="DE8" t="s">
        <v>6</v>
      </c>
      <c r="DF8">
        <f t="shared" si="6"/>
        <v>0</v>
      </c>
      <c r="DG8">
        <f t="shared" si="7"/>
        <v>7285</v>
      </c>
      <c r="DH8">
        <f t="shared" si="8"/>
        <v>0</v>
      </c>
      <c r="DI8">
        <f t="shared" si="9"/>
        <v>0</v>
      </c>
      <c r="DJ8">
        <f>DG8</f>
        <v>7285</v>
      </c>
      <c r="DK8">
        <v>0</v>
      </c>
    </row>
    <row r="9" spans="1:115" x14ac:dyDescent="0.2">
      <c r="A9">
        <f>ROW(Source!A25)</f>
        <v>25</v>
      </c>
      <c r="B9">
        <v>58002114</v>
      </c>
      <c r="C9">
        <v>58002659</v>
      </c>
      <c r="D9">
        <v>55475530</v>
      </c>
      <c r="E9">
        <v>1</v>
      </c>
      <c r="F9">
        <v>1</v>
      </c>
      <c r="G9">
        <v>1</v>
      </c>
      <c r="H9">
        <v>2</v>
      </c>
      <c r="I9" t="s">
        <v>345</v>
      </c>
      <c r="J9" t="s">
        <v>346</v>
      </c>
      <c r="K9" t="s">
        <v>347</v>
      </c>
      <c r="L9">
        <v>1368</v>
      </c>
      <c r="N9">
        <v>1011</v>
      </c>
      <c r="O9" t="s">
        <v>344</v>
      </c>
      <c r="P9" t="s">
        <v>344</v>
      </c>
      <c r="Q9">
        <v>1</v>
      </c>
      <c r="W9">
        <v>0</v>
      </c>
      <c r="X9">
        <v>-1102771444</v>
      </c>
      <c r="Y9">
        <f t="shared" si="0"/>
        <v>0.18</v>
      </c>
      <c r="AA9">
        <v>0</v>
      </c>
      <c r="AB9">
        <v>1142</v>
      </c>
      <c r="AC9">
        <v>0</v>
      </c>
      <c r="AD9">
        <v>0</v>
      </c>
      <c r="AE9">
        <v>0</v>
      </c>
      <c r="AF9">
        <v>1142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6</v>
      </c>
      <c r="AT9">
        <v>0.18</v>
      </c>
      <c r="AU9" t="s">
        <v>6</v>
      </c>
      <c r="AV9">
        <v>0</v>
      </c>
      <c r="AW9">
        <v>2</v>
      </c>
      <c r="AX9">
        <v>58002688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ROUND(Y9*Source!I25,9)</f>
        <v>2.7</v>
      </c>
      <c r="CY9">
        <f>AB9</f>
        <v>1142</v>
      </c>
      <c r="CZ9">
        <f>AF9</f>
        <v>1142</v>
      </c>
      <c r="DA9">
        <f>AJ9</f>
        <v>1</v>
      </c>
      <c r="DB9">
        <f t="shared" si="4"/>
        <v>205.56</v>
      </c>
      <c r="DC9">
        <f t="shared" si="5"/>
        <v>0</v>
      </c>
      <c r="DD9" t="s">
        <v>6</v>
      </c>
      <c r="DE9" t="s">
        <v>6</v>
      </c>
      <c r="DF9">
        <f t="shared" si="6"/>
        <v>0</v>
      </c>
      <c r="DG9">
        <f t="shared" si="7"/>
        <v>3083</v>
      </c>
      <c r="DH9">
        <f t="shared" si="8"/>
        <v>0</v>
      </c>
      <c r="DI9">
        <f t="shared" si="9"/>
        <v>0</v>
      </c>
      <c r="DJ9">
        <f>DG9</f>
        <v>3083</v>
      </c>
      <c r="DK9">
        <v>0</v>
      </c>
    </row>
    <row r="10" spans="1:115" x14ac:dyDescent="0.2">
      <c r="A10">
        <f>ROW(Source!A25)</f>
        <v>25</v>
      </c>
      <c r="B10">
        <v>58002114</v>
      </c>
      <c r="C10">
        <v>58002659</v>
      </c>
      <c r="D10">
        <v>55475534</v>
      </c>
      <c r="E10">
        <v>1</v>
      </c>
      <c r="F10">
        <v>1</v>
      </c>
      <c r="G10">
        <v>1</v>
      </c>
      <c r="H10">
        <v>2</v>
      </c>
      <c r="I10" t="s">
        <v>348</v>
      </c>
      <c r="J10" t="s">
        <v>349</v>
      </c>
      <c r="K10" t="s">
        <v>350</v>
      </c>
      <c r="L10">
        <v>1368</v>
      </c>
      <c r="N10">
        <v>1011</v>
      </c>
      <c r="O10" t="s">
        <v>344</v>
      </c>
      <c r="P10" t="s">
        <v>344</v>
      </c>
      <c r="Q10">
        <v>1</v>
      </c>
      <c r="W10">
        <v>0</v>
      </c>
      <c r="X10">
        <v>307446071</v>
      </c>
      <c r="Y10">
        <f t="shared" si="0"/>
        <v>2.29</v>
      </c>
      <c r="AA10">
        <v>0</v>
      </c>
      <c r="AB10">
        <v>365</v>
      </c>
      <c r="AC10">
        <v>0</v>
      </c>
      <c r="AD10">
        <v>0</v>
      </c>
      <c r="AE10">
        <v>0</v>
      </c>
      <c r="AF10">
        <v>365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6</v>
      </c>
      <c r="AT10">
        <v>2.29</v>
      </c>
      <c r="AU10" t="s">
        <v>6</v>
      </c>
      <c r="AV10">
        <v>0</v>
      </c>
      <c r="AW10">
        <v>2</v>
      </c>
      <c r="AX10">
        <v>58002689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ROUND(Y10*Source!I25,9)</f>
        <v>34.35</v>
      </c>
      <c r="CY10">
        <f>AB10</f>
        <v>365</v>
      </c>
      <c r="CZ10">
        <f>AF10</f>
        <v>365</v>
      </c>
      <c r="DA10">
        <f>AJ10</f>
        <v>1</v>
      </c>
      <c r="DB10">
        <f t="shared" si="4"/>
        <v>835.85</v>
      </c>
      <c r="DC10">
        <f t="shared" si="5"/>
        <v>0</v>
      </c>
      <c r="DD10" t="s">
        <v>6</v>
      </c>
      <c r="DE10" t="s">
        <v>6</v>
      </c>
      <c r="DF10">
        <f t="shared" si="6"/>
        <v>0</v>
      </c>
      <c r="DG10">
        <f t="shared" si="7"/>
        <v>12538</v>
      </c>
      <c r="DH10">
        <f t="shared" si="8"/>
        <v>0</v>
      </c>
      <c r="DI10">
        <f t="shared" si="9"/>
        <v>0</v>
      </c>
      <c r="DJ10">
        <f>DG10</f>
        <v>12538</v>
      </c>
      <c r="DK10">
        <v>0</v>
      </c>
    </row>
    <row r="11" spans="1:115" x14ac:dyDescent="0.2">
      <c r="A11">
        <f>ROW(Source!A25)</f>
        <v>25</v>
      </c>
      <c r="B11">
        <v>58002114</v>
      </c>
      <c r="C11">
        <v>58002659</v>
      </c>
      <c r="D11">
        <v>55475574</v>
      </c>
      <c r="E11">
        <v>1</v>
      </c>
      <c r="F11">
        <v>1</v>
      </c>
      <c r="G11">
        <v>1</v>
      </c>
      <c r="H11">
        <v>2</v>
      </c>
      <c r="I11" t="s">
        <v>351</v>
      </c>
      <c r="J11" t="s">
        <v>352</v>
      </c>
      <c r="K11" t="s">
        <v>353</v>
      </c>
      <c r="L11">
        <v>1368</v>
      </c>
      <c r="N11">
        <v>1011</v>
      </c>
      <c r="O11" t="s">
        <v>344</v>
      </c>
      <c r="P11" t="s">
        <v>344</v>
      </c>
      <c r="Q11">
        <v>1</v>
      </c>
      <c r="W11">
        <v>0</v>
      </c>
      <c r="X11">
        <v>1380836039</v>
      </c>
      <c r="Y11">
        <f t="shared" si="0"/>
        <v>2.5</v>
      </c>
      <c r="AA11">
        <v>0</v>
      </c>
      <c r="AB11">
        <v>920.1</v>
      </c>
      <c r="AC11">
        <v>0</v>
      </c>
      <c r="AD11">
        <v>0</v>
      </c>
      <c r="AE11">
        <v>0</v>
      </c>
      <c r="AF11">
        <v>920.09999999999991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6</v>
      </c>
      <c r="AT11">
        <v>2.5</v>
      </c>
      <c r="AU11" t="s">
        <v>6</v>
      </c>
      <c r="AV11">
        <v>0</v>
      </c>
      <c r="AW11">
        <v>2</v>
      </c>
      <c r="AX11">
        <v>58002690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ROUND(Y11*Source!I25,9)</f>
        <v>37.5</v>
      </c>
      <c r="CY11">
        <f>AB11</f>
        <v>920.1</v>
      </c>
      <c r="CZ11">
        <f>AF11</f>
        <v>920.09999999999991</v>
      </c>
      <c r="DA11">
        <f>AJ11</f>
        <v>1</v>
      </c>
      <c r="DB11">
        <f t="shared" si="4"/>
        <v>2300.25</v>
      </c>
      <c r="DC11">
        <f t="shared" si="5"/>
        <v>0</v>
      </c>
      <c r="DD11" t="s">
        <v>6</v>
      </c>
      <c r="DE11" t="s">
        <v>6</v>
      </c>
      <c r="DF11">
        <f t="shared" si="6"/>
        <v>0</v>
      </c>
      <c r="DG11">
        <f t="shared" si="7"/>
        <v>34504</v>
      </c>
      <c r="DH11">
        <f t="shared" si="8"/>
        <v>0</v>
      </c>
      <c r="DI11">
        <f t="shared" si="9"/>
        <v>0</v>
      </c>
      <c r="DJ11">
        <f>DG11</f>
        <v>34504</v>
      </c>
      <c r="DK11">
        <v>0</v>
      </c>
    </row>
    <row r="12" spans="1:115" x14ac:dyDescent="0.2">
      <c r="A12">
        <f>ROW(Source!A25)</f>
        <v>25</v>
      </c>
      <c r="B12">
        <v>58002114</v>
      </c>
      <c r="C12">
        <v>58002659</v>
      </c>
      <c r="D12">
        <v>55475787</v>
      </c>
      <c r="E12">
        <v>1</v>
      </c>
      <c r="F12">
        <v>1</v>
      </c>
      <c r="G12">
        <v>1</v>
      </c>
      <c r="H12">
        <v>3</v>
      </c>
      <c r="I12" t="s">
        <v>354</v>
      </c>
      <c r="J12" t="s">
        <v>355</v>
      </c>
      <c r="K12" t="s">
        <v>356</v>
      </c>
      <c r="L12">
        <v>1339</v>
      </c>
      <c r="N12">
        <v>1007</v>
      </c>
      <c r="O12" t="s">
        <v>357</v>
      </c>
      <c r="P12" t="s">
        <v>357</v>
      </c>
      <c r="Q12">
        <v>1</v>
      </c>
      <c r="W12">
        <v>0</v>
      </c>
      <c r="X12">
        <v>1145892963</v>
      </c>
      <c r="Y12">
        <f t="shared" ref="Y12:Y20" si="11">(AT12*0)</f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6</v>
      </c>
      <c r="AT12">
        <v>0.45</v>
      </c>
      <c r="AU12" t="s">
        <v>17</v>
      </c>
      <c r="AV12">
        <v>0</v>
      </c>
      <c r="AW12">
        <v>2</v>
      </c>
      <c r="AX12">
        <v>58002691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ROUND(Y12*Source!I25,9)</f>
        <v>0</v>
      </c>
      <c r="CY12">
        <f t="shared" ref="CY12:CY20" si="12">AA12</f>
        <v>0</v>
      </c>
      <c r="CZ12">
        <f t="shared" ref="CZ12:CZ20" si="13">AE12</f>
        <v>0</v>
      </c>
      <c r="DA12">
        <f t="shared" ref="DA12:DA20" si="14">AI12</f>
        <v>1</v>
      </c>
      <c r="DB12">
        <f t="shared" ref="DB12:DB20" si="15">ROUND((ROUND(AT12*CZ12,2)*0),2)</f>
        <v>0</v>
      </c>
      <c r="DC12">
        <f t="shared" ref="DC12:DC20" si="16">ROUND((ROUND(AT12*AG12,2)*0),2)</f>
        <v>0</v>
      </c>
      <c r="DD12" t="s">
        <v>6</v>
      </c>
      <c r="DE12" t="s">
        <v>6</v>
      </c>
      <c r="DF12">
        <f t="shared" si="6"/>
        <v>0</v>
      </c>
      <c r="DG12">
        <f t="shared" si="7"/>
        <v>0</v>
      </c>
      <c r="DH12">
        <f t="shared" si="8"/>
        <v>0</v>
      </c>
      <c r="DI12">
        <f t="shared" si="9"/>
        <v>0</v>
      </c>
      <c r="DJ12">
        <f t="shared" ref="DJ12:DJ20" si="17">DF12</f>
        <v>0</v>
      </c>
      <c r="DK12">
        <v>0</v>
      </c>
    </row>
    <row r="13" spans="1:115" x14ac:dyDescent="0.2">
      <c r="A13">
        <f>ROW(Source!A25)</f>
        <v>25</v>
      </c>
      <c r="B13">
        <v>58002114</v>
      </c>
      <c r="C13">
        <v>58002659</v>
      </c>
      <c r="D13">
        <v>55475851</v>
      </c>
      <c r="E13">
        <v>1</v>
      </c>
      <c r="F13">
        <v>1</v>
      </c>
      <c r="G13">
        <v>1</v>
      </c>
      <c r="H13">
        <v>3</v>
      </c>
      <c r="I13" t="s">
        <v>358</v>
      </c>
      <c r="J13" t="s">
        <v>359</v>
      </c>
      <c r="K13" t="s">
        <v>360</v>
      </c>
      <c r="L13">
        <v>1346</v>
      </c>
      <c r="N13">
        <v>1009</v>
      </c>
      <c r="O13" t="s">
        <v>49</v>
      </c>
      <c r="P13" t="s">
        <v>49</v>
      </c>
      <c r="Q13">
        <v>1</v>
      </c>
      <c r="W13">
        <v>0</v>
      </c>
      <c r="X13">
        <v>479979256</v>
      </c>
      <c r="Y13">
        <f t="shared" si="11"/>
        <v>0</v>
      </c>
      <c r="AA13">
        <v>236.6</v>
      </c>
      <c r="AB13">
        <v>0</v>
      </c>
      <c r="AC13">
        <v>0</v>
      </c>
      <c r="AD13">
        <v>0</v>
      </c>
      <c r="AE13">
        <v>236.6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6</v>
      </c>
      <c r="AT13">
        <v>0.18</v>
      </c>
      <c r="AU13" t="s">
        <v>17</v>
      </c>
      <c r="AV13">
        <v>0</v>
      </c>
      <c r="AW13">
        <v>2</v>
      </c>
      <c r="AX13">
        <v>58002692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ROUND(Y13*Source!I25,9)</f>
        <v>0</v>
      </c>
      <c r="CY13">
        <f t="shared" si="12"/>
        <v>236.6</v>
      </c>
      <c r="CZ13">
        <f t="shared" si="13"/>
        <v>236.6</v>
      </c>
      <c r="DA13">
        <f t="shared" si="14"/>
        <v>1</v>
      </c>
      <c r="DB13">
        <f t="shared" si="15"/>
        <v>0</v>
      </c>
      <c r="DC13">
        <f t="shared" si="16"/>
        <v>0</v>
      </c>
      <c r="DD13" t="s">
        <v>6</v>
      </c>
      <c r="DE13" t="s">
        <v>6</v>
      </c>
      <c r="DF13">
        <f t="shared" si="6"/>
        <v>0</v>
      </c>
      <c r="DG13">
        <f t="shared" si="7"/>
        <v>0</v>
      </c>
      <c r="DH13">
        <f t="shared" si="8"/>
        <v>0</v>
      </c>
      <c r="DI13">
        <f t="shared" si="9"/>
        <v>0</v>
      </c>
      <c r="DJ13">
        <f t="shared" si="17"/>
        <v>0</v>
      </c>
      <c r="DK13">
        <v>0</v>
      </c>
    </row>
    <row r="14" spans="1:115" x14ac:dyDescent="0.2">
      <c r="A14">
        <f>ROW(Source!A25)</f>
        <v>25</v>
      </c>
      <c r="B14">
        <v>58002114</v>
      </c>
      <c r="C14">
        <v>58002659</v>
      </c>
      <c r="D14">
        <v>55475876</v>
      </c>
      <c r="E14">
        <v>1</v>
      </c>
      <c r="F14">
        <v>1</v>
      </c>
      <c r="G14">
        <v>1</v>
      </c>
      <c r="H14">
        <v>3</v>
      </c>
      <c r="I14" t="s">
        <v>361</v>
      </c>
      <c r="J14" t="s">
        <v>362</v>
      </c>
      <c r="K14" t="s">
        <v>363</v>
      </c>
      <c r="L14">
        <v>1346</v>
      </c>
      <c r="N14">
        <v>1009</v>
      </c>
      <c r="O14" t="s">
        <v>49</v>
      </c>
      <c r="P14" t="s">
        <v>49</v>
      </c>
      <c r="Q14">
        <v>1</v>
      </c>
      <c r="W14">
        <v>0</v>
      </c>
      <c r="X14">
        <v>1426355164</v>
      </c>
      <c r="Y14">
        <f t="shared" si="11"/>
        <v>0</v>
      </c>
      <c r="AA14">
        <v>97.1</v>
      </c>
      <c r="AB14">
        <v>0</v>
      </c>
      <c r="AC14">
        <v>0</v>
      </c>
      <c r="AD14">
        <v>0</v>
      </c>
      <c r="AE14">
        <v>97.1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6</v>
      </c>
      <c r="AT14">
        <v>0.05</v>
      </c>
      <c r="AU14" t="s">
        <v>17</v>
      </c>
      <c r="AV14">
        <v>0</v>
      </c>
      <c r="AW14">
        <v>2</v>
      </c>
      <c r="AX14">
        <v>58002693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ROUND(Y14*Source!I25,9)</f>
        <v>0</v>
      </c>
      <c r="CY14">
        <f t="shared" si="12"/>
        <v>97.1</v>
      </c>
      <c r="CZ14">
        <f t="shared" si="13"/>
        <v>97.1</v>
      </c>
      <c r="DA14">
        <f t="shared" si="14"/>
        <v>1</v>
      </c>
      <c r="DB14">
        <f t="shared" si="15"/>
        <v>0</v>
      </c>
      <c r="DC14">
        <f t="shared" si="16"/>
        <v>0</v>
      </c>
      <c r="DD14" t="s">
        <v>6</v>
      </c>
      <c r="DE14" t="s">
        <v>6</v>
      </c>
      <c r="DF14">
        <f t="shared" si="6"/>
        <v>0</v>
      </c>
      <c r="DG14">
        <f t="shared" si="7"/>
        <v>0</v>
      </c>
      <c r="DH14">
        <f t="shared" si="8"/>
        <v>0</v>
      </c>
      <c r="DI14">
        <f t="shared" si="9"/>
        <v>0</v>
      </c>
      <c r="DJ14">
        <f t="shared" si="17"/>
        <v>0</v>
      </c>
      <c r="DK14">
        <v>0</v>
      </c>
    </row>
    <row r="15" spans="1:115" x14ac:dyDescent="0.2">
      <c r="A15">
        <f>ROW(Source!A25)</f>
        <v>25</v>
      </c>
      <c r="B15">
        <v>58002114</v>
      </c>
      <c r="C15">
        <v>58002659</v>
      </c>
      <c r="D15">
        <v>55475880</v>
      </c>
      <c r="E15">
        <v>1</v>
      </c>
      <c r="F15">
        <v>1</v>
      </c>
      <c r="G15">
        <v>1</v>
      </c>
      <c r="H15">
        <v>3</v>
      </c>
      <c r="I15" t="s">
        <v>364</v>
      </c>
      <c r="J15" t="s">
        <v>365</v>
      </c>
      <c r="K15" t="s">
        <v>366</v>
      </c>
      <c r="L15">
        <v>1346</v>
      </c>
      <c r="N15">
        <v>1009</v>
      </c>
      <c r="O15" t="s">
        <v>49</v>
      </c>
      <c r="P15" t="s">
        <v>49</v>
      </c>
      <c r="Q15">
        <v>1</v>
      </c>
      <c r="W15">
        <v>0</v>
      </c>
      <c r="X15">
        <v>291137018</v>
      </c>
      <c r="Y15">
        <f t="shared" si="11"/>
        <v>0</v>
      </c>
      <c r="AA15">
        <v>60</v>
      </c>
      <c r="AB15">
        <v>0</v>
      </c>
      <c r="AC15">
        <v>0</v>
      </c>
      <c r="AD15">
        <v>0</v>
      </c>
      <c r="AE15">
        <v>60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6</v>
      </c>
      <c r="AT15">
        <v>0.5</v>
      </c>
      <c r="AU15" t="s">
        <v>17</v>
      </c>
      <c r="AV15">
        <v>0</v>
      </c>
      <c r="AW15">
        <v>2</v>
      </c>
      <c r="AX15">
        <v>58002694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ROUND(Y15*Source!I25,9)</f>
        <v>0</v>
      </c>
      <c r="CY15">
        <f t="shared" si="12"/>
        <v>60</v>
      </c>
      <c r="CZ15">
        <f t="shared" si="13"/>
        <v>60</v>
      </c>
      <c r="DA15">
        <f t="shared" si="14"/>
        <v>1</v>
      </c>
      <c r="DB15">
        <f t="shared" si="15"/>
        <v>0</v>
      </c>
      <c r="DC15">
        <f t="shared" si="16"/>
        <v>0</v>
      </c>
      <c r="DD15" t="s">
        <v>6</v>
      </c>
      <c r="DE15" t="s">
        <v>6</v>
      </c>
      <c r="DF15">
        <f t="shared" si="6"/>
        <v>0</v>
      </c>
      <c r="DG15">
        <f t="shared" si="7"/>
        <v>0</v>
      </c>
      <c r="DH15">
        <f t="shared" si="8"/>
        <v>0</v>
      </c>
      <c r="DI15">
        <f t="shared" si="9"/>
        <v>0</v>
      </c>
      <c r="DJ15">
        <f t="shared" si="17"/>
        <v>0</v>
      </c>
      <c r="DK15">
        <v>0</v>
      </c>
    </row>
    <row r="16" spans="1:115" x14ac:dyDescent="0.2">
      <c r="A16">
        <f>ROW(Source!A25)</f>
        <v>25</v>
      </c>
      <c r="B16">
        <v>58002114</v>
      </c>
      <c r="C16">
        <v>58002659</v>
      </c>
      <c r="D16">
        <v>55475893</v>
      </c>
      <c r="E16">
        <v>1</v>
      </c>
      <c r="F16">
        <v>1</v>
      </c>
      <c r="G16">
        <v>1</v>
      </c>
      <c r="H16">
        <v>3</v>
      </c>
      <c r="I16" t="s">
        <v>367</v>
      </c>
      <c r="J16" t="s">
        <v>368</v>
      </c>
      <c r="K16" t="s">
        <v>369</v>
      </c>
      <c r="L16">
        <v>1346</v>
      </c>
      <c r="N16">
        <v>1009</v>
      </c>
      <c r="O16" t="s">
        <v>49</v>
      </c>
      <c r="P16" t="s">
        <v>49</v>
      </c>
      <c r="Q16">
        <v>1</v>
      </c>
      <c r="W16">
        <v>0</v>
      </c>
      <c r="X16">
        <v>1874014885</v>
      </c>
      <c r="Y16">
        <f t="shared" si="11"/>
        <v>0</v>
      </c>
      <c r="AA16">
        <v>292.3</v>
      </c>
      <c r="AB16">
        <v>0</v>
      </c>
      <c r="AC16">
        <v>0</v>
      </c>
      <c r="AD16">
        <v>0</v>
      </c>
      <c r="AE16">
        <v>292.3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6</v>
      </c>
      <c r="AT16">
        <v>0.5</v>
      </c>
      <c r="AU16" t="s">
        <v>17</v>
      </c>
      <c r="AV16">
        <v>0</v>
      </c>
      <c r="AW16">
        <v>2</v>
      </c>
      <c r="AX16">
        <v>58002695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ROUND(Y16*Source!I25,9)</f>
        <v>0</v>
      </c>
      <c r="CY16">
        <f t="shared" si="12"/>
        <v>292.3</v>
      </c>
      <c r="CZ16">
        <f t="shared" si="13"/>
        <v>292.3</v>
      </c>
      <c r="DA16">
        <f t="shared" si="14"/>
        <v>1</v>
      </c>
      <c r="DB16">
        <f t="shared" si="15"/>
        <v>0</v>
      </c>
      <c r="DC16">
        <f t="shared" si="16"/>
        <v>0</v>
      </c>
      <c r="DD16" t="s">
        <v>6</v>
      </c>
      <c r="DE16" t="s">
        <v>6</v>
      </c>
      <c r="DF16">
        <f t="shared" si="6"/>
        <v>0</v>
      </c>
      <c r="DG16">
        <f t="shared" si="7"/>
        <v>0</v>
      </c>
      <c r="DH16">
        <f t="shared" si="8"/>
        <v>0</v>
      </c>
      <c r="DI16">
        <f t="shared" si="9"/>
        <v>0</v>
      </c>
      <c r="DJ16">
        <f t="shared" si="17"/>
        <v>0</v>
      </c>
      <c r="DK16">
        <v>0</v>
      </c>
    </row>
    <row r="17" spans="1:115" x14ac:dyDescent="0.2">
      <c r="A17">
        <f>ROW(Source!A25)</f>
        <v>25</v>
      </c>
      <c r="B17">
        <v>58002114</v>
      </c>
      <c r="C17">
        <v>58002659</v>
      </c>
      <c r="D17">
        <v>55475993</v>
      </c>
      <c r="E17">
        <v>1</v>
      </c>
      <c r="F17">
        <v>1</v>
      </c>
      <c r="G17">
        <v>1</v>
      </c>
      <c r="H17">
        <v>3</v>
      </c>
      <c r="I17" t="s">
        <v>370</v>
      </c>
      <c r="J17" t="s">
        <v>371</v>
      </c>
      <c r="K17" t="s">
        <v>39</v>
      </c>
      <c r="L17">
        <v>1354</v>
      </c>
      <c r="N17">
        <v>1010</v>
      </c>
      <c r="O17" t="s">
        <v>372</v>
      </c>
      <c r="P17" t="s">
        <v>372</v>
      </c>
      <c r="Q17">
        <v>1</v>
      </c>
      <c r="W17">
        <v>0</v>
      </c>
      <c r="X17">
        <v>1995933384</v>
      </c>
      <c r="Y17">
        <f t="shared" si="11"/>
        <v>0</v>
      </c>
      <c r="AA17">
        <v>9.4</v>
      </c>
      <c r="AB17">
        <v>0</v>
      </c>
      <c r="AC17">
        <v>0</v>
      </c>
      <c r="AD17">
        <v>0</v>
      </c>
      <c r="AE17">
        <v>9.4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6</v>
      </c>
      <c r="AT17">
        <v>3</v>
      </c>
      <c r="AU17" t="s">
        <v>17</v>
      </c>
      <c r="AV17">
        <v>0</v>
      </c>
      <c r="AW17">
        <v>2</v>
      </c>
      <c r="AX17">
        <v>58002696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ROUND(Y17*Source!I25,9)</f>
        <v>0</v>
      </c>
      <c r="CY17">
        <f t="shared" si="12"/>
        <v>9.4</v>
      </c>
      <c r="CZ17">
        <f t="shared" si="13"/>
        <v>9.4</v>
      </c>
      <c r="DA17">
        <f t="shared" si="14"/>
        <v>1</v>
      </c>
      <c r="DB17">
        <f t="shared" si="15"/>
        <v>0</v>
      </c>
      <c r="DC17">
        <f t="shared" si="16"/>
        <v>0</v>
      </c>
      <c r="DD17" t="s">
        <v>6</v>
      </c>
      <c r="DE17" t="s">
        <v>6</v>
      </c>
      <c r="DF17">
        <f t="shared" si="6"/>
        <v>0</v>
      </c>
      <c r="DG17">
        <f t="shared" si="7"/>
        <v>0</v>
      </c>
      <c r="DH17">
        <f t="shared" si="8"/>
        <v>0</v>
      </c>
      <c r="DI17">
        <f t="shared" si="9"/>
        <v>0</v>
      </c>
      <c r="DJ17">
        <f t="shared" si="17"/>
        <v>0</v>
      </c>
      <c r="DK17">
        <v>0</v>
      </c>
    </row>
    <row r="18" spans="1:115" x14ac:dyDescent="0.2">
      <c r="A18">
        <f>ROW(Source!A25)</f>
        <v>25</v>
      </c>
      <c r="B18">
        <v>58002114</v>
      </c>
      <c r="C18">
        <v>58002659</v>
      </c>
      <c r="D18">
        <v>55476189</v>
      </c>
      <c r="E18">
        <v>1</v>
      </c>
      <c r="F18">
        <v>1</v>
      </c>
      <c r="G18">
        <v>1</v>
      </c>
      <c r="H18">
        <v>3</v>
      </c>
      <c r="I18" t="s">
        <v>373</v>
      </c>
      <c r="J18" t="s">
        <v>374</v>
      </c>
      <c r="K18" t="s">
        <v>375</v>
      </c>
      <c r="L18">
        <v>1354</v>
      </c>
      <c r="N18">
        <v>1010</v>
      </c>
      <c r="O18" t="s">
        <v>372</v>
      </c>
      <c r="P18" t="s">
        <v>372</v>
      </c>
      <c r="Q18">
        <v>1</v>
      </c>
      <c r="W18">
        <v>0</v>
      </c>
      <c r="X18">
        <v>-1431125466</v>
      </c>
      <c r="Y18">
        <f t="shared" si="11"/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6</v>
      </c>
      <c r="AT18">
        <v>3</v>
      </c>
      <c r="AU18" t="s">
        <v>17</v>
      </c>
      <c r="AV18">
        <v>0</v>
      </c>
      <c r="AW18">
        <v>2</v>
      </c>
      <c r="AX18">
        <v>58002697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ROUND(Y18*Source!I25,9)</f>
        <v>0</v>
      </c>
      <c r="CY18">
        <f t="shared" si="12"/>
        <v>0</v>
      </c>
      <c r="CZ18">
        <f t="shared" si="13"/>
        <v>0</v>
      </c>
      <c r="DA18">
        <f t="shared" si="14"/>
        <v>1</v>
      </c>
      <c r="DB18">
        <f t="shared" si="15"/>
        <v>0</v>
      </c>
      <c r="DC18">
        <f t="shared" si="16"/>
        <v>0</v>
      </c>
      <c r="DD18" t="s">
        <v>6</v>
      </c>
      <c r="DE18" t="s">
        <v>6</v>
      </c>
      <c r="DF18">
        <f t="shared" si="6"/>
        <v>0</v>
      </c>
      <c r="DG18">
        <f t="shared" si="7"/>
        <v>0</v>
      </c>
      <c r="DH18">
        <f t="shared" si="8"/>
        <v>0</v>
      </c>
      <c r="DI18">
        <f t="shared" si="9"/>
        <v>0</v>
      </c>
      <c r="DJ18">
        <f t="shared" si="17"/>
        <v>0</v>
      </c>
      <c r="DK18">
        <v>0</v>
      </c>
    </row>
    <row r="19" spans="1:115" x14ac:dyDescent="0.2">
      <c r="A19">
        <f>ROW(Source!A25)</f>
        <v>25</v>
      </c>
      <c r="B19">
        <v>58002114</v>
      </c>
      <c r="C19">
        <v>58002659</v>
      </c>
      <c r="D19">
        <v>55476234</v>
      </c>
      <c r="E19">
        <v>1</v>
      </c>
      <c r="F19">
        <v>1</v>
      </c>
      <c r="G19">
        <v>1</v>
      </c>
      <c r="H19">
        <v>3</v>
      </c>
      <c r="I19" t="s">
        <v>376</v>
      </c>
      <c r="J19" t="s">
        <v>377</v>
      </c>
      <c r="K19" t="s">
        <v>378</v>
      </c>
      <c r="L19">
        <v>1354</v>
      </c>
      <c r="N19">
        <v>1010</v>
      </c>
      <c r="O19" t="s">
        <v>372</v>
      </c>
      <c r="P19" t="s">
        <v>372</v>
      </c>
      <c r="Q19">
        <v>1</v>
      </c>
      <c r="W19">
        <v>0</v>
      </c>
      <c r="X19">
        <v>1695390684</v>
      </c>
      <c r="Y19">
        <f t="shared" si="11"/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6</v>
      </c>
      <c r="AT19">
        <v>1</v>
      </c>
      <c r="AU19" t="s">
        <v>17</v>
      </c>
      <c r="AV19">
        <v>0</v>
      </c>
      <c r="AW19">
        <v>2</v>
      </c>
      <c r="AX19">
        <v>58002698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ROUND(Y19*Source!I25,9)</f>
        <v>0</v>
      </c>
      <c r="CY19">
        <f t="shared" si="12"/>
        <v>0</v>
      </c>
      <c r="CZ19">
        <f t="shared" si="13"/>
        <v>0</v>
      </c>
      <c r="DA19">
        <f t="shared" si="14"/>
        <v>1</v>
      </c>
      <c r="DB19">
        <f t="shared" si="15"/>
        <v>0</v>
      </c>
      <c r="DC19">
        <f t="shared" si="16"/>
        <v>0</v>
      </c>
      <c r="DD19" t="s">
        <v>6</v>
      </c>
      <c r="DE19" t="s">
        <v>6</v>
      </c>
      <c r="DF19">
        <f t="shared" si="6"/>
        <v>0</v>
      </c>
      <c r="DG19">
        <f t="shared" si="7"/>
        <v>0</v>
      </c>
      <c r="DH19">
        <f t="shared" si="8"/>
        <v>0</v>
      </c>
      <c r="DI19">
        <f t="shared" si="9"/>
        <v>0</v>
      </c>
      <c r="DJ19">
        <f t="shared" si="17"/>
        <v>0</v>
      </c>
      <c r="DK19">
        <v>0</v>
      </c>
    </row>
    <row r="20" spans="1:115" x14ac:dyDescent="0.2">
      <c r="A20">
        <f>ROW(Source!A25)</f>
        <v>25</v>
      </c>
      <c r="B20">
        <v>58002114</v>
      </c>
      <c r="C20">
        <v>58002659</v>
      </c>
      <c r="D20">
        <v>55476267</v>
      </c>
      <c r="E20">
        <v>1</v>
      </c>
      <c r="F20">
        <v>1</v>
      </c>
      <c r="G20">
        <v>1</v>
      </c>
      <c r="H20">
        <v>3</v>
      </c>
      <c r="I20" t="s">
        <v>379</v>
      </c>
      <c r="J20" t="s">
        <v>380</v>
      </c>
      <c r="K20" t="s">
        <v>381</v>
      </c>
      <c r="L20">
        <v>1354</v>
      </c>
      <c r="N20">
        <v>1010</v>
      </c>
      <c r="O20" t="s">
        <v>372</v>
      </c>
      <c r="P20" t="s">
        <v>372</v>
      </c>
      <c r="Q20">
        <v>1</v>
      </c>
      <c r="W20">
        <v>0</v>
      </c>
      <c r="X20">
        <v>1243684539</v>
      </c>
      <c r="Y20">
        <f t="shared" si="11"/>
        <v>0</v>
      </c>
      <c r="AA20">
        <v>290</v>
      </c>
      <c r="AB20">
        <v>0</v>
      </c>
      <c r="AC20">
        <v>0</v>
      </c>
      <c r="AD20">
        <v>0</v>
      </c>
      <c r="AE20">
        <v>290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6</v>
      </c>
      <c r="AT20">
        <v>1</v>
      </c>
      <c r="AU20" t="s">
        <v>17</v>
      </c>
      <c r="AV20">
        <v>0</v>
      </c>
      <c r="AW20">
        <v>2</v>
      </c>
      <c r="AX20">
        <v>58002699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ROUND(Y20*Source!I25,9)</f>
        <v>0</v>
      </c>
      <c r="CY20">
        <f t="shared" si="12"/>
        <v>290</v>
      </c>
      <c r="CZ20">
        <f t="shared" si="13"/>
        <v>290</v>
      </c>
      <c r="DA20">
        <f t="shared" si="14"/>
        <v>1</v>
      </c>
      <c r="DB20">
        <f t="shared" si="15"/>
        <v>0</v>
      </c>
      <c r="DC20">
        <f t="shared" si="16"/>
        <v>0</v>
      </c>
      <c r="DD20" t="s">
        <v>6</v>
      </c>
      <c r="DE20" t="s">
        <v>6</v>
      </c>
      <c r="DF20">
        <f t="shared" si="6"/>
        <v>0</v>
      </c>
      <c r="DG20">
        <f t="shared" si="7"/>
        <v>0</v>
      </c>
      <c r="DH20">
        <f t="shared" si="8"/>
        <v>0</v>
      </c>
      <c r="DI20">
        <f t="shared" si="9"/>
        <v>0</v>
      </c>
      <c r="DJ20">
        <f t="shared" si="17"/>
        <v>0</v>
      </c>
      <c r="DK20">
        <v>0</v>
      </c>
    </row>
    <row r="21" spans="1:115" x14ac:dyDescent="0.2">
      <c r="A21">
        <f>ROW(Source!A35)</f>
        <v>35</v>
      </c>
      <c r="B21">
        <v>58002114</v>
      </c>
      <c r="C21">
        <v>58002709</v>
      </c>
      <c r="D21">
        <v>55475246</v>
      </c>
      <c r="E21">
        <v>1</v>
      </c>
      <c r="F21">
        <v>1</v>
      </c>
      <c r="G21">
        <v>1</v>
      </c>
      <c r="H21">
        <v>1</v>
      </c>
      <c r="I21" t="s">
        <v>326</v>
      </c>
      <c r="J21" t="s">
        <v>6</v>
      </c>
      <c r="K21" t="s">
        <v>327</v>
      </c>
      <c r="L21">
        <v>1369</v>
      </c>
      <c r="N21">
        <v>1013</v>
      </c>
      <c r="O21" t="s">
        <v>328</v>
      </c>
      <c r="P21" t="s">
        <v>328</v>
      </c>
      <c r="Q21">
        <v>1</v>
      </c>
      <c r="W21">
        <v>0</v>
      </c>
      <c r="X21">
        <v>-1710606130</v>
      </c>
      <c r="Y21">
        <f t="shared" ref="Y21:Y31" si="18">AT21</f>
        <v>3.25</v>
      </c>
      <c r="AA21">
        <v>0</v>
      </c>
      <c r="AB21">
        <v>0</v>
      </c>
      <c r="AC21">
        <v>0</v>
      </c>
      <c r="AD21">
        <v>173.4</v>
      </c>
      <c r="AE21">
        <v>0</v>
      </c>
      <c r="AF21">
        <v>0</v>
      </c>
      <c r="AG21">
        <v>0</v>
      </c>
      <c r="AH21">
        <v>173.4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6</v>
      </c>
      <c r="AT21">
        <v>3.25</v>
      </c>
      <c r="AU21" t="s">
        <v>6</v>
      </c>
      <c r="AV21">
        <v>2</v>
      </c>
      <c r="AW21">
        <v>2</v>
      </c>
      <c r="AX21">
        <v>58002731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ROUND(Y21*Source!I35,9)</f>
        <v>48.75</v>
      </c>
      <c r="CY21">
        <f t="shared" ref="CY21:CY27" si="19">AD21</f>
        <v>173.4</v>
      </c>
      <c r="CZ21">
        <f t="shared" ref="CZ21:CZ27" si="20">AH21</f>
        <v>173.4</v>
      </c>
      <c r="DA21">
        <f t="shared" ref="DA21:DA27" si="21">AL21</f>
        <v>1</v>
      </c>
      <c r="DB21">
        <f t="shared" ref="DB21:DB31" si="22">ROUND(ROUND(AT21*CZ21,2),2)</f>
        <v>563.54999999999995</v>
      </c>
      <c r="DC21">
        <f t="shared" ref="DC21:DC31" si="23">ROUND(ROUND(AT21*AG21,2),2)</f>
        <v>0</v>
      </c>
      <c r="DD21" t="s">
        <v>6</v>
      </c>
      <c r="DE21" t="s">
        <v>6</v>
      </c>
      <c r="DF21">
        <f t="shared" si="6"/>
        <v>0</v>
      </c>
      <c r="DG21">
        <f t="shared" si="7"/>
        <v>0</v>
      </c>
      <c r="DH21">
        <f t="shared" si="8"/>
        <v>0</v>
      </c>
      <c r="DI21">
        <f t="shared" si="9"/>
        <v>8453</v>
      </c>
      <c r="DJ21">
        <f t="shared" ref="DJ21:DJ27" si="24">DI21</f>
        <v>8453</v>
      </c>
      <c r="DK21">
        <v>0</v>
      </c>
    </row>
    <row r="22" spans="1:115" x14ac:dyDescent="0.2">
      <c r="A22">
        <f>ROW(Source!A35)</f>
        <v>35</v>
      </c>
      <c r="B22">
        <v>58002114</v>
      </c>
      <c r="C22">
        <v>58002709</v>
      </c>
      <c r="D22">
        <v>55475294</v>
      </c>
      <c r="E22">
        <v>1</v>
      </c>
      <c r="F22">
        <v>1</v>
      </c>
      <c r="G22">
        <v>1</v>
      </c>
      <c r="H22">
        <v>1</v>
      </c>
      <c r="I22" t="s">
        <v>329</v>
      </c>
      <c r="J22" t="s">
        <v>6</v>
      </c>
      <c r="K22" t="s">
        <v>330</v>
      </c>
      <c r="L22">
        <v>1369</v>
      </c>
      <c r="N22">
        <v>1013</v>
      </c>
      <c r="O22" t="s">
        <v>328</v>
      </c>
      <c r="P22" t="s">
        <v>328</v>
      </c>
      <c r="Q22">
        <v>1</v>
      </c>
      <c r="W22">
        <v>0</v>
      </c>
      <c r="X22">
        <v>-2054763466</v>
      </c>
      <c r="Y22">
        <f t="shared" si="18"/>
        <v>0.53</v>
      </c>
      <c r="AA22">
        <v>0</v>
      </c>
      <c r="AB22">
        <v>0</v>
      </c>
      <c r="AC22">
        <v>0</v>
      </c>
      <c r="AD22">
        <v>196.3</v>
      </c>
      <c r="AE22">
        <v>0</v>
      </c>
      <c r="AF22">
        <v>0</v>
      </c>
      <c r="AG22">
        <v>0</v>
      </c>
      <c r="AH22">
        <v>196.3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6</v>
      </c>
      <c r="AT22">
        <v>0.53</v>
      </c>
      <c r="AU22" t="s">
        <v>6</v>
      </c>
      <c r="AV22">
        <v>2</v>
      </c>
      <c r="AW22">
        <v>2</v>
      </c>
      <c r="AX22">
        <v>58002732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ROUND(Y22*Source!I35,9)</f>
        <v>7.95</v>
      </c>
      <c r="CY22">
        <f t="shared" si="19"/>
        <v>196.3</v>
      </c>
      <c r="CZ22">
        <f t="shared" si="20"/>
        <v>196.3</v>
      </c>
      <c r="DA22">
        <f t="shared" si="21"/>
        <v>1</v>
      </c>
      <c r="DB22">
        <f t="shared" si="22"/>
        <v>104.04</v>
      </c>
      <c r="DC22">
        <f t="shared" si="23"/>
        <v>0</v>
      </c>
      <c r="DD22" t="s">
        <v>6</v>
      </c>
      <c r="DE22" t="s">
        <v>6</v>
      </c>
      <c r="DF22">
        <f t="shared" si="6"/>
        <v>0</v>
      </c>
      <c r="DG22">
        <f t="shared" si="7"/>
        <v>0</v>
      </c>
      <c r="DH22">
        <f t="shared" si="8"/>
        <v>0</v>
      </c>
      <c r="DI22">
        <f t="shared" si="9"/>
        <v>1561</v>
      </c>
      <c r="DJ22">
        <f t="shared" si="24"/>
        <v>1561</v>
      </c>
      <c r="DK22">
        <v>0</v>
      </c>
    </row>
    <row r="23" spans="1:115" x14ac:dyDescent="0.2">
      <c r="A23">
        <f>ROW(Source!A35)</f>
        <v>35</v>
      </c>
      <c r="B23">
        <v>58002114</v>
      </c>
      <c r="C23">
        <v>58002709</v>
      </c>
      <c r="D23">
        <v>55475260</v>
      </c>
      <c r="E23">
        <v>1</v>
      </c>
      <c r="F23">
        <v>1</v>
      </c>
      <c r="G23">
        <v>1</v>
      </c>
      <c r="H23">
        <v>1</v>
      </c>
      <c r="I23" t="s">
        <v>331</v>
      </c>
      <c r="J23" t="s">
        <v>6</v>
      </c>
      <c r="K23" t="s">
        <v>332</v>
      </c>
      <c r="L23">
        <v>1369</v>
      </c>
      <c r="N23">
        <v>1013</v>
      </c>
      <c r="O23" t="s">
        <v>328</v>
      </c>
      <c r="P23" t="s">
        <v>328</v>
      </c>
      <c r="Q23">
        <v>1</v>
      </c>
      <c r="W23">
        <v>0</v>
      </c>
      <c r="X23">
        <v>34361727</v>
      </c>
      <c r="Y23">
        <f t="shared" si="18"/>
        <v>4.5</v>
      </c>
      <c r="AA23">
        <v>0</v>
      </c>
      <c r="AB23">
        <v>0</v>
      </c>
      <c r="AC23">
        <v>0</v>
      </c>
      <c r="AD23">
        <v>173.4</v>
      </c>
      <c r="AE23">
        <v>0</v>
      </c>
      <c r="AF23">
        <v>0</v>
      </c>
      <c r="AG23">
        <v>0</v>
      </c>
      <c r="AH23">
        <v>173.4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6</v>
      </c>
      <c r="AT23">
        <v>4.5</v>
      </c>
      <c r="AU23" t="s">
        <v>6</v>
      </c>
      <c r="AV23">
        <v>2</v>
      </c>
      <c r="AW23">
        <v>2</v>
      </c>
      <c r="AX23">
        <v>58002733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ROUND(Y23*Source!I35,9)</f>
        <v>67.5</v>
      </c>
      <c r="CY23">
        <f t="shared" si="19"/>
        <v>173.4</v>
      </c>
      <c r="CZ23">
        <f t="shared" si="20"/>
        <v>173.4</v>
      </c>
      <c r="DA23">
        <f t="shared" si="21"/>
        <v>1</v>
      </c>
      <c r="DB23">
        <f t="shared" si="22"/>
        <v>780.3</v>
      </c>
      <c r="DC23">
        <f t="shared" si="23"/>
        <v>0</v>
      </c>
      <c r="DD23" t="s">
        <v>6</v>
      </c>
      <c r="DE23" t="s">
        <v>6</v>
      </c>
      <c r="DF23">
        <f t="shared" si="6"/>
        <v>0</v>
      </c>
      <c r="DG23">
        <f t="shared" si="7"/>
        <v>0</v>
      </c>
      <c r="DH23">
        <f t="shared" si="8"/>
        <v>0</v>
      </c>
      <c r="DI23">
        <f t="shared" si="9"/>
        <v>11705</v>
      </c>
      <c r="DJ23">
        <f t="shared" si="24"/>
        <v>11705</v>
      </c>
      <c r="DK23">
        <v>0</v>
      </c>
    </row>
    <row r="24" spans="1:115" x14ac:dyDescent="0.2">
      <c r="A24">
        <f>ROW(Source!A35)</f>
        <v>35</v>
      </c>
      <c r="B24">
        <v>58002114</v>
      </c>
      <c r="C24">
        <v>58002709</v>
      </c>
      <c r="D24">
        <v>55475278</v>
      </c>
      <c r="E24">
        <v>1</v>
      </c>
      <c r="F24">
        <v>1</v>
      </c>
      <c r="G24">
        <v>1</v>
      </c>
      <c r="H24">
        <v>1</v>
      </c>
      <c r="I24" t="s">
        <v>333</v>
      </c>
      <c r="J24" t="s">
        <v>6</v>
      </c>
      <c r="K24" t="s">
        <v>334</v>
      </c>
      <c r="L24">
        <v>1369</v>
      </c>
      <c r="N24">
        <v>1013</v>
      </c>
      <c r="O24" t="s">
        <v>328</v>
      </c>
      <c r="P24" t="s">
        <v>328</v>
      </c>
      <c r="Q24">
        <v>1</v>
      </c>
      <c r="W24">
        <v>0</v>
      </c>
      <c r="X24">
        <v>-814669463</v>
      </c>
      <c r="Y24">
        <f t="shared" si="18"/>
        <v>6.73</v>
      </c>
      <c r="AA24">
        <v>0</v>
      </c>
      <c r="AB24">
        <v>0</v>
      </c>
      <c r="AC24">
        <v>0</v>
      </c>
      <c r="AD24">
        <v>196.3</v>
      </c>
      <c r="AE24">
        <v>0</v>
      </c>
      <c r="AF24">
        <v>0</v>
      </c>
      <c r="AG24">
        <v>0</v>
      </c>
      <c r="AH24">
        <v>196.3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6</v>
      </c>
      <c r="AT24">
        <v>6.73</v>
      </c>
      <c r="AU24" t="s">
        <v>6</v>
      </c>
      <c r="AV24">
        <v>2</v>
      </c>
      <c r="AW24">
        <v>2</v>
      </c>
      <c r="AX24">
        <v>58002734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ROUND(Y24*Source!I35,9)</f>
        <v>100.95</v>
      </c>
      <c r="CY24">
        <f t="shared" si="19"/>
        <v>196.3</v>
      </c>
      <c r="CZ24">
        <f t="shared" si="20"/>
        <v>196.3</v>
      </c>
      <c r="DA24">
        <f t="shared" si="21"/>
        <v>1</v>
      </c>
      <c r="DB24">
        <f t="shared" si="22"/>
        <v>1321.1</v>
      </c>
      <c r="DC24">
        <f t="shared" si="23"/>
        <v>0</v>
      </c>
      <c r="DD24" t="s">
        <v>6</v>
      </c>
      <c r="DE24" t="s">
        <v>6</v>
      </c>
      <c r="DF24">
        <f t="shared" si="6"/>
        <v>0</v>
      </c>
      <c r="DG24">
        <f t="shared" si="7"/>
        <v>0</v>
      </c>
      <c r="DH24">
        <f t="shared" si="8"/>
        <v>0</v>
      </c>
      <c r="DI24">
        <f t="shared" si="9"/>
        <v>19816</v>
      </c>
      <c r="DJ24">
        <f t="shared" si="24"/>
        <v>19816</v>
      </c>
      <c r="DK24">
        <v>0</v>
      </c>
    </row>
    <row r="25" spans="1:115" x14ac:dyDescent="0.2">
      <c r="A25">
        <f>ROW(Source!A35)</f>
        <v>35</v>
      </c>
      <c r="B25">
        <v>58002114</v>
      </c>
      <c r="C25">
        <v>58002709</v>
      </c>
      <c r="D25">
        <v>55475360</v>
      </c>
      <c r="E25">
        <v>1</v>
      </c>
      <c r="F25">
        <v>1</v>
      </c>
      <c r="G25">
        <v>1</v>
      </c>
      <c r="H25">
        <v>1</v>
      </c>
      <c r="I25" t="s">
        <v>335</v>
      </c>
      <c r="J25" t="s">
        <v>6</v>
      </c>
      <c r="K25" t="s">
        <v>336</v>
      </c>
      <c r="L25">
        <v>1369</v>
      </c>
      <c r="N25">
        <v>1013</v>
      </c>
      <c r="O25" t="s">
        <v>328</v>
      </c>
      <c r="P25" t="s">
        <v>328</v>
      </c>
      <c r="Q25">
        <v>1</v>
      </c>
      <c r="W25">
        <v>0</v>
      </c>
      <c r="X25">
        <v>814146513</v>
      </c>
      <c r="Y25">
        <f t="shared" si="18"/>
        <v>6.06</v>
      </c>
      <c r="AA25">
        <v>0</v>
      </c>
      <c r="AB25">
        <v>0</v>
      </c>
      <c r="AC25">
        <v>0</v>
      </c>
      <c r="AD25">
        <v>136.1</v>
      </c>
      <c r="AE25">
        <v>0</v>
      </c>
      <c r="AF25">
        <v>0</v>
      </c>
      <c r="AG25">
        <v>0</v>
      </c>
      <c r="AH25">
        <v>136.1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6</v>
      </c>
      <c r="AT25">
        <v>6.06</v>
      </c>
      <c r="AU25" t="s">
        <v>6</v>
      </c>
      <c r="AV25">
        <v>1</v>
      </c>
      <c r="AW25">
        <v>2</v>
      </c>
      <c r="AX25">
        <v>58002735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ROUND(Y25*Source!I35,9)</f>
        <v>90.9</v>
      </c>
      <c r="CY25">
        <f t="shared" si="19"/>
        <v>136.1</v>
      </c>
      <c r="CZ25">
        <f t="shared" si="20"/>
        <v>136.1</v>
      </c>
      <c r="DA25">
        <f t="shared" si="21"/>
        <v>1</v>
      </c>
      <c r="DB25">
        <f t="shared" si="22"/>
        <v>824.77</v>
      </c>
      <c r="DC25">
        <f t="shared" si="23"/>
        <v>0</v>
      </c>
      <c r="DD25" t="s">
        <v>6</v>
      </c>
      <c r="DE25" t="s">
        <v>6</v>
      </c>
      <c r="DF25">
        <f t="shared" si="6"/>
        <v>0</v>
      </c>
      <c r="DG25">
        <f t="shared" si="7"/>
        <v>0</v>
      </c>
      <c r="DH25">
        <f t="shared" si="8"/>
        <v>0</v>
      </c>
      <c r="DI25">
        <f t="shared" si="9"/>
        <v>12371</v>
      </c>
      <c r="DJ25">
        <f t="shared" si="24"/>
        <v>12371</v>
      </c>
      <c r="DK25">
        <v>0</v>
      </c>
    </row>
    <row r="26" spans="1:115" x14ac:dyDescent="0.2">
      <c r="A26">
        <f>ROW(Source!A35)</f>
        <v>35</v>
      </c>
      <c r="B26">
        <v>58002114</v>
      </c>
      <c r="C26">
        <v>58002709</v>
      </c>
      <c r="D26">
        <v>55475362</v>
      </c>
      <c r="E26">
        <v>1</v>
      </c>
      <c r="F26">
        <v>1</v>
      </c>
      <c r="G26">
        <v>1</v>
      </c>
      <c r="H26">
        <v>1</v>
      </c>
      <c r="I26" t="s">
        <v>337</v>
      </c>
      <c r="J26" t="s">
        <v>6</v>
      </c>
      <c r="K26" t="s">
        <v>338</v>
      </c>
      <c r="L26">
        <v>1369</v>
      </c>
      <c r="N26">
        <v>1013</v>
      </c>
      <c r="O26" t="s">
        <v>328</v>
      </c>
      <c r="P26" t="s">
        <v>328</v>
      </c>
      <c r="Q26">
        <v>1</v>
      </c>
      <c r="W26">
        <v>0</v>
      </c>
      <c r="X26">
        <v>2042959353</v>
      </c>
      <c r="Y26">
        <f t="shared" si="18"/>
        <v>10.89</v>
      </c>
      <c r="AA26">
        <v>0</v>
      </c>
      <c r="AB26">
        <v>0</v>
      </c>
      <c r="AC26">
        <v>0</v>
      </c>
      <c r="AD26">
        <v>154</v>
      </c>
      <c r="AE26">
        <v>0</v>
      </c>
      <c r="AF26">
        <v>0</v>
      </c>
      <c r="AG26">
        <v>0</v>
      </c>
      <c r="AH26">
        <v>154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6</v>
      </c>
      <c r="AT26">
        <v>10.89</v>
      </c>
      <c r="AU26" t="s">
        <v>6</v>
      </c>
      <c r="AV26">
        <v>1</v>
      </c>
      <c r="AW26">
        <v>2</v>
      </c>
      <c r="AX26">
        <v>58002736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ROUND(Y26*Source!I35,9)</f>
        <v>163.35</v>
      </c>
      <c r="CY26">
        <f t="shared" si="19"/>
        <v>154</v>
      </c>
      <c r="CZ26">
        <f t="shared" si="20"/>
        <v>154</v>
      </c>
      <c r="DA26">
        <f t="shared" si="21"/>
        <v>1</v>
      </c>
      <c r="DB26">
        <f t="shared" si="22"/>
        <v>1677.06</v>
      </c>
      <c r="DC26">
        <f t="shared" si="23"/>
        <v>0</v>
      </c>
      <c r="DD26" t="s">
        <v>6</v>
      </c>
      <c r="DE26" t="s">
        <v>6</v>
      </c>
      <c r="DF26">
        <f t="shared" si="6"/>
        <v>0</v>
      </c>
      <c r="DG26">
        <f t="shared" si="7"/>
        <v>0</v>
      </c>
      <c r="DH26">
        <f t="shared" si="8"/>
        <v>0</v>
      </c>
      <c r="DI26">
        <f t="shared" si="9"/>
        <v>25156</v>
      </c>
      <c r="DJ26">
        <f t="shared" si="24"/>
        <v>25156</v>
      </c>
      <c r="DK26">
        <v>0</v>
      </c>
    </row>
    <row r="27" spans="1:115" x14ac:dyDescent="0.2">
      <c r="A27">
        <f>ROW(Source!A35)</f>
        <v>35</v>
      </c>
      <c r="B27">
        <v>58002114</v>
      </c>
      <c r="C27">
        <v>58002709</v>
      </c>
      <c r="D27">
        <v>55475364</v>
      </c>
      <c r="E27">
        <v>1</v>
      </c>
      <c r="F27">
        <v>1</v>
      </c>
      <c r="G27">
        <v>1</v>
      </c>
      <c r="H27">
        <v>1</v>
      </c>
      <c r="I27" t="s">
        <v>339</v>
      </c>
      <c r="J27" t="s">
        <v>6</v>
      </c>
      <c r="K27" t="s">
        <v>340</v>
      </c>
      <c r="L27">
        <v>1369</v>
      </c>
      <c r="N27">
        <v>1013</v>
      </c>
      <c r="O27" t="s">
        <v>328</v>
      </c>
      <c r="P27" t="s">
        <v>328</v>
      </c>
      <c r="Q27">
        <v>1</v>
      </c>
      <c r="W27">
        <v>0</v>
      </c>
      <c r="X27">
        <v>-681513205</v>
      </c>
      <c r="Y27">
        <f t="shared" si="18"/>
        <v>3.65</v>
      </c>
      <c r="AA27">
        <v>0</v>
      </c>
      <c r="AB27">
        <v>0</v>
      </c>
      <c r="AC27">
        <v>0</v>
      </c>
      <c r="AD27">
        <v>173.4</v>
      </c>
      <c r="AE27">
        <v>0</v>
      </c>
      <c r="AF27">
        <v>0</v>
      </c>
      <c r="AG27">
        <v>0</v>
      </c>
      <c r="AH27">
        <v>173.4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6</v>
      </c>
      <c r="AT27">
        <v>3.65</v>
      </c>
      <c r="AU27" t="s">
        <v>6</v>
      </c>
      <c r="AV27">
        <v>1</v>
      </c>
      <c r="AW27">
        <v>2</v>
      </c>
      <c r="AX27">
        <v>58002737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ROUND(Y27*Source!I35,9)</f>
        <v>54.75</v>
      </c>
      <c r="CY27">
        <f t="shared" si="19"/>
        <v>173.4</v>
      </c>
      <c r="CZ27">
        <f t="shared" si="20"/>
        <v>173.4</v>
      </c>
      <c r="DA27">
        <f t="shared" si="21"/>
        <v>1</v>
      </c>
      <c r="DB27">
        <f t="shared" si="22"/>
        <v>632.91</v>
      </c>
      <c r="DC27">
        <f t="shared" si="23"/>
        <v>0</v>
      </c>
      <c r="DD27" t="s">
        <v>6</v>
      </c>
      <c r="DE27" t="s">
        <v>6</v>
      </c>
      <c r="DF27">
        <f t="shared" si="6"/>
        <v>0</v>
      </c>
      <c r="DG27">
        <f t="shared" si="7"/>
        <v>0</v>
      </c>
      <c r="DH27">
        <f t="shared" si="8"/>
        <v>0</v>
      </c>
      <c r="DI27">
        <f t="shared" si="9"/>
        <v>9494</v>
      </c>
      <c r="DJ27">
        <f t="shared" si="24"/>
        <v>9494</v>
      </c>
      <c r="DK27">
        <v>0</v>
      </c>
    </row>
    <row r="28" spans="1:115" x14ac:dyDescent="0.2">
      <c r="A28">
        <f>ROW(Source!A35)</f>
        <v>35</v>
      </c>
      <c r="B28">
        <v>58002114</v>
      </c>
      <c r="C28">
        <v>58002709</v>
      </c>
      <c r="D28">
        <v>55475492</v>
      </c>
      <c r="E28">
        <v>1</v>
      </c>
      <c r="F28">
        <v>1</v>
      </c>
      <c r="G28">
        <v>1</v>
      </c>
      <c r="H28">
        <v>2</v>
      </c>
      <c r="I28" t="s">
        <v>341</v>
      </c>
      <c r="J28" t="s">
        <v>342</v>
      </c>
      <c r="K28" t="s">
        <v>343</v>
      </c>
      <c r="L28">
        <v>1368</v>
      </c>
      <c r="N28">
        <v>1011</v>
      </c>
      <c r="O28" t="s">
        <v>344</v>
      </c>
      <c r="P28" t="s">
        <v>344</v>
      </c>
      <c r="Q28">
        <v>1</v>
      </c>
      <c r="W28">
        <v>0</v>
      </c>
      <c r="X28">
        <v>1197723226</v>
      </c>
      <c r="Y28">
        <f t="shared" si="18"/>
        <v>3.25</v>
      </c>
      <c r="AA28">
        <v>0</v>
      </c>
      <c r="AB28">
        <v>467</v>
      </c>
      <c r="AC28">
        <v>0</v>
      </c>
      <c r="AD28">
        <v>0</v>
      </c>
      <c r="AE28">
        <v>0</v>
      </c>
      <c r="AF28">
        <v>467.00000000000006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6</v>
      </c>
      <c r="AT28">
        <v>3.25</v>
      </c>
      <c r="AU28" t="s">
        <v>6</v>
      </c>
      <c r="AV28">
        <v>0</v>
      </c>
      <c r="AW28">
        <v>2</v>
      </c>
      <c r="AX28">
        <v>58002738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ROUND(Y28*Source!I35,9)</f>
        <v>48.75</v>
      </c>
      <c r="CY28">
        <f>AB28</f>
        <v>467</v>
      </c>
      <c r="CZ28">
        <f>AF28</f>
        <v>467.00000000000006</v>
      </c>
      <c r="DA28">
        <f>AJ28</f>
        <v>1</v>
      </c>
      <c r="DB28">
        <f t="shared" si="22"/>
        <v>1517.75</v>
      </c>
      <c r="DC28">
        <f t="shared" si="23"/>
        <v>0</v>
      </c>
      <c r="DD28" t="s">
        <v>6</v>
      </c>
      <c r="DE28" t="s">
        <v>6</v>
      </c>
      <c r="DF28">
        <f t="shared" si="6"/>
        <v>0</v>
      </c>
      <c r="DG28">
        <f t="shared" si="7"/>
        <v>22766</v>
      </c>
      <c r="DH28">
        <f t="shared" si="8"/>
        <v>0</v>
      </c>
      <c r="DI28">
        <f t="shared" si="9"/>
        <v>0</v>
      </c>
      <c r="DJ28">
        <f>DG28</f>
        <v>22766</v>
      </c>
      <c r="DK28">
        <v>0</v>
      </c>
    </row>
    <row r="29" spans="1:115" x14ac:dyDescent="0.2">
      <c r="A29">
        <f>ROW(Source!A35)</f>
        <v>35</v>
      </c>
      <c r="B29">
        <v>58002114</v>
      </c>
      <c r="C29">
        <v>58002709</v>
      </c>
      <c r="D29">
        <v>55475530</v>
      </c>
      <c r="E29">
        <v>1</v>
      </c>
      <c r="F29">
        <v>1</v>
      </c>
      <c r="G29">
        <v>1</v>
      </c>
      <c r="H29">
        <v>2</v>
      </c>
      <c r="I29" t="s">
        <v>345</v>
      </c>
      <c r="J29" t="s">
        <v>346</v>
      </c>
      <c r="K29" t="s">
        <v>347</v>
      </c>
      <c r="L29">
        <v>1368</v>
      </c>
      <c r="N29">
        <v>1011</v>
      </c>
      <c r="O29" t="s">
        <v>344</v>
      </c>
      <c r="P29" t="s">
        <v>344</v>
      </c>
      <c r="Q29">
        <v>1</v>
      </c>
      <c r="W29">
        <v>0</v>
      </c>
      <c r="X29">
        <v>-1102771444</v>
      </c>
      <c r="Y29">
        <f t="shared" si="18"/>
        <v>0.53</v>
      </c>
      <c r="AA29">
        <v>0</v>
      </c>
      <c r="AB29">
        <v>1142</v>
      </c>
      <c r="AC29">
        <v>0</v>
      </c>
      <c r="AD29">
        <v>0</v>
      </c>
      <c r="AE29">
        <v>0</v>
      </c>
      <c r="AF29">
        <v>1142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6</v>
      </c>
      <c r="AT29">
        <v>0.53</v>
      </c>
      <c r="AU29" t="s">
        <v>6</v>
      </c>
      <c r="AV29">
        <v>0</v>
      </c>
      <c r="AW29">
        <v>2</v>
      </c>
      <c r="AX29">
        <v>58002739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ROUND(Y29*Source!I35,9)</f>
        <v>7.95</v>
      </c>
      <c r="CY29">
        <f>AB29</f>
        <v>1142</v>
      </c>
      <c r="CZ29">
        <f>AF29</f>
        <v>1142</v>
      </c>
      <c r="DA29">
        <f>AJ29</f>
        <v>1</v>
      </c>
      <c r="DB29">
        <f t="shared" si="22"/>
        <v>605.26</v>
      </c>
      <c r="DC29">
        <f t="shared" si="23"/>
        <v>0</v>
      </c>
      <c r="DD29" t="s">
        <v>6</v>
      </c>
      <c r="DE29" t="s">
        <v>6</v>
      </c>
      <c r="DF29">
        <f t="shared" si="6"/>
        <v>0</v>
      </c>
      <c r="DG29">
        <f t="shared" si="7"/>
        <v>9079</v>
      </c>
      <c r="DH29">
        <f t="shared" si="8"/>
        <v>0</v>
      </c>
      <c r="DI29">
        <f t="shared" si="9"/>
        <v>0</v>
      </c>
      <c r="DJ29">
        <f>DG29</f>
        <v>9079</v>
      </c>
      <c r="DK29">
        <v>0</v>
      </c>
    </row>
    <row r="30" spans="1:115" x14ac:dyDescent="0.2">
      <c r="A30">
        <f>ROW(Source!A35)</f>
        <v>35</v>
      </c>
      <c r="B30">
        <v>58002114</v>
      </c>
      <c r="C30">
        <v>58002709</v>
      </c>
      <c r="D30">
        <v>55475534</v>
      </c>
      <c r="E30">
        <v>1</v>
      </c>
      <c r="F30">
        <v>1</v>
      </c>
      <c r="G30">
        <v>1</v>
      </c>
      <c r="H30">
        <v>2</v>
      </c>
      <c r="I30" t="s">
        <v>348</v>
      </c>
      <c r="J30" t="s">
        <v>349</v>
      </c>
      <c r="K30" t="s">
        <v>350</v>
      </c>
      <c r="L30">
        <v>1368</v>
      </c>
      <c r="N30">
        <v>1011</v>
      </c>
      <c r="O30" t="s">
        <v>344</v>
      </c>
      <c r="P30" t="s">
        <v>344</v>
      </c>
      <c r="Q30">
        <v>1</v>
      </c>
      <c r="W30">
        <v>0</v>
      </c>
      <c r="X30">
        <v>307446071</v>
      </c>
      <c r="Y30">
        <f t="shared" si="18"/>
        <v>4.5</v>
      </c>
      <c r="AA30">
        <v>0</v>
      </c>
      <c r="AB30">
        <v>365</v>
      </c>
      <c r="AC30">
        <v>0</v>
      </c>
      <c r="AD30">
        <v>0</v>
      </c>
      <c r="AE30">
        <v>0</v>
      </c>
      <c r="AF30">
        <v>365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6</v>
      </c>
      <c r="AT30">
        <v>4.5</v>
      </c>
      <c r="AU30" t="s">
        <v>6</v>
      </c>
      <c r="AV30">
        <v>0</v>
      </c>
      <c r="AW30">
        <v>2</v>
      </c>
      <c r="AX30">
        <v>58002740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ROUND(Y30*Source!I35,9)</f>
        <v>67.5</v>
      </c>
      <c r="CY30">
        <f>AB30</f>
        <v>365</v>
      </c>
      <c r="CZ30">
        <f>AF30</f>
        <v>365</v>
      </c>
      <c r="DA30">
        <f>AJ30</f>
        <v>1</v>
      </c>
      <c r="DB30">
        <f t="shared" si="22"/>
        <v>1642.5</v>
      </c>
      <c r="DC30">
        <f t="shared" si="23"/>
        <v>0</v>
      </c>
      <c r="DD30" t="s">
        <v>6</v>
      </c>
      <c r="DE30" t="s">
        <v>6</v>
      </c>
      <c r="DF30">
        <f t="shared" si="6"/>
        <v>0</v>
      </c>
      <c r="DG30">
        <f t="shared" si="7"/>
        <v>24638</v>
      </c>
      <c r="DH30">
        <f t="shared" si="8"/>
        <v>0</v>
      </c>
      <c r="DI30">
        <f t="shared" si="9"/>
        <v>0</v>
      </c>
      <c r="DJ30">
        <f>DG30</f>
        <v>24638</v>
      </c>
      <c r="DK30">
        <v>0</v>
      </c>
    </row>
    <row r="31" spans="1:115" x14ac:dyDescent="0.2">
      <c r="A31">
        <f>ROW(Source!A35)</f>
        <v>35</v>
      </c>
      <c r="B31">
        <v>58002114</v>
      </c>
      <c r="C31">
        <v>58002709</v>
      </c>
      <c r="D31">
        <v>55475574</v>
      </c>
      <c r="E31">
        <v>1</v>
      </c>
      <c r="F31">
        <v>1</v>
      </c>
      <c r="G31">
        <v>1</v>
      </c>
      <c r="H31">
        <v>2</v>
      </c>
      <c r="I31" t="s">
        <v>351</v>
      </c>
      <c r="J31" t="s">
        <v>352</v>
      </c>
      <c r="K31" t="s">
        <v>353</v>
      </c>
      <c r="L31">
        <v>1368</v>
      </c>
      <c r="N31">
        <v>1011</v>
      </c>
      <c r="O31" t="s">
        <v>344</v>
      </c>
      <c r="P31" t="s">
        <v>344</v>
      </c>
      <c r="Q31">
        <v>1</v>
      </c>
      <c r="W31">
        <v>0</v>
      </c>
      <c r="X31">
        <v>1380836039</v>
      </c>
      <c r="Y31">
        <f t="shared" si="18"/>
        <v>6.73</v>
      </c>
      <c r="AA31">
        <v>0</v>
      </c>
      <c r="AB31">
        <v>920.1</v>
      </c>
      <c r="AC31">
        <v>0</v>
      </c>
      <c r="AD31">
        <v>0</v>
      </c>
      <c r="AE31">
        <v>0</v>
      </c>
      <c r="AF31">
        <v>920.09999999999991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6</v>
      </c>
      <c r="AT31">
        <v>6.73</v>
      </c>
      <c r="AU31" t="s">
        <v>6</v>
      </c>
      <c r="AV31">
        <v>0</v>
      </c>
      <c r="AW31">
        <v>2</v>
      </c>
      <c r="AX31">
        <v>58002741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ROUND(Y31*Source!I35,9)</f>
        <v>100.95</v>
      </c>
      <c r="CY31">
        <f>AB31</f>
        <v>920.1</v>
      </c>
      <c r="CZ31">
        <f>AF31</f>
        <v>920.09999999999991</v>
      </c>
      <c r="DA31">
        <f>AJ31</f>
        <v>1</v>
      </c>
      <c r="DB31">
        <f t="shared" si="22"/>
        <v>6192.27</v>
      </c>
      <c r="DC31">
        <f t="shared" si="23"/>
        <v>0</v>
      </c>
      <c r="DD31" t="s">
        <v>6</v>
      </c>
      <c r="DE31" t="s">
        <v>6</v>
      </c>
      <c r="DF31">
        <f t="shared" si="6"/>
        <v>0</v>
      </c>
      <c r="DG31">
        <f t="shared" si="7"/>
        <v>92884</v>
      </c>
      <c r="DH31">
        <f t="shared" si="8"/>
        <v>0</v>
      </c>
      <c r="DI31">
        <f t="shared" si="9"/>
        <v>0</v>
      </c>
      <c r="DJ31">
        <f>DG31</f>
        <v>92884</v>
      </c>
      <c r="DK31">
        <v>0</v>
      </c>
    </row>
    <row r="32" spans="1:115" x14ac:dyDescent="0.2">
      <c r="A32">
        <f>ROW(Source!A35)</f>
        <v>35</v>
      </c>
      <c r="B32">
        <v>58002114</v>
      </c>
      <c r="C32">
        <v>58002709</v>
      </c>
      <c r="D32">
        <v>55475787</v>
      </c>
      <c r="E32">
        <v>1</v>
      </c>
      <c r="F32">
        <v>1</v>
      </c>
      <c r="G32">
        <v>1</v>
      </c>
      <c r="H32">
        <v>3</v>
      </c>
      <c r="I32" t="s">
        <v>354</v>
      </c>
      <c r="J32" t="s">
        <v>355</v>
      </c>
      <c r="K32" t="s">
        <v>356</v>
      </c>
      <c r="L32">
        <v>1339</v>
      </c>
      <c r="N32">
        <v>1007</v>
      </c>
      <c r="O32" t="s">
        <v>357</v>
      </c>
      <c r="P32" t="s">
        <v>357</v>
      </c>
      <c r="Q32">
        <v>1</v>
      </c>
      <c r="W32">
        <v>0</v>
      </c>
      <c r="X32">
        <v>1145892963</v>
      </c>
      <c r="Y32">
        <f t="shared" ref="Y32:Y41" si="25">(AT32*0)</f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6</v>
      </c>
      <c r="AT32">
        <v>1.02</v>
      </c>
      <c r="AU32" t="s">
        <v>55</v>
      </c>
      <c r="AV32">
        <v>0</v>
      </c>
      <c r="AW32">
        <v>2</v>
      </c>
      <c r="AX32">
        <v>58002742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ROUND(Y32*Source!I35,9)</f>
        <v>0</v>
      </c>
      <c r="CY32">
        <f t="shared" ref="CY32:CY41" si="26">AA32</f>
        <v>0</v>
      </c>
      <c r="CZ32">
        <f t="shared" ref="CZ32:CZ41" si="27">AE32</f>
        <v>0</v>
      </c>
      <c r="DA32">
        <f t="shared" ref="DA32:DA41" si="28">AI32</f>
        <v>1</v>
      </c>
      <c r="DB32">
        <f t="shared" ref="DB32:DB41" si="29">ROUND((ROUND(AT32*CZ32,2)*0),2)</f>
        <v>0</v>
      </c>
      <c r="DC32">
        <f t="shared" ref="DC32:DC41" si="30">ROUND((ROUND(AT32*AG32,2)*0),2)</f>
        <v>0</v>
      </c>
      <c r="DD32" t="s">
        <v>6</v>
      </c>
      <c r="DE32" t="s">
        <v>6</v>
      </c>
      <c r="DF32">
        <f t="shared" si="6"/>
        <v>0</v>
      </c>
      <c r="DG32">
        <f t="shared" si="7"/>
        <v>0</v>
      </c>
      <c r="DH32">
        <f t="shared" si="8"/>
        <v>0</v>
      </c>
      <c r="DI32">
        <f t="shared" si="9"/>
        <v>0</v>
      </c>
      <c r="DJ32">
        <f t="shared" ref="DJ32:DJ41" si="31">DF32</f>
        <v>0</v>
      </c>
      <c r="DK32">
        <v>0</v>
      </c>
    </row>
    <row r="33" spans="1:115" x14ac:dyDescent="0.2">
      <c r="A33">
        <f>ROW(Source!A35)</f>
        <v>35</v>
      </c>
      <c r="B33">
        <v>58002114</v>
      </c>
      <c r="C33">
        <v>58002709</v>
      </c>
      <c r="D33">
        <v>55475816</v>
      </c>
      <c r="E33">
        <v>1</v>
      </c>
      <c r="F33">
        <v>1</v>
      </c>
      <c r="G33">
        <v>1</v>
      </c>
      <c r="H33">
        <v>3</v>
      </c>
      <c r="I33" t="s">
        <v>382</v>
      </c>
      <c r="J33" t="s">
        <v>383</v>
      </c>
      <c r="K33" t="s">
        <v>384</v>
      </c>
      <c r="L33">
        <v>1346</v>
      </c>
      <c r="N33">
        <v>1009</v>
      </c>
      <c r="O33" t="s">
        <v>49</v>
      </c>
      <c r="P33" t="s">
        <v>49</v>
      </c>
      <c r="Q33">
        <v>1</v>
      </c>
      <c r="W33">
        <v>0</v>
      </c>
      <c r="X33">
        <v>1727188334</v>
      </c>
      <c r="Y33">
        <f t="shared" si="25"/>
        <v>0</v>
      </c>
      <c r="AA33">
        <v>173.9</v>
      </c>
      <c r="AB33">
        <v>0</v>
      </c>
      <c r="AC33">
        <v>0</v>
      </c>
      <c r="AD33">
        <v>0</v>
      </c>
      <c r="AE33">
        <v>173.9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6</v>
      </c>
      <c r="AT33">
        <v>7.9</v>
      </c>
      <c r="AU33" t="s">
        <v>55</v>
      </c>
      <c r="AV33">
        <v>0</v>
      </c>
      <c r="AW33">
        <v>2</v>
      </c>
      <c r="AX33">
        <v>58002743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ROUND(Y33*Source!I35,9)</f>
        <v>0</v>
      </c>
      <c r="CY33">
        <f t="shared" si="26"/>
        <v>173.9</v>
      </c>
      <c r="CZ33">
        <f t="shared" si="27"/>
        <v>173.9</v>
      </c>
      <c r="DA33">
        <f t="shared" si="28"/>
        <v>1</v>
      </c>
      <c r="DB33">
        <f t="shared" si="29"/>
        <v>0</v>
      </c>
      <c r="DC33">
        <f t="shared" si="30"/>
        <v>0</v>
      </c>
      <c r="DD33" t="s">
        <v>6</v>
      </c>
      <c r="DE33" t="s">
        <v>6</v>
      </c>
      <c r="DF33">
        <f t="shared" ref="DF33:DF64" si="32">ROUND(AE33*CX33,0)</f>
        <v>0</v>
      </c>
      <c r="DG33">
        <f t="shared" ref="DG33:DG64" si="33">ROUND(AF33*CX33,0)</f>
        <v>0</v>
      </c>
      <c r="DH33">
        <f t="shared" ref="DH33:DH64" si="34">ROUND(AG33*CX33,0)</f>
        <v>0</v>
      </c>
      <c r="DI33">
        <f t="shared" ref="DI33:DI64" si="35">ROUND(AH33*CX33,0)</f>
        <v>0</v>
      </c>
      <c r="DJ33">
        <f t="shared" si="31"/>
        <v>0</v>
      </c>
      <c r="DK33">
        <v>0</v>
      </c>
    </row>
    <row r="34" spans="1:115" x14ac:dyDescent="0.2">
      <c r="A34">
        <f>ROW(Source!A35)</f>
        <v>35</v>
      </c>
      <c r="B34">
        <v>58002114</v>
      </c>
      <c r="C34">
        <v>58002709</v>
      </c>
      <c r="D34">
        <v>55475851</v>
      </c>
      <c r="E34">
        <v>1</v>
      </c>
      <c r="F34">
        <v>1</v>
      </c>
      <c r="G34">
        <v>1</v>
      </c>
      <c r="H34">
        <v>3</v>
      </c>
      <c r="I34" t="s">
        <v>358</v>
      </c>
      <c r="J34" t="s">
        <v>359</v>
      </c>
      <c r="K34" t="s">
        <v>360</v>
      </c>
      <c r="L34">
        <v>1346</v>
      </c>
      <c r="N34">
        <v>1009</v>
      </c>
      <c r="O34" t="s">
        <v>49</v>
      </c>
      <c r="P34" t="s">
        <v>49</v>
      </c>
      <c r="Q34">
        <v>1</v>
      </c>
      <c r="W34">
        <v>0</v>
      </c>
      <c r="X34">
        <v>479979256</v>
      </c>
      <c r="Y34">
        <f t="shared" si="25"/>
        <v>0</v>
      </c>
      <c r="AA34">
        <v>236.6</v>
      </c>
      <c r="AB34">
        <v>0</v>
      </c>
      <c r="AC34">
        <v>0</v>
      </c>
      <c r="AD34">
        <v>0</v>
      </c>
      <c r="AE34">
        <v>236.6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6</v>
      </c>
      <c r="AT34">
        <v>0.18</v>
      </c>
      <c r="AU34" t="s">
        <v>55</v>
      </c>
      <c r="AV34">
        <v>0</v>
      </c>
      <c r="AW34">
        <v>2</v>
      </c>
      <c r="AX34">
        <v>58002744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ROUND(Y34*Source!I35,9)</f>
        <v>0</v>
      </c>
      <c r="CY34">
        <f t="shared" si="26"/>
        <v>236.6</v>
      </c>
      <c r="CZ34">
        <f t="shared" si="27"/>
        <v>236.6</v>
      </c>
      <c r="DA34">
        <f t="shared" si="28"/>
        <v>1</v>
      </c>
      <c r="DB34">
        <f t="shared" si="29"/>
        <v>0</v>
      </c>
      <c r="DC34">
        <f t="shared" si="30"/>
        <v>0</v>
      </c>
      <c r="DD34" t="s">
        <v>6</v>
      </c>
      <c r="DE34" t="s">
        <v>6</v>
      </c>
      <c r="DF34">
        <f t="shared" si="32"/>
        <v>0</v>
      </c>
      <c r="DG34">
        <f t="shared" si="33"/>
        <v>0</v>
      </c>
      <c r="DH34">
        <f t="shared" si="34"/>
        <v>0</v>
      </c>
      <c r="DI34">
        <f t="shared" si="35"/>
        <v>0</v>
      </c>
      <c r="DJ34">
        <f t="shared" si="31"/>
        <v>0</v>
      </c>
      <c r="DK34">
        <v>0</v>
      </c>
    </row>
    <row r="35" spans="1:115" x14ac:dyDescent="0.2">
      <c r="A35">
        <f>ROW(Source!A35)</f>
        <v>35</v>
      </c>
      <c r="B35">
        <v>58002114</v>
      </c>
      <c r="C35">
        <v>58002709</v>
      </c>
      <c r="D35">
        <v>55475876</v>
      </c>
      <c r="E35">
        <v>1</v>
      </c>
      <c r="F35">
        <v>1</v>
      </c>
      <c r="G35">
        <v>1</v>
      </c>
      <c r="H35">
        <v>3</v>
      </c>
      <c r="I35" t="s">
        <v>361</v>
      </c>
      <c r="J35" t="s">
        <v>362</v>
      </c>
      <c r="K35" t="s">
        <v>363</v>
      </c>
      <c r="L35">
        <v>1346</v>
      </c>
      <c r="N35">
        <v>1009</v>
      </c>
      <c r="O35" t="s">
        <v>49</v>
      </c>
      <c r="P35" t="s">
        <v>49</v>
      </c>
      <c r="Q35">
        <v>1</v>
      </c>
      <c r="W35">
        <v>0</v>
      </c>
      <c r="X35">
        <v>1426355164</v>
      </c>
      <c r="Y35">
        <f t="shared" si="25"/>
        <v>0</v>
      </c>
      <c r="AA35">
        <v>97.1</v>
      </c>
      <c r="AB35">
        <v>0</v>
      </c>
      <c r="AC35">
        <v>0</v>
      </c>
      <c r="AD35">
        <v>0</v>
      </c>
      <c r="AE35">
        <v>97.1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6</v>
      </c>
      <c r="AT35">
        <v>0.05</v>
      </c>
      <c r="AU35" t="s">
        <v>55</v>
      </c>
      <c r="AV35">
        <v>0</v>
      </c>
      <c r="AW35">
        <v>2</v>
      </c>
      <c r="AX35">
        <v>58002745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ROUND(Y35*Source!I35,9)</f>
        <v>0</v>
      </c>
      <c r="CY35">
        <f t="shared" si="26"/>
        <v>97.1</v>
      </c>
      <c r="CZ35">
        <f t="shared" si="27"/>
        <v>97.1</v>
      </c>
      <c r="DA35">
        <f t="shared" si="28"/>
        <v>1</v>
      </c>
      <c r="DB35">
        <f t="shared" si="29"/>
        <v>0</v>
      </c>
      <c r="DC35">
        <f t="shared" si="30"/>
        <v>0</v>
      </c>
      <c r="DD35" t="s">
        <v>6</v>
      </c>
      <c r="DE35" t="s">
        <v>6</v>
      </c>
      <c r="DF35">
        <f t="shared" si="32"/>
        <v>0</v>
      </c>
      <c r="DG35">
        <f t="shared" si="33"/>
        <v>0</v>
      </c>
      <c r="DH35">
        <f t="shared" si="34"/>
        <v>0</v>
      </c>
      <c r="DI35">
        <f t="shared" si="35"/>
        <v>0</v>
      </c>
      <c r="DJ35">
        <f t="shared" si="31"/>
        <v>0</v>
      </c>
      <c r="DK35">
        <v>0</v>
      </c>
    </row>
    <row r="36" spans="1:115" x14ac:dyDescent="0.2">
      <c r="A36">
        <f>ROW(Source!A35)</f>
        <v>35</v>
      </c>
      <c r="B36">
        <v>58002114</v>
      </c>
      <c r="C36">
        <v>58002709</v>
      </c>
      <c r="D36">
        <v>55475880</v>
      </c>
      <c r="E36">
        <v>1</v>
      </c>
      <c r="F36">
        <v>1</v>
      </c>
      <c r="G36">
        <v>1</v>
      </c>
      <c r="H36">
        <v>3</v>
      </c>
      <c r="I36" t="s">
        <v>364</v>
      </c>
      <c r="J36" t="s">
        <v>365</v>
      </c>
      <c r="K36" t="s">
        <v>366</v>
      </c>
      <c r="L36">
        <v>1346</v>
      </c>
      <c r="N36">
        <v>1009</v>
      </c>
      <c r="O36" t="s">
        <v>49</v>
      </c>
      <c r="P36" t="s">
        <v>49</v>
      </c>
      <c r="Q36">
        <v>1</v>
      </c>
      <c r="W36">
        <v>0</v>
      </c>
      <c r="X36">
        <v>291137018</v>
      </c>
      <c r="Y36">
        <f t="shared" si="25"/>
        <v>0</v>
      </c>
      <c r="AA36">
        <v>60</v>
      </c>
      <c r="AB36">
        <v>0</v>
      </c>
      <c r="AC36">
        <v>0</v>
      </c>
      <c r="AD36">
        <v>0</v>
      </c>
      <c r="AE36">
        <v>60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6</v>
      </c>
      <c r="AT36">
        <v>0.5</v>
      </c>
      <c r="AU36" t="s">
        <v>55</v>
      </c>
      <c r="AV36">
        <v>0</v>
      </c>
      <c r="AW36">
        <v>2</v>
      </c>
      <c r="AX36">
        <v>58002746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ROUND(Y36*Source!I35,9)</f>
        <v>0</v>
      </c>
      <c r="CY36">
        <f t="shared" si="26"/>
        <v>60</v>
      </c>
      <c r="CZ36">
        <f t="shared" si="27"/>
        <v>60</v>
      </c>
      <c r="DA36">
        <f t="shared" si="28"/>
        <v>1</v>
      </c>
      <c r="DB36">
        <f t="shared" si="29"/>
        <v>0</v>
      </c>
      <c r="DC36">
        <f t="shared" si="30"/>
        <v>0</v>
      </c>
      <c r="DD36" t="s">
        <v>6</v>
      </c>
      <c r="DE36" t="s">
        <v>6</v>
      </c>
      <c r="DF36">
        <f t="shared" si="32"/>
        <v>0</v>
      </c>
      <c r="DG36">
        <f t="shared" si="33"/>
        <v>0</v>
      </c>
      <c r="DH36">
        <f t="shared" si="34"/>
        <v>0</v>
      </c>
      <c r="DI36">
        <f t="shared" si="35"/>
        <v>0</v>
      </c>
      <c r="DJ36">
        <f t="shared" si="31"/>
        <v>0</v>
      </c>
      <c r="DK36">
        <v>0</v>
      </c>
    </row>
    <row r="37" spans="1:115" x14ac:dyDescent="0.2">
      <c r="A37">
        <f>ROW(Source!A35)</f>
        <v>35</v>
      </c>
      <c r="B37">
        <v>58002114</v>
      </c>
      <c r="C37">
        <v>58002709</v>
      </c>
      <c r="D37">
        <v>55475893</v>
      </c>
      <c r="E37">
        <v>1</v>
      </c>
      <c r="F37">
        <v>1</v>
      </c>
      <c r="G37">
        <v>1</v>
      </c>
      <c r="H37">
        <v>3</v>
      </c>
      <c r="I37" t="s">
        <v>367</v>
      </c>
      <c r="J37" t="s">
        <v>368</v>
      </c>
      <c r="K37" t="s">
        <v>369</v>
      </c>
      <c r="L37">
        <v>1346</v>
      </c>
      <c r="N37">
        <v>1009</v>
      </c>
      <c r="O37" t="s">
        <v>49</v>
      </c>
      <c r="P37" t="s">
        <v>49</v>
      </c>
      <c r="Q37">
        <v>1</v>
      </c>
      <c r="W37">
        <v>0</v>
      </c>
      <c r="X37">
        <v>1874014885</v>
      </c>
      <c r="Y37">
        <f t="shared" si="25"/>
        <v>0</v>
      </c>
      <c r="AA37">
        <v>292.3</v>
      </c>
      <c r="AB37">
        <v>0</v>
      </c>
      <c r="AC37">
        <v>0</v>
      </c>
      <c r="AD37">
        <v>0</v>
      </c>
      <c r="AE37">
        <v>292.3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6</v>
      </c>
      <c r="AT37">
        <v>0.5</v>
      </c>
      <c r="AU37" t="s">
        <v>55</v>
      </c>
      <c r="AV37">
        <v>0</v>
      </c>
      <c r="AW37">
        <v>2</v>
      </c>
      <c r="AX37">
        <v>58002747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ROUND(Y37*Source!I35,9)</f>
        <v>0</v>
      </c>
      <c r="CY37">
        <f t="shared" si="26"/>
        <v>292.3</v>
      </c>
      <c r="CZ37">
        <f t="shared" si="27"/>
        <v>292.3</v>
      </c>
      <c r="DA37">
        <f t="shared" si="28"/>
        <v>1</v>
      </c>
      <c r="DB37">
        <f t="shared" si="29"/>
        <v>0</v>
      </c>
      <c r="DC37">
        <f t="shared" si="30"/>
        <v>0</v>
      </c>
      <c r="DD37" t="s">
        <v>6</v>
      </c>
      <c r="DE37" t="s">
        <v>6</v>
      </c>
      <c r="DF37">
        <f t="shared" si="32"/>
        <v>0</v>
      </c>
      <c r="DG37">
        <f t="shared" si="33"/>
        <v>0</v>
      </c>
      <c r="DH37">
        <f t="shared" si="34"/>
        <v>0</v>
      </c>
      <c r="DI37">
        <f t="shared" si="35"/>
        <v>0</v>
      </c>
      <c r="DJ37">
        <f t="shared" si="31"/>
        <v>0</v>
      </c>
      <c r="DK37">
        <v>0</v>
      </c>
    </row>
    <row r="38" spans="1:115" x14ac:dyDescent="0.2">
      <c r="A38">
        <f>ROW(Source!A35)</f>
        <v>35</v>
      </c>
      <c r="B38">
        <v>58002114</v>
      </c>
      <c r="C38">
        <v>58002709</v>
      </c>
      <c r="D38">
        <v>55475993</v>
      </c>
      <c r="E38">
        <v>1</v>
      </c>
      <c r="F38">
        <v>1</v>
      </c>
      <c r="G38">
        <v>1</v>
      </c>
      <c r="H38">
        <v>3</v>
      </c>
      <c r="I38" t="s">
        <v>370</v>
      </c>
      <c r="J38" t="s">
        <v>371</v>
      </c>
      <c r="K38" t="s">
        <v>39</v>
      </c>
      <c r="L38">
        <v>1354</v>
      </c>
      <c r="N38">
        <v>1010</v>
      </c>
      <c r="O38" t="s">
        <v>372</v>
      </c>
      <c r="P38" t="s">
        <v>372</v>
      </c>
      <c r="Q38">
        <v>1</v>
      </c>
      <c r="W38">
        <v>0</v>
      </c>
      <c r="X38">
        <v>1995933384</v>
      </c>
      <c r="Y38">
        <f t="shared" si="25"/>
        <v>0</v>
      </c>
      <c r="AA38">
        <v>9.4</v>
      </c>
      <c r="AB38">
        <v>0</v>
      </c>
      <c r="AC38">
        <v>0</v>
      </c>
      <c r="AD38">
        <v>0</v>
      </c>
      <c r="AE38">
        <v>9.4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6</v>
      </c>
      <c r="AT38">
        <v>6</v>
      </c>
      <c r="AU38" t="s">
        <v>55</v>
      </c>
      <c r="AV38">
        <v>0</v>
      </c>
      <c r="AW38">
        <v>2</v>
      </c>
      <c r="AX38">
        <v>58002748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ROUND(Y38*Source!I35,9)</f>
        <v>0</v>
      </c>
      <c r="CY38">
        <f t="shared" si="26"/>
        <v>9.4</v>
      </c>
      <c r="CZ38">
        <f t="shared" si="27"/>
        <v>9.4</v>
      </c>
      <c r="DA38">
        <f t="shared" si="28"/>
        <v>1</v>
      </c>
      <c r="DB38">
        <f t="shared" si="29"/>
        <v>0</v>
      </c>
      <c r="DC38">
        <f t="shared" si="30"/>
        <v>0</v>
      </c>
      <c r="DD38" t="s">
        <v>6</v>
      </c>
      <c r="DE38" t="s">
        <v>6</v>
      </c>
      <c r="DF38">
        <f t="shared" si="32"/>
        <v>0</v>
      </c>
      <c r="DG38">
        <f t="shared" si="33"/>
        <v>0</v>
      </c>
      <c r="DH38">
        <f t="shared" si="34"/>
        <v>0</v>
      </c>
      <c r="DI38">
        <f t="shared" si="35"/>
        <v>0</v>
      </c>
      <c r="DJ38">
        <f t="shared" si="31"/>
        <v>0</v>
      </c>
      <c r="DK38">
        <v>0</v>
      </c>
    </row>
    <row r="39" spans="1:115" x14ac:dyDescent="0.2">
      <c r="A39">
        <f>ROW(Source!A35)</f>
        <v>35</v>
      </c>
      <c r="B39">
        <v>58002114</v>
      </c>
      <c r="C39">
        <v>58002709</v>
      </c>
      <c r="D39">
        <v>55476189</v>
      </c>
      <c r="E39">
        <v>1</v>
      </c>
      <c r="F39">
        <v>1</v>
      </c>
      <c r="G39">
        <v>1</v>
      </c>
      <c r="H39">
        <v>3</v>
      </c>
      <c r="I39" t="s">
        <v>373</v>
      </c>
      <c r="J39" t="s">
        <v>374</v>
      </c>
      <c r="K39" t="s">
        <v>375</v>
      </c>
      <c r="L39">
        <v>1354</v>
      </c>
      <c r="N39">
        <v>1010</v>
      </c>
      <c r="O39" t="s">
        <v>372</v>
      </c>
      <c r="P39" t="s">
        <v>372</v>
      </c>
      <c r="Q39">
        <v>1</v>
      </c>
      <c r="W39">
        <v>0</v>
      </c>
      <c r="X39">
        <v>-1431125466</v>
      </c>
      <c r="Y39">
        <f t="shared" si="25"/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6</v>
      </c>
      <c r="AT39">
        <v>6</v>
      </c>
      <c r="AU39" t="s">
        <v>55</v>
      </c>
      <c r="AV39">
        <v>0</v>
      </c>
      <c r="AW39">
        <v>2</v>
      </c>
      <c r="AX39">
        <v>58002749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ROUND(Y39*Source!I35,9)</f>
        <v>0</v>
      </c>
      <c r="CY39">
        <f t="shared" si="26"/>
        <v>0</v>
      </c>
      <c r="CZ39">
        <f t="shared" si="27"/>
        <v>0</v>
      </c>
      <c r="DA39">
        <f t="shared" si="28"/>
        <v>1</v>
      </c>
      <c r="DB39">
        <f t="shared" si="29"/>
        <v>0</v>
      </c>
      <c r="DC39">
        <f t="shared" si="30"/>
        <v>0</v>
      </c>
      <c r="DD39" t="s">
        <v>6</v>
      </c>
      <c r="DE39" t="s">
        <v>6</v>
      </c>
      <c r="DF39">
        <f t="shared" si="32"/>
        <v>0</v>
      </c>
      <c r="DG39">
        <f t="shared" si="33"/>
        <v>0</v>
      </c>
      <c r="DH39">
        <f t="shared" si="34"/>
        <v>0</v>
      </c>
      <c r="DI39">
        <f t="shared" si="35"/>
        <v>0</v>
      </c>
      <c r="DJ39">
        <f t="shared" si="31"/>
        <v>0</v>
      </c>
      <c r="DK39">
        <v>0</v>
      </c>
    </row>
    <row r="40" spans="1:115" x14ac:dyDescent="0.2">
      <c r="A40">
        <f>ROW(Source!A35)</f>
        <v>35</v>
      </c>
      <c r="B40">
        <v>58002114</v>
      </c>
      <c r="C40">
        <v>58002709</v>
      </c>
      <c r="D40">
        <v>55476235</v>
      </c>
      <c r="E40">
        <v>1</v>
      </c>
      <c r="F40">
        <v>1</v>
      </c>
      <c r="G40">
        <v>1</v>
      </c>
      <c r="H40">
        <v>3</v>
      </c>
      <c r="I40" t="s">
        <v>385</v>
      </c>
      <c r="J40" t="s">
        <v>386</v>
      </c>
      <c r="K40" t="s">
        <v>387</v>
      </c>
      <c r="L40">
        <v>1354</v>
      </c>
      <c r="N40">
        <v>1010</v>
      </c>
      <c r="O40" t="s">
        <v>372</v>
      </c>
      <c r="P40" t="s">
        <v>372</v>
      </c>
      <c r="Q40">
        <v>1</v>
      </c>
      <c r="W40">
        <v>0</v>
      </c>
      <c r="X40">
        <v>-1914018899</v>
      </c>
      <c r="Y40">
        <f t="shared" si="25"/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6</v>
      </c>
      <c r="AT40">
        <v>1</v>
      </c>
      <c r="AU40" t="s">
        <v>55</v>
      </c>
      <c r="AV40">
        <v>0</v>
      </c>
      <c r="AW40">
        <v>2</v>
      </c>
      <c r="AX40">
        <v>58002750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ROUND(Y40*Source!I35,9)</f>
        <v>0</v>
      </c>
      <c r="CY40">
        <f t="shared" si="26"/>
        <v>0</v>
      </c>
      <c r="CZ40">
        <f t="shared" si="27"/>
        <v>0</v>
      </c>
      <c r="DA40">
        <f t="shared" si="28"/>
        <v>1</v>
      </c>
      <c r="DB40">
        <f t="shared" si="29"/>
        <v>0</v>
      </c>
      <c r="DC40">
        <f t="shared" si="30"/>
        <v>0</v>
      </c>
      <c r="DD40" t="s">
        <v>6</v>
      </c>
      <c r="DE40" t="s">
        <v>6</v>
      </c>
      <c r="DF40">
        <f t="shared" si="32"/>
        <v>0</v>
      </c>
      <c r="DG40">
        <f t="shared" si="33"/>
        <v>0</v>
      </c>
      <c r="DH40">
        <f t="shared" si="34"/>
        <v>0</v>
      </c>
      <c r="DI40">
        <f t="shared" si="35"/>
        <v>0</v>
      </c>
      <c r="DJ40">
        <f t="shared" si="31"/>
        <v>0</v>
      </c>
      <c r="DK40">
        <v>0</v>
      </c>
    </row>
    <row r="41" spans="1:115" x14ac:dyDescent="0.2">
      <c r="A41">
        <f>ROW(Source!A35)</f>
        <v>35</v>
      </c>
      <c r="B41">
        <v>58002114</v>
      </c>
      <c r="C41">
        <v>58002709</v>
      </c>
      <c r="D41">
        <v>55476267</v>
      </c>
      <c r="E41">
        <v>1</v>
      </c>
      <c r="F41">
        <v>1</v>
      </c>
      <c r="G41">
        <v>1</v>
      </c>
      <c r="H41">
        <v>3</v>
      </c>
      <c r="I41" t="s">
        <v>379</v>
      </c>
      <c r="J41" t="s">
        <v>380</v>
      </c>
      <c r="K41" t="s">
        <v>381</v>
      </c>
      <c r="L41">
        <v>1354</v>
      </c>
      <c r="N41">
        <v>1010</v>
      </c>
      <c r="O41" t="s">
        <v>372</v>
      </c>
      <c r="P41" t="s">
        <v>372</v>
      </c>
      <c r="Q41">
        <v>1</v>
      </c>
      <c r="W41">
        <v>0</v>
      </c>
      <c r="X41">
        <v>1243684539</v>
      </c>
      <c r="Y41">
        <f t="shared" si="25"/>
        <v>0</v>
      </c>
      <c r="AA41">
        <v>290</v>
      </c>
      <c r="AB41">
        <v>0</v>
      </c>
      <c r="AC41">
        <v>0</v>
      </c>
      <c r="AD41">
        <v>0</v>
      </c>
      <c r="AE41">
        <v>290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6</v>
      </c>
      <c r="AT41">
        <v>1</v>
      </c>
      <c r="AU41" t="s">
        <v>55</v>
      </c>
      <c r="AV41">
        <v>0</v>
      </c>
      <c r="AW41">
        <v>2</v>
      </c>
      <c r="AX41">
        <v>58002751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ROUND(Y41*Source!I35,9)</f>
        <v>0</v>
      </c>
      <c r="CY41">
        <f t="shared" si="26"/>
        <v>290</v>
      </c>
      <c r="CZ41">
        <f t="shared" si="27"/>
        <v>290</v>
      </c>
      <c r="DA41">
        <f t="shared" si="28"/>
        <v>1</v>
      </c>
      <c r="DB41">
        <f t="shared" si="29"/>
        <v>0</v>
      </c>
      <c r="DC41">
        <f t="shared" si="30"/>
        <v>0</v>
      </c>
      <c r="DD41" t="s">
        <v>6</v>
      </c>
      <c r="DE41" t="s">
        <v>6</v>
      </c>
      <c r="DF41">
        <f t="shared" si="32"/>
        <v>0</v>
      </c>
      <c r="DG41">
        <f t="shared" si="33"/>
        <v>0</v>
      </c>
      <c r="DH41">
        <f t="shared" si="34"/>
        <v>0</v>
      </c>
      <c r="DI41">
        <f t="shared" si="35"/>
        <v>0</v>
      </c>
      <c r="DJ41">
        <f t="shared" si="31"/>
        <v>0</v>
      </c>
      <c r="DK41">
        <v>0</v>
      </c>
    </row>
    <row r="42" spans="1:115" x14ac:dyDescent="0.2">
      <c r="A42">
        <f>ROW(Source!A47)</f>
        <v>47</v>
      </c>
      <c r="B42">
        <v>58002114</v>
      </c>
      <c r="C42">
        <v>58002763</v>
      </c>
      <c r="D42">
        <v>55475246</v>
      </c>
      <c r="E42">
        <v>1</v>
      </c>
      <c r="F42">
        <v>1</v>
      </c>
      <c r="G42">
        <v>1</v>
      </c>
      <c r="H42">
        <v>1</v>
      </c>
      <c r="I42" t="s">
        <v>326</v>
      </c>
      <c r="J42" t="s">
        <v>6</v>
      </c>
      <c r="K42" t="s">
        <v>327</v>
      </c>
      <c r="L42">
        <v>1369</v>
      </c>
      <c r="N42">
        <v>1013</v>
      </c>
      <c r="O42" t="s">
        <v>328</v>
      </c>
      <c r="P42" t="s">
        <v>328</v>
      </c>
      <c r="Q42">
        <v>1</v>
      </c>
      <c r="W42">
        <v>0</v>
      </c>
      <c r="X42">
        <v>-1710606130</v>
      </c>
      <c r="Y42">
        <f t="shared" ref="Y42:Y50" si="36">(AT42*0.5)</f>
        <v>0.56499999999999995</v>
      </c>
      <c r="AA42">
        <v>0</v>
      </c>
      <c r="AB42">
        <v>0</v>
      </c>
      <c r="AC42">
        <v>0</v>
      </c>
      <c r="AD42">
        <v>173.4</v>
      </c>
      <c r="AE42">
        <v>0</v>
      </c>
      <c r="AF42">
        <v>0</v>
      </c>
      <c r="AG42">
        <v>0</v>
      </c>
      <c r="AH42">
        <v>173.4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6</v>
      </c>
      <c r="AT42">
        <v>1.1299999999999999</v>
      </c>
      <c r="AU42" t="s">
        <v>83</v>
      </c>
      <c r="AV42">
        <v>2</v>
      </c>
      <c r="AW42">
        <v>2</v>
      </c>
      <c r="AX42">
        <v>58002775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ROUND(Y42*Source!I47,9)</f>
        <v>50.85</v>
      </c>
      <c r="CY42">
        <f t="shared" ref="CY42:CY47" si="37">AD42</f>
        <v>173.4</v>
      </c>
      <c r="CZ42">
        <f t="shared" ref="CZ42:CZ47" si="38">AH42</f>
        <v>173.4</v>
      </c>
      <c r="DA42">
        <f t="shared" ref="DA42:DA47" si="39">AL42</f>
        <v>1</v>
      </c>
      <c r="DB42">
        <f t="shared" ref="DB42:DB50" si="40">ROUND((ROUND(AT42*CZ42,2)*0.5),2)</f>
        <v>97.97</v>
      </c>
      <c r="DC42">
        <f t="shared" ref="DC42:DC50" si="41">ROUND((ROUND(AT42*AG42,2)*0.5),2)</f>
        <v>0</v>
      </c>
      <c r="DD42" t="s">
        <v>6</v>
      </c>
      <c r="DE42" t="s">
        <v>6</v>
      </c>
      <c r="DF42">
        <f t="shared" si="32"/>
        <v>0</v>
      </c>
      <c r="DG42">
        <f t="shared" si="33"/>
        <v>0</v>
      </c>
      <c r="DH42">
        <f t="shared" si="34"/>
        <v>0</v>
      </c>
      <c r="DI42">
        <f t="shared" si="35"/>
        <v>8817</v>
      </c>
      <c r="DJ42">
        <f t="shared" ref="DJ42:DJ47" si="42">DI42</f>
        <v>8817</v>
      </c>
      <c r="DK42">
        <v>0</v>
      </c>
    </row>
    <row r="43" spans="1:115" x14ac:dyDescent="0.2">
      <c r="A43">
        <f>ROW(Source!A47)</f>
        <v>47</v>
      </c>
      <c r="B43">
        <v>58002114</v>
      </c>
      <c r="C43">
        <v>58002763</v>
      </c>
      <c r="D43">
        <v>55475260</v>
      </c>
      <c r="E43">
        <v>1</v>
      </c>
      <c r="F43">
        <v>1</v>
      </c>
      <c r="G43">
        <v>1</v>
      </c>
      <c r="H43">
        <v>1</v>
      </c>
      <c r="I43" t="s">
        <v>331</v>
      </c>
      <c r="J43" t="s">
        <v>6</v>
      </c>
      <c r="K43" t="s">
        <v>332</v>
      </c>
      <c r="L43">
        <v>1369</v>
      </c>
      <c r="N43">
        <v>1013</v>
      </c>
      <c r="O43" t="s">
        <v>328</v>
      </c>
      <c r="P43" t="s">
        <v>328</v>
      </c>
      <c r="Q43">
        <v>1</v>
      </c>
      <c r="W43">
        <v>0</v>
      </c>
      <c r="X43">
        <v>34361727</v>
      </c>
      <c r="Y43">
        <f t="shared" si="36"/>
        <v>0.56499999999999995</v>
      </c>
      <c r="AA43">
        <v>0</v>
      </c>
      <c r="AB43">
        <v>0</v>
      </c>
      <c r="AC43">
        <v>0</v>
      </c>
      <c r="AD43">
        <v>173.4</v>
      </c>
      <c r="AE43">
        <v>0</v>
      </c>
      <c r="AF43">
        <v>0</v>
      </c>
      <c r="AG43">
        <v>0</v>
      </c>
      <c r="AH43">
        <v>173.4</v>
      </c>
      <c r="AI43">
        <v>1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6</v>
      </c>
      <c r="AT43">
        <v>1.1299999999999999</v>
      </c>
      <c r="AU43" t="s">
        <v>83</v>
      </c>
      <c r="AV43">
        <v>2</v>
      </c>
      <c r="AW43">
        <v>2</v>
      </c>
      <c r="AX43">
        <v>58002776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ROUND(Y43*Source!I47,9)</f>
        <v>50.85</v>
      </c>
      <c r="CY43">
        <f t="shared" si="37"/>
        <v>173.4</v>
      </c>
      <c r="CZ43">
        <f t="shared" si="38"/>
        <v>173.4</v>
      </c>
      <c r="DA43">
        <f t="shared" si="39"/>
        <v>1</v>
      </c>
      <c r="DB43">
        <f t="shared" si="40"/>
        <v>97.97</v>
      </c>
      <c r="DC43">
        <f t="shared" si="41"/>
        <v>0</v>
      </c>
      <c r="DD43" t="s">
        <v>6</v>
      </c>
      <c r="DE43" t="s">
        <v>6</v>
      </c>
      <c r="DF43">
        <f t="shared" si="32"/>
        <v>0</v>
      </c>
      <c r="DG43">
        <f t="shared" si="33"/>
        <v>0</v>
      </c>
      <c r="DH43">
        <f t="shared" si="34"/>
        <v>0</v>
      </c>
      <c r="DI43">
        <f t="shared" si="35"/>
        <v>8817</v>
      </c>
      <c r="DJ43">
        <f t="shared" si="42"/>
        <v>8817</v>
      </c>
      <c r="DK43">
        <v>0</v>
      </c>
    </row>
    <row r="44" spans="1:115" x14ac:dyDescent="0.2">
      <c r="A44">
        <f>ROW(Source!A47)</f>
        <v>47</v>
      </c>
      <c r="B44">
        <v>58002114</v>
      </c>
      <c r="C44">
        <v>58002763</v>
      </c>
      <c r="D44">
        <v>55475302</v>
      </c>
      <c r="E44">
        <v>1</v>
      </c>
      <c r="F44">
        <v>1</v>
      </c>
      <c r="G44">
        <v>1</v>
      </c>
      <c r="H44">
        <v>1</v>
      </c>
      <c r="I44" t="s">
        <v>388</v>
      </c>
      <c r="J44" t="s">
        <v>6</v>
      </c>
      <c r="K44" t="s">
        <v>389</v>
      </c>
      <c r="L44">
        <v>1369</v>
      </c>
      <c r="N44">
        <v>1013</v>
      </c>
      <c r="O44" t="s">
        <v>328</v>
      </c>
      <c r="P44" t="s">
        <v>328</v>
      </c>
      <c r="Q44">
        <v>1</v>
      </c>
      <c r="W44">
        <v>0</v>
      </c>
      <c r="X44">
        <v>-85626121</v>
      </c>
      <c r="Y44">
        <f t="shared" si="36"/>
        <v>0.5665</v>
      </c>
      <c r="AA44">
        <v>0</v>
      </c>
      <c r="AB44">
        <v>0</v>
      </c>
      <c r="AC44">
        <v>0</v>
      </c>
      <c r="AD44">
        <v>196.3</v>
      </c>
      <c r="AE44">
        <v>0</v>
      </c>
      <c r="AF44">
        <v>0</v>
      </c>
      <c r="AG44">
        <v>0</v>
      </c>
      <c r="AH44">
        <v>196.3</v>
      </c>
      <c r="AI44">
        <v>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6</v>
      </c>
      <c r="AT44">
        <v>1.133</v>
      </c>
      <c r="AU44" t="s">
        <v>83</v>
      </c>
      <c r="AV44">
        <v>2</v>
      </c>
      <c r="AW44">
        <v>2</v>
      </c>
      <c r="AX44">
        <v>58002777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ROUND(Y44*Source!I47,9)</f>
        <v>50.984999999999999</v>
      </c>
      <c r="CY44">
        <f t="shared" si="37"/>
        <v>196.3</v>
      </c>
      <c r="CZ44">
        <f t="shared" si="38"/>
        <v>196.3</v>
      </c>
      <c r="DA44">
        <f t="shared" si="39"/>
        <v>1</v>
      </c>
      <c r="DB44">
        <f t="shared" si="40"/>
        <v>111.21</v>
      </c>
      <c r="DC44">
        <f t="shared" si="41"/>
        <v>0</v>
      </c>
      <c r="DD44" t="s">
        <v>6</v>
      </c>
      <c r="DE44" t="s">
        <v>6</v>
      </c>
      <c r="DF44">
        <f t="shared" si="32"/>
        <v>0</v>
      </c>
      <c r="DG44">
        <f t="shared" si="33"/>
        <v>0</v>
      </c>
      <c r="DH44">
        <f t="shared" si="34"/>
        <v>0</v>
      </c>
      <c r="DI44">
        <f t="shared" si="35"/>
        <v>10008</v>
      </c>
      <c r="DJ44">
        <f t="shared" si="42"/>
        <v>10008</v>
      </c>
      <c r="DK44">
        <v>0</v>
      </c>
    </row>
    <row r="45" spans="1:115" x14ac:dyDescent="0.2">
      <c r="A45">
        <f>ROW(Source!A47)</f>
        <v>47</v>
      </c>
      <c r="B45">
        <v>58002114</v>
      </c>
      <c r="C45">
        <v>58002763</v>
      </c>
      <c r="D45">
        <v>55475360</v>
      </c>
      <c r="E45">
        <v>1</v>
      </c>
      <c r="F45">
        <v>1</v>
      </c>
      <c r="G45">
        <v>1</v>
      </c>
      <c r="H45">
        <v>1</v>
      </c>
      <c r="I45" t="s">
        <v>335</v>
      </c>
      <c r="J45" t="s">
        <v>6</v>
      </c>
      <c r="K45" t="s">
        <v>336</v>
      </c>
      <c r="L45">
        <v>1369</v>
      </c>
      <c r="N45">
        <v>1013</v>
      </c>
      <c r="O45" t="s">
        <v>328</v>
      </c>
      <c r="P45" t="s">
        <v>328</v>
      </c>
      <c r="Q45">
        <v>1</v>
      </c>
      <c r="W45">
        <v>0</v>
      </c>
      <c r="X45">
        <v>814146513</v>
      </c>
      <c r="Y45">
        <f t="shared" si="36"/>
        <v>0.56499999999999995</v>
      </c>
      <c r="AA45">
        <v>0</v>
      </c>
      <c r="AB45">
        <v>0</v>
      </c>
      <c r="AC45">
        <v>0</v>
      </c>
      <c r="AD45">
        <v>136.1</v>
      </c>
      <c r="AE45">
        <v>0</v>
      </c>
      <c r="AF45">
        <v>0</v>
      </c>
      <c r="AG45">
        <v>0</v>
      </c>
      <c r="AH45">
        <v>136.1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6</v>
      </c>
      <c r="AT45">
        <v>1.1299999999999999</v>
      </c>
      <c r="AU45" t="s">
        <v>83</v>
      </c>
      <c r="AV45">
        <v>1</v>
      </c>
      <c r="AW45">
        <v>2</v>
      </c>
      <c r="AX45">
        <v>58002778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ROUND(Y45*Source!I47,9)</f>
        <v>50.85</v>
      </c>
      <c r="CY45">
        <f t="shared" si="37"/>
        <v>136.1</v>
      </c>
      <c r="CZ45">
        <f t="shared" si="38"/>
        <v>136.1</v>
      </c>
      <c r="DA45">
        <f t="shared" si="39"/>
        <v>1</v>
      </c>
      <c r="DB45">
        <f t="shared" si="40"/>
        <v>76.900000000000006</v>
      </c>
      <c r="DC45">
        <f t="shared" si="41"/>
        <v>0</v>
      </c>
      <c r="DD45" t="s">
        <v>6</v>
      </c>
      <c r="DE45" t="s">
        <v>6</v>
      </c>
      <c r="DF45">
        <f t="shared" si="32"/>
        <v>0</v>
      </c>
      <c r="DG45">
        <f t="shared" si="33"/>
        <v>0</v>
      </c>
      <c r="DH45">
        <f t="shared" si="34"/>
        <v>0</v>
      </c>
      <c r="DI45">
        <f t="shared" si="35"/>
        <v>6921</v>
      </c>
      <c r="DJ45">
        <f t="shared" si="42"/>
        <v>6921</v>
      </c>
      <c r="DK45">
        <v>0</v>
      </c>
    </row>
    <row r="46" spans="1:115" x14ac:dyDescent="0.2">
      <c r="A46">
        <f>ROW(Source!A47)</f>
        <v>47</v>
      </c>
      <c r="B46">
        <v>58002114</v>
      </c>
      <c r="C46">
        <v>58002763</v>
      </c>
      <c r="D46">
        <v>55475362</v>
      </c>
      <c r="E46">
        <v>1</v>
      </c>
      <c r="F46">
        <v>1</v>
      </c>
      <c r="G46">
        <v>1</v>
      </c>
      <c r="H46">
        <v>1</v>
      </c>
      <c r="I46" t="s">
        <v>337</v>
      </c>
      <c r="J46" t="s">
        <v>6</v>
      </c>
      <c r="K46" t="s">
        <v>338</v>
      </c>
      <c r="L46">
        <v>1369</v>
      </c>
      <c r="N46">
        <v>1013</v>
      </c>
      <c r="O46" t="s">
        <v>328</v>
      </c>
      <c r="P46" t="s">
        <v>328</v>
      </c>
      <c r="Q46">
        <v>1</v>
      </c>
      <c r="W46">
        <v>0</v>
      </c>
      <c r="X46">
        <v>2042959353</v>
      </c>
      <c r="Y46">
        <f t="shared" si="36"/>
        <v>0.56499999999999995</v>
      </c>
      <c r="AA46">
        <v>0</v>
      </c>
      <c r="AB46">
        <v>0</v>
      </c>
      <c r="AC46">
        <v>0</v>
      </c>
      <c r="AD46">
        <v>154</v>
      </c>
      <c r="AE46">
        <v>0</v>
      </c>
      <c r="AF46">
        <v>0</v>
      </c>
      <c r="AG46">
        <v>0</v>
      </c>
      <c r="AH46">
        <v>154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6</v>
      </c>
      <c r="AT46">
        <v>1.1299999999999999</v>
      </c>
      <c r="AU46" t="s">
        <v>83</v>
      </c>
      <c r="AV46">
        <v>1</v>
      </c>
      <c r="AW46">
        <v>2</v>
      </c>
      <c r="AX46">
        <v>58002779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ROUND(Y46*Source!I47,9)</f>
        <v>50.85</v>
      </c>
      <c r="CY46">
        <f t="shared" si="37"/>
        <v>154</v>
      </c>
      <c r="CZ46">
        <f t="shared" si="38"/>
        <v>154</v>
      </c>
      <c r="DA46">
        <f t="shared" si="39"/>
        <v>1</v>
      </c>
      <c r="DB46">
        <f t="shared" si="40"/>
        <v>87.01</v>
      </c>
      <c r="DC46">
        <f t="shared" si="41"/>
        <v>0</v>
      </c>
      <c r="DD46" t="s">
        <v>6</v>
      </c>
      <c r="DE46" t="s">
        <v>6</v>
      </c>
      <c r="DF46">
        <f t="shared" si="32"/>
        <v>0</v>
      </c>
      <c r="DG46">
        <f t="shared" si="33"/>
        <v>0</v>
      </c>
      <c r="DH46">
        <f t="shared" si="34"/>
        <v>0</v>
      </c>
      <c r="DI46">
        <f t="shared" si="35"/>
        <v>7831</v>
      </c>
      <c r="DJ46">
        <f t="shared" si="42"/>
        <v>7831</v>
      </c>
      <c r="DK46">
        <v>0</v>
      </c>
    </row>
    <row r="47" spans="1:115" x14ac:dyDescent="0.2">
      <c r="A47">
        <f>ROW(Source!A47)</f>
        <v>47</v>
      </c>
      <c r="B47">
        <v>58002114</v>
      </c>
      <c r="C47">
        <v>58002763</v>
      </c>
      <c r="D47">
        <v>55475364</v>
      </c>
      <c r="E47">
        <v>1</v>
      </c>
      <c r="F47">
        <v>1</v>
      </c>
      <c r="G47">
        <v>1</v>
      </c>
      <c r="H47">
        <v>1</v>
      </c>
      <c r="I47" t="s">
        <v>339</v>
      </c>
      <c r="J47" t="s">
        <v>6</v>
      </c>
      <c r="K47" t="s">
        <v>340</v>
      </c>
      <c r="L47">
        <v>1369</v>
      </c>
      <c r="N47">
        <v>1013</v>
      </c>
      <c r="O47" t="s">
        <v>328</v>
      </c>
      <c r="P47" t="s">
        <v>328</v>
      </c>
      <c r="Q47">
        <v>1</v>
      </c>
      <c r="W47">
        <v>0</v>
      </c>
      <c r="X47">
        <v>-681513205</v>
      </c>
      <c r="Y47">
        <f t="shared" si="36"/>
        <v>0.56499999999999995</v>
      </c>
      <c r="AA47">
        <v>0</v>
      </c>
      <c r="AB47">
        <v>0</v>
      </c>
      <c r="AC47">
        <v>0</v>
      </c>
      <c r="AD47">
        <v>173.4</v>
      </c>
      <c r="AE47">
        <v>0</v>
      </c>
      <c r="AF47">
        <v>0</v>
      </c>
      <c r="AG47">
        <v>0</v>
      </c>
      <c r="AH47">
        <v>173.4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6</v>
      </c>
      <c r="AT47">
        <v>1.1299999999999999</v>
      </c>
      <c r="AU47" t="s">
        <v>83</v>
      </c>
      <c r="AV47">
        <v>1</v>
      </c>
      <c r="AW47">
        <v>2</v>
      </c>
      <c r="AX47">
        <v>58002780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ROUND(Y47*Source!I47,9)</f>
        <v>50.85</v>
      </c>
      <c r="CY47">
        <f t="shared" si="37"/>
        <v>173.4</v>
      </c>
      <c r="CZ47">
        <f t="shared" si="38"/>
        <v>173.4</v>
      </c>
      <c r="DA47">
        <f t="shared" si="39"/>
        <v>1</v>
      </c>
      <c r="DB47">
        <f t="shared" si="40"/>
        <v>97.97</v>
      </c>
      <c r="DC47">
        <f t="shared" si="41"/>
        <v>0</v>
      </c>
      <c r="DD47" t="s">
        <v>6</v>
      </c>
      <c r="DE47" t="s">
        <v>6</v>
      </c>
      <c r="DF47">
        <f t="shared" si="32"/>
        <v>0</v>
      </c>
      <c r="DG47">
        <f t="shared" si="33"/>
        <v>0</v>
      </c>
      <c r="DH47">
        <f t="shared" si="34"/>
        <v>0</v>
      </c>
      <c r="DI47">
        <f t="shared" si="35"/>
        <v>8817</v>
      </c>
      <c r="DJ47">
        <f t="shared" si="42"/>
        <v>8817</v>
      </c>
      <c r="DK47">
        <v>0</v>
      </c>
    </row>
    <row r="48" spans="1:115" x14ac:dyDescent="0.2">
      <c r="A48">
        <f>ROW(Source!A47)</f>
        <v>47</v>
      </c>
      <c r="B48">
        <v>58002114</v>
      </c>
      <c r="C48">
        <v>58002763</v>
      </c>
      <c r="D48">
        <v>55475492</v>
      </c>
      <c r="E48">
        <v>1</v>
      </c>
      <c r="F48">
        <v>1</v>
      </c>
      <c r="G48">
        <v>1</v>
      </c>
      <c r="H48">
        <v>2</v>
      </c>
      <c r="I48" t="s">
        <v>341</v>
      </c>
      <c r="J48" t="s">
        <v>342</v>
      </c>
      <c r="K48" t="s">
        <v>343</v>
      </c>
      <c r="L48">
        <v>1368</v>
      </c>
      <c r="N48">
        <v>1011</v>
      </c>
      <c r="O48" t="s">
        <v>344</v>
      </c>
      <c r="P48" t="s">
        <v>344</v>
      </c>
      <c r="Q48">
        <v>1</v>
      </c>
      <c r="W48">
        <v>0</v>
      </c>
      <c r="X48">
        <v>1197723226</v>
      </c>
      <c r="Y48">
        <f t="shared" si="36"/>
        <v>0.56499999999999995</v>
      </c>
      <c r="AA48">
        <v>0</v>
      </c>
      <c r="AB48">
        <v>467</v>
      </c>
      <c r="AC48">
        <v>0</v>
      </c>
      <c r="AD48">
        <v>0</v>
      </c>
      <c r="AE48">
        <v>0</v>
      </c>
      <c r="AF48">
        <v>467.00000000000006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6</v>
      </c>
      <c r="AT48">
        <v>1.1299999999999999</v>
      </c>
      <c r="AU48" t="s">
        <v>83</v>
      </c>
      <c r="AV48">
        <v>0</v>
      </c>
      <c r="AW48">
        <v>2</v>
      </c>
      <c r="AX48">
        <v>58002781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ROUND(Y48*Source!I47,9)</f>
        <v>50.85</v>
      </c>
      <c r="CY48">
        <f>AB48</f>
        <v>467</v>
      </c>
      <c r="CZ48">
        <f>AF48</f>
        <v>467.00000000000006</v>
      </c>
      <c r="DA48">
        <f>AJ48</f>
        <v>1</v>
      </c>
      <c r="DB48">
        <f t="shared" si="40"/>
        <v>263.86</v>
      </c>
      <c r="DC48">
        <f t="shared" si="41"/>
        <v>0</v>
      </c>
      <c r="DD48" t="s">
        <v>6</v>
      </c>
      <c r="DE48" t="s">
        <v>6</v>
      </c>
      <c r="DF48">
        <f t="shared" si="32"/>
        <v>0</v>
      </c>
      <c r="DG48">
        <f t="shared" si="33"/>
        <v>23747</v>
      </c>
      <c r="DH48">
        <f t="shared" si="34"/>
        <v>0</v>
      </c>
      <c r="DI48">
        <f t="shared" si="35"/>
        <v>0</v>
      </c>
      <c r="DJ48">
        <f>DG48</f>
        <v>23747</v>
      </c>
      <c r="DK48">
        <v>0</v>
      </c>
    </row>
    <row r="49" spans="1:115" x14ac:dyDescent="0.2">
      <c r="A49">
        <f>ROW(Source!A47)</f>
        <v>47</v>
      </c>
      <c r="B49">
        <v>58002114</v>
      </c>
      <c r="C49">
        <v>58002763</v>
      </c>
      <c r="D49">
        <v>55475534</v>
      </c>
      <c r="E49">
        <v>1</v>
      </c>
      <c r="F49">
        <v>1</v>
      </c>
      <c r="G49">
        <v>1</v>
      </c>
      <c r="H49">
        <v>2</v>
      </c>
      <c r="I49" t="s">
        <v>348</v>
      </c>
      <c r="J49" t="s">
        <v>349</v>
      </c>
      <c r="K49" t="s">
        <v>350</v>
      </c>
      <c r="L49">
        <v>1368</v>
      </c>
      <c r="N49">
        <v>1011</v>
      </c>
      <c r="O49" t="s">
        <v>344</v>
      </c>
      <c r="P49" t="s">
        <v>344</v>
      </c>
      <c r="Q49">
        <v>1</v>
      </c>
      <c r="W49">
        <v>0</v>
      </c>
      <c r="X49">
        <v>307446071</v>
      </c>
      <c r="Y49">
        <f t="shared" si="36"/>
        <v>0.56499999999999995</v>
      </c>
      <c r="AA49">
        <v>0</v>
      </c>
      <c r="AB49">
        <v>365</v>
      </c>
      <c r="AC49">
        <v>0</v>
      </c>
      <c r="AD49">
        <v>0</v>
      </c>
      <c r="AE49">
        <v>0</v>
      </c>
      <c r="AF49">
        <v>365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6</v>
      </c>
      <c r="AT49">
        <v>1.1299999999999999</v>
      </c>
      <c r="AU49" t="s">
        <v>83</v>
      </c>
      <c r="AV49">
        <v>0</v>
      </c>
      <c r="AW49">
        <v>2</v>
      </c>
      <c r="AX49">
        <v>58002782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ROUND(Y49*Source!I47,9)</f>
        <v>50.85</v>
      </c>
      <c r="CY49">
        <f>AB49</f>
        <v>365</v>
      </c>
      <c r="CZ49">
        <f>AF49</f>
        <v>365</v>
      </c>
      <c r="DA49">
        <f>AJ49</f>
        <v>1</v>
      </c>
      <c r="DB49">
        <f t="shared" si="40"/>
        <v>206.23</v>
      </c>
      <c r="DC49">
        <f t="shared" si="41"/>
        <v>0</v>
      </c>
      <c r="DD49" t="s">
        <v>6</v>
      </c>
      <c r="DE49" t="s">
        <v>6</v>
      </c>
      <c r="DF49">
        <f t="shared" si="32"/>
        <v>0</v>
      </c>
      <c r="DG49">
        <f t="shared" si="33"/>
        <v>18560</v>
      </c>
      <c r="DH49">
        <f t="shared" si="34"/>
        <v>0</v>
      </c>
      <c r="DI49">
        <f t="shared" si="35"/>
        <v>0</v>
      </c>
      <c r="DJ49">
        <f>DG49</f>
        <v>18560</v>
      </c>
      <c r="DK49">
        <v>0</v>
      </c>
    </row>
    <row r="50" spans="1:115" x14ac:dyDescent="0.2">
      <c r="A50">
        <f>ROW(Source!A47)</f>
        <v>47</v>
      </c>
      <c r="B50">
        <v>58002114</v>
      </c>
      <c r="C50">
        <v>58002763</v>
      </c>
      <c r="D50">
        <v>55475598</v>
      </c>
      <c r="E50">
        <v>1</v>
      </c>
      <c r="F50">
        <v>1</v>
      </c>
      <c r="G50">
        <v>1</v>
      </c>
      <c r="H50">
        <v>2</v>
      </c>
      <c r="I50" t="s">
        <v>390</v>
      </c>
      <c r="J50" t="s">
        <v>391</v>
      </c>
      <c r="K50" t="s">
        <v>392</v>
      </c>
      <c r="L50">
        <v>1368</v>
      </c>
      <c r="N50">
        <v>1011</v>
      </c>
      <c r="O50" t="s">
        <v>344</v>
      </c>
      <c r="P50" t="s">
        <v>344</v>
      </c>
      <c r="Q50">
        <v>1</v>
      </c>
      <c r="W50">
        <v>0</v>
      </c>
      <c r="X50">
        <v>-1878776952</v>
      </c>
      <c r="Y50">
        <f t="shared" si="36"/>
        <v>0.5665</v>
      </c>
      <c r="AA50">
        <v>0</v>
      </c>
      <c r="AB50">
        <v>655.5</v>
      </c>
      <c r="AC50">
        <v>0</v>
      </c>
      <c r="AD50">
        <v>0</v>
      </c>
      <c r="AE50">
        <v>0</v>
      </c>
      <c r="AF50">
        <v>655.5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6</v>
      </c>
      <c r="AT50">
        <v>1.133</v>
      </c>
      <c r="AU50" t="s">
        <v>83</v>
      </c>
      <c r="AV50">
        <v>0</v>
      </c>
      <c r="AW50">
        <v>2</v>
      </c>
      <c r="AX50">
        <v>58002783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ROUND(Y50*Source!I47,9)</f>
        <v>50.984999999999999</v>
      </c>
      <c r="CY50">
        <f>AB50</f>
        <v>655.5</v>
      </c>
      <c r="CZ50">
        <f>AF50</f>
        <v>655.5</v>
      </c>
      <c r="DA50">
        <f>AJ50</f>
        <v>1</v>
      </c>
      <c r="DB50">
        <f t="shared" si="40"/>
        <v>371.34</v>
      </c>
      <c r="DC50">
        <f t="shared" si="41"/>
        <v>0</v>
      </c>
      <c r="DD50" t="s">
        <v>6</v>
      </c>
      <c r="DE50" t="s">
        <v>6</v>
      </c>
      <c r="DF50">
        <f t="shared" si="32"/>
        <v>0</v>
      </c>
      <c r="DG50">
        <f t="shared" si="33"/>
        <v>33421</v>
      </c>
      <c r="DH50">
        <f t="shared" si="34"/>
        <v>0</v>
      </c>
      <c r="DI50">
        <f t="shared" si="35"/>
        <v>0</v>
      </c>
      <c r="DJ50">
        <f>DG50</f>
        <v>33421</v>
      </c>
      <c r="DK50">
        <v>0</v>
      </c>
    </row>
    <row r="51" spans="1:115" x14ac:dyDescent="0.2">
      <c r="A51">
        <f>ROW(Source!A47)</f>
        <v>47</v>
      </c>
      <c r="B51">
        <v>58002114</v>
      </c>
      <c r="C51">
        <v>58002763</v>
      </c>
      <c r="D51">
        <v>55475772</v>
      </c>
      <c r="E51">
        <v>1</v>
      </c>
      <c r="F51">
        <v>1</v>
      </c>
      <c r="G51">
        <v>1</v>
      </c>
      <c r="H51">
        <v>3</v>
      </c>
      <c r="I51" t="s">
        <v>393</v>
      </c>
      <c r="J51" t="s">
        <v>394</v>
      </c>
      <c r="K51" t="s">
        <v>395</v>
      </c>
      <c r="L51">
        <v>1346</v>
      </c>
      <c r="N51">
        <v>1009</v>
      </c>
      <c r="O51" t="s">
        <v>49</v>
      </c>
      <c r="P51" t="s">
        <v>49</v>
      </c>
      <c r="Q51">
        <v>1</v>
      </c>
      <c r="W51">
        <v>0</v>
      </c>
      <c r="X51">
        <v>-684192935</v>
      </c>
      <c r="Y51">
        <f>(AT51*0)</f>
        <v>0</v>
      </c>
      <c r="AA51">
        <v>47.5</v>
      </c>
      <c r="AB51">
        <v>0</v>
      </c>
      <c r="AC51">
        <v>0</v>
      </c>
      <c r="AD51">
        <v>0</v>
      </c>
      <c r="AE51">
        <v>47.5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6</v>
      </c>
      <c r="AT51">
        <v>0.2</v>
      </c>
      <c r="AU51" t="s">
        <v>17</v>
      </c>
      <c r="AV51">
        <v>0</v>
      </c>
      <c r="AW51">
        <v>2</v>
      </c>
      <c r="AX51">
        <v>58002784</v>
      </c>
      <c r="AY51">
        <v>1</v>
      </c>
      <c r="AZ51">
        <v>0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ROUND(Y51*Source!I47,9)</f>
        <v>0</v>
      </c>
      <c r="CY51">
        <f>AA51</f>
        <v>47.5</v>
      </c>
      <c r="CZ51">
        <f>AE51</f>
        <v>47.5</v>
      </c>
      <c r="DA51">
        <f>AI51</f>
        <v>1</v>
      </c>
      <c r="DB51">
        <f>ROUND((ROUND(AT51*CZ51,2)*0),2)</f>
        <v>0</v>
      </c>
      <c r="DC51">
        <f>ROUND((ROUND(AT51*AG51,2)*0),2)</f>
        <v>0</v>
      </c>
      <c r="DD51" t="s">
        <v>6</v>
      </c>
      <c r="DE51" t="s">
        <v>6</v>
      </c>
      <c r="DF51">
        <f t="shared" si="32"/>
        <v>0</v>
      </c>
      <c r="DG51">
        <f t="shared" si="33"/>
        <v>0</v>
      </c>
      <c r="DH51">
        <f t="shared" si="34"/>
        <v>0</v>
      </c>
      <c r="DI51">
        <f t="shared" si="35"/>
        <v>0</v>
      </c>
      <c r="DJ51">
        <f>DF51</f>
        <v>0</v>
      </c>
      <c r="DK51">
        <v>0</v>
      </c>
    </row>
    <row r="52" spans="1:115" x14ac:dyDescent="0.2">
      <c r="A52">
        <f>ROW(Source!A47)</f>
        <v>47</v>
      </c>
      <c r="B52">
        <v>58002114</v>
      </c>
      <c r="C52">
        <v>58002763</v>
      </c>
      <c r="D52">
        <v>55476168</v>
      </c>
      <c r="E52">
        <v>1</v>
      </c>
      <c r="F52">
        <v>1</v>
      </c>
      <c r="G52">
        <v>1</v>
      </c>
      <c r="H52">
        <v>3</v>
      </c>
      <c r="I52" t="s">
        <v>396</v>
      </c>
      <c r="J52" t="s">
        <v>397</v>
      </c>
      <c r="K52" t="s">
        <v>398</v>
      </c>
      <c r="L52">
        <v>1354</v>
      </c>
      <c r="N52">
        <v>1010</v>
      </c>
      <c r="O52" t="s">
        <v>372</v>
      </c>
      <c r="P52" t="s">
        <v>372</v>
      </c>
      <c r="Q52">
        <v>1</v>
      </c>
      <c r="W52">
        <v>0</v>
      </c>
      <c r="X52">
        <v>-1899331920</v>
      </c>
      <c r="Y52">
        <f>(AT52*0)</f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6</v>
      </c>
      <c r="AT52">
        <v>3</v>
      </c>
      <c r="AU52" t="s">
        <v>17</v>
      </c>
      <c r="AV52">
        <v>0</v>
      </c>
      <c r="AW52">
        <v>2</v>
      </c>
      <c r="AX52">
        <v>58002785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ROUND(Y52*Source!I47,9)</f>
        <v>0</v>
      </c>
      <c r="CY52">
        <f>AA52</f>
        <v>0</v>
      </c>
      <c r="CZ52">
        <f>AE52</f>
        <v>0</v>
      </c>
      <c r="DA52">
        <f>AI52</f>
        <v>1</v>
      </c>
      <c r="DB52">
        <f>ROUND((ROUND(AT52*CZ52,2)*0),2)</f>
        <v>0</v>
      </c>
      <c r="DC52">
        <f>ROUND((ROUND(AT52*AG52,2)*0),2)</f>
        <v>0</v>
      </c>
      <c r="DD52" t="s">
        <v>6</v>
      </c>
      <c r="DE52" t="s">
        <v>6</v>
      </c>
      <c r="DF52">
        <f t="shared" si="32"/>
        <v>0</v>
      </c>
      <c r="DG52">
        <f t="shared" si="33"/>
        <v>0</v>
      </c>
      <c r="DH52">
        <f t="shared" si="34"/>
        <v>0</v>
      </c>
      <c r="DI52">
        <f t="shared" si="35"/>
        <v>0</v>
      </c>
      <c r="DJ52">
        <f>DF52</f>
        <v>0</v>
      </c>
      <c r="DK52">
        <v>0</v>
      </c>
    </row>
    <row r="53" spans="1:115" x14ac:dyDescent="0.2">
      <c r="A53">
        <f>ROW(Source!A54)</f>
        <v>54</v>
      </c>
      <c r="B53">
        <v>58002114</v>
      </c>
      <c r="C53">
        <v>58002792</v>
      </c>
      <c r="D53">
        <v>55475246</v>
      </c>
      <c r="E53">
        <v>1</v>
      </c>
      <c r="F53">
        <v>1</v>
      </c>
      <c r="G53">
        <v>1</v>
      </c>
      <c r="H53">
        <v>1</v>
      </c>
      <c r="I53" t="s">
        <v>326</v>
      </c>
      <c r="J53" t="s">
        <v>6</v>
      </c>
      <c r="K53" t="s">
        <v>327</v>
      </c>
      <c r="L53">
        <v>1369</v>
      </c>
      <c r="N53">
        <v>1013</v>
      </c>
      <c r="O53" t="s">
        <v>328</v>
      </c>
      <c r="P53" t="s">
        <v>328</v>
      </c>
      <c r="Q53">
        <v>1</v>
      </c>
      <c r="W53">
        <v>0</v>
      </c>
      <c r="X53">
        <v>-1710606130</v>
      </c>
      <c r="Y53">
        <f t="shared" ref="Y53:Y63" si="43">AT53</f>
        <v>1.04</v>
      </c>
      <c r="AA53">
        <v>0</v>
      </c>
      <c r="AB53">
        <v>0</v>
      </c>
      <c r="AC53">
        <v>0</v>
      </c>
      <c r="AD53">
        <v>173.4</v>
      </c>
      <c r="AE53">
        <v>0</v>
      </c>
      <c r="AF53">
        <v>0</v>
      </c>
      <c r="AG53">
        <v>0</v>
      </c>
      <c r="AH53">
        <v>173.4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6</v>
      </c>
      <c r="AT53">
        <v>1.04</v>
      </c>
      <c r="AU53" t="s">
        <v>6</v>
      </c>
      <c r="AV53">
        <v>2</v>
      </c>
      <c r="AW53">
        <v>2</v>
      </c>
      <c r="AX53">
        <v>58002813</v>
      </c>
      <c r="AY53">
        <v>1</v>
      </c>
      <c r="AZ53">
        <v>0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ROUND(Y53*Source!I54,9)</f>
        <v>5.2</v>
      </c>
      <c r="CY53">
        <f t="shared" ref="CY53:CY59" si="44">AD53</f>
        <v>173.4</v>
      </c>
      <c r="CZ53">
        <f t="shared" ref="CZ53:CZ59" si="45">AH53</f>
        <v>173.4</v>
      </c>
      <c r="DA53">
        <f t="shared" ref="DA53:DA59" si="46">AL53</f>
        <v>1</v>
      </c>
      <c r="DB53">
        <f t="shared" ref="DB53:DB63" si="47">ROUND(ROUND(AT53*CZ53,2),2)</f>
        <v>180.34</v>
      </c>
      <c r="DC53">
        <f t="shared" ref="DC53:DC63" si="48">ROUND(ROUND(AT53*AG53,2),2)</f>
        <v>0</v>
      </c>
      <c r="DD53" t="s">
        <v>6</v>
      </c>
      <c r="DE53" t="s">
        <v>6</v>
      </c>
      <c r="DF53">
        <f t="shared" si="32"/>
        <v>0</v>
      </c>
      <c r="DG53">
        <f t="shared" si="33"/>
        <v>0</v>
      </c>
      <c r="DH53">
        <f t="shared" si="34"/>
        <v>0</v>
      </c>
      <c r="DI53">
        <f t="shared" si="35"/>
        <v>902</v>
      </c>
      <c r="DJ53">
        <f t="shared" ref="DJ53:DJ59" si="49">DI53</f>
        <v>902</v>
      </c>
      <c r="DK53">
        <v>0</v>
      </c>
    </row>
    <row r="54" spans="1:115" x14ac:dyDescent="0.2">
      <c r="A54">
        <f>ROW(Source!A54)</f>
        <v>54</v>
      </c>
      <c r="B54">
        <v>58002114</v>
      </c>
      <c r="C54">
        <v>58002792</v>
      </c>
      <c r="D54">
        <v>55475294</v>
      </c>
      <c r="E54">
        <v>1</v>
      </c>
      <c r="F54">
        <v>1</v>
      </c>
      <c r="G54">
        <v>1</v>
      </c>
      <c r="H54">
        <v>1</v>
      </c>
      <c r="I54" t="s">
        <v>329</v>
      </c>
      <c r="J54" t="s">
        <v>6</v>
      </c>
      <c r="K54" t="s">
        <v>330</v>
      </c>
      <c r="L54">
        <v>1369</v>
      </c>
      <c r="N54">
        <v>1013</v>
      </c>
      <c r="O54" t="s">
        <v>328</v>
      </c>
      <c r="P54" t="s">
        <v>328</v>
      </c>
      <c r="Q54">
        <v>1</v>
      </c>
      <c r="W54">
        <v>0</v>
      </c>
      <c r="X54">
        <v>-2054763466</v>
      </c>
      <c r="Y54">
        <f t="shared" si="43"/>
        <v>0.18</v>
      </c>
      <c r="AA54">
        <v>0</v>
      </c>
      <c r="AB54">
        <v>0</v>
      </c>
      <c r="AC54">
        <v>0</v>
      </c>
      <c r="AD54">
        <v>196.3</v>
      </c>
      <c r="AE54">
        <v>0</v>
      </c>
      <c r="AF54">
        <v>0</v>
      </c>
      <c r="AG54">
        <v>0</v>
      </c>
      <c r="AH54">
        <v>196.3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6</v>
      </c>
      <c r="AT54">
        <v>0.18</v>
      </c>
      <c r="AU54" t="s">
        <v>6</v>
      </c>
      <c r="AV54">
        <v>2</v>
      </c>
      <c r="AW54">
        <v>2</v>
      </c>
      <c r="AX54">
        <v>58002814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ROUND(Y54*Source!I54,9)</f>
        <v>0.9</v>
      </c>
      <c r="CY54">
        <f t="shared" si="44"/>
        <v>196.3</v>
      </c>
      <c r="CZ54">
        <f t="shared" si="45"/>
        <v>196.3</v>
      </c>
      <c r="DA54">
        <f t="shared" si="46"/>
        <v>1</v>
      </c>
      <c r="DB54">
        <f t="shared" si="47"/>
        <v>35.33</v>
      </c>
      <c r="DC54">
        <f t="shared" si="48"/>
        <v>0</v>
      </c>
      <c r="DD54" t="s">
        <v>6</v>
      </c>
      <c r="DE54" t="s">
        <v>6</v>
      </c>
      <c r="DF54">
        <f t="shared" si="32"/>
        <v>0</v>
      </c>
      <c r="DG54">
        <f t="shared" si="33"/>
        <v>0</v>
      </c>
      <c r="DH54">
        <f t="shared" si="34"/>
        <v>0</v>
      </c>
      <c r="DI54">
        <f t="shared" si="35"/>
        <v>177</v>
      </c>
      <c r="DJ54">
        <f t="shared" si="49"/>
        <v>177</v>
      </c>
      <c r="DK54">
        <v>0</v>
      </c>
    </row>
    <row r="55" spans="1:115" x14ac:dyDescent="0.2">
      <c r="A55">
        <f>ROW(Source!A54)</f>
        <v>54</v>
      </c>
      <c r="B55">
        <v>58002114</v>
      </c>
      <c r="C55">
        <v>58002792</v>
      </c>
      <c r="D55">
        <v>55475260</v>
      </c>
      <c r="E55">
        <v>1</v>
      </c>
      <c r="F55">
        <v>1</v>
      </c>
      <c r="G55">
        <v>1</v>
      </c>
      <c r="H55">
        <v>1</v>
      </c>
      <c r="I55" t="s">
        <v>331</v>
      </c>
      <c r="J55" t="s">
        <v>6</v>
      </c>
      <c r="K55" t="s">
        <v>332</v>
      </c>
      <c r="L55">
        <v>1369</v>
      </c>
      <c r="N55">
        <v>1013</v>
      </c>
      <c r="O55" t="s">
        <v>328</v>
      </c>
      <c r="P55" t="s">
        <v>328</v>
      </c>
      <c r="Q55">
        <v>1</v>
      </c>
      <c r="W55">
        <v>0</v>
      </c>
      <c r="X55">
        <v>34361727</v>
      </c>
      <c r="Y55">
        <f t="shared" si="43"/>
        <v>2.29</v>
      </c>
      <c r="AA55">
        <v>0</v>
      </c>
      <c r="AB55">
        <v>0</v>
      </c>
      <c r="AC55">
        <v>0</v>
      </c>
      <c r="AD55">
        <v>173.4</v>
      </c>
      <c r="AE55">
        <v>0</v>
      </c>
      <c r="AF55">
        <v>0</v>
      </c>
      <c r="AG55">
        <v>0</v>
      </c>
      <c r="AH55">
        <v>173.4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6</v>
      </c>
      <c r="AT55">
        <v>2.29</v>
      </c>
      <c r="AU55" t="s">
        <v>6</v>
      </c>
      <c r="AV55">
        <v>2</v>
      </c>
      <c r="AW55">
        <v>2</v>
      </c>
      <c r="AX55">
        <v>58002815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ROUND(Y55*Source!I54,9)</f>
        <v>11.45</v>
      </c>
      <c r="CY55">
        <f t="shared" si="44"/>
        <v>173.4</v>
      </c>
      <c r="CZ55">
        <f t="shared" si="45"/>
        <v>173.4</v>
      </c>
      <c r="DA55">
        <f t="shared" si="46"/>
        <v>1</v>
      </c>
      <c r="DB55">
        <f t="shared" si="47"/>
        <v>397.09</v>
      </c>
      <c r="DC55">
        <f t="shared" si="48"/>
        <v>0</v>
      </c>
      <c r="DD55" t="s">
        <v>6</v>
      </c>
      <c r="DE55" t="s">
        <v>6</v>
      </c>
      <c r="DF55">
        <f t="shared" si="32"/>
        <v>0</v>
      </c>
      <c r="DG55">
        <f t="shared" si="33"/>
        <v>0</v>
      </c>
      <c r="DH55">
        <f t="shared" si="34"/>
        <v>0</v>
      </c>
      <c r="DI55">
        <f t="shared" si="35"/>
        <v>1985</v>
      </c>
      <c r="DJ55">
        <f t="shared" si="49"/>
        <v>1985</v>
      </c>
      <c r="DK55">
        <v>0</v>
      </c>
    </row>
    <row r="56" spans="1:115" x14ac:dyDescent="0.2">
      <c r="A56">
        <f>ROW(Source!A54)</f>
        <v>54</v>
      </c>
      <c r="B56">
        <v>58002114</v>
      </c>
      <c r="C56">
        <v>58002792</v>
      </c>
      <c r="D56">
        <v>55475278</v>
      </c>
      <c r="E56">
        <v>1</v>
      </c>
      <c r="F56">
        <v>1</v>
      </c>
      <c r="G56">
        <v>1</v>
      </c>
      <c r="H56">
        <v>1</v>
      </c>
      <c r="I56" t="s">
        <v>333</v>
      </c>
      <c r="J56" t="s">
        <v>6</v>
      </c>
      <c r="K56" t="s">
        <v>334</v>
      </c>
      <c r="L56">
        <v>1369</v>
      </c>
      <c r="N56">
        <v>1013</v>
      </c>
      <c r="O56" t="s">
        <v>328</v>
      </c>
      <c r="P56" t="s">
        <v>328</v>
      </c>
      <c r="Q56">
        <v>1</v>
      </c>
      <c r="W56">
        <v>0</v>
      </c>
      <c r="X56">
        <v>-814669463</v>
      </c>
      <c r="Y56">
        <f t="shared" si="43"/>
        <v>2.5</v>
      </c>
      <c r="AA56">
        <v>0</v>
      </c>
      <c r="AB56">
        <v>0</v>
      </c>
      <c r="AC56">
        <v>0</v>
      </c>
      <c r="AD56">
        <v>196.3</v>
      </c>
      <c r="AE56">
        <v>0</v>
      </c>
      <c r="AF56">
        <v>0</v>
      </c>
      <c r="AG56">
        <v>0</v>
      </c>
      <c r="AH56">
        <v>196.3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6</v>
      </c>
      <c r="AT56">
        <v>2.5</v>
      </c>
      <c r="AU56" t="s">
        <v>6</v>
      </c>
      <c r="AV56">
        <v>2</v>
      </c>
      <c r="AW56">
        <v>2</v>
      </c>
      <c r="AX56">
        <v>58002816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ROUND(Y56*Source!I54,9)</f>
        <v>12.5</v>
      </c>
      <c r="CY56">
        <f t="shared" si="44"/>
        <v>196.3</v>
      </c>
      <c r="CZ56">
        <f t="shared" si="45"/>
        <v>196.3</v>
      </c>
      <c r="DA56">
        <f t="shared" si="46"/>
        <v>1</v>
      </c>
      <c r="DB56">
        <f t="shared" si="47"/>
        <v>490.75</v>
      </c>
      <c r="DC56">
        <f t="shared" si="48"/>
        <v>0</v>
      </c>
      <c r="DD56" t="s">
        <v>6</v>
      </c>
      <c r="DE56" t="s">
        <v>6</v>
      </c>
      <c r="DF56">
        <f t="shared" si="32"/>
        <v>0</v>
      </c>
      <c r="DG56">
        <f t="shared" si="33"/>
        <v>0</v>
      </c>
      <c r="DH56">
        <f t="shared" si="34"/>
        <v>0</v>
      </c>
      <c r="DI56">
        <f t="shared" si="35"/>
        <v>2454</v>
      </c>
      <c r="DJ56">
        <f t="shared" si="49"/>
        <v>2454</v>
      </c>
      <c r="DK56">
        <v>0</v>
      </c>
    </row>
    <row r="57" spans="1:115" x14ac:dyDescent="0.2">
      <c r="A57">
        <f>ROW(Source!A54)</f>
        <v>54</v>
      </c>
      <c r="B57">
        <v>58002114</v>
      </c>
      <c r="C57">
        <v>58002792</v>
      </c>
      <c r="D57">
        <v>55475360</v>
      </c>
      <c r="E57">
        <v>1</v>
      </c>
      <c r="F57">
        <v>1</v>
      </c>
      <c r="G57">
        <v>1</v>
      </c>
      <c r="H57">
        <v>1</v>
      </c>
      <c r="I57" t="s">
        <v>335</v>
      </c>
      <c r="J57" t="s">
        <v>6</v>
      </c>
      <c r="K57" t="s">
        <v>336</v>
      </c>
      <c r="L57">
        <v>1369</v>
      </c>
      <c r="N57">
        <v>1013</v>
      </c>
      <c r="O57" t="s">
        <v>328</v>
      </c>
      <c r="P57" t="s">
        <v>328</v>
      </c>
      <c r="Q57">
        <v>1</v>
      </c>
      <c r="W57">
        <v>0</v>
      </c>
      <c r="X57">
        <v>814146513</v>
      </c>
      <c r="Y57">
        <f t="shared" si="43"/>
        <v>1.83</v>
      </c>
      <c r="AA57">
        <v>0</v>
      </c>
      <c r="AB57">
        <v>0</v>
      </c>
      <c r="AC57">
        <v>0</v>
      </c>
      <c r="AD57">
        <v>136.1</v>
      </c>
      <c r="AE57">
        <v>0</v>
      </c>
      <c r="AF57">
        <v>0</v>
      </c>
      <c r="AG57">
        <v>0</v>
      </c>
      <c r="AH57">
        <v>136.1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6</v>
      </c>
      <c r="AT57">
        <v>1.83</v>
      </c>
      <c r="AU57" t="s">
        <v>6</v>
      </c>
      <c r="AV57">
        <v>1</v>
      </c>
      <c r="AW57">
        <v>2</v>
      </c>
      <c r="AX57">
        <v>58002817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ROUND(Y57*Source!I54,9)</f>
        <v>9.15</v>
      </c>
      <c r="CY57">
        <f t="shared" si="44"/>
        <v>136.1</v>
      </c>
      <c r="CZ57">
        <f t="shared" si="45"/>
        <v>136.1</v>
      </c>
      <c r="DA57">
        <f t="shared" si="46"/>
        <v>1</v>
      </c>
      <c r="DB57">
        <f t="shared" si="47"/>
        <v>249.06</v>
      </c>
      <c r="DC57">
        <f t="shared" si="48"/>
        <v>0</v>
      </c>
      <c r="DD57" t="s">
        <v>6</v>
      </c>
      <c r="DE57" t="s">
        <v>6</v>
      </c>
      <c r="DF57">
        <f t="shared" si="32"/>
        <v>0</v>
      </c>
      <c r="DG57">
        <f t="shared" si="33"/>
        <v>0</v>
      </c>
      <c r="DH57">
        <f t="shared" si="34"/>
        <v>0</v>
      </c>
      <c r="DI57">
        <f t="shared" si="35"/>
        <v>1245</v>
      </c>
      <c r="DJ57">
        <f t="shared" si="49"/>
        <v>1245</v>
      </c>
      <c r="DK57">
        <v>0</v>
      </c>
    </row>
    <row r="58" spans="1:115" x14ac:dyDescent="0.2">
      <c r="A58">
        <f>ROW(Source!A54)</f>
        <v>54</v>
      </c>
      <c r="B58">
        <v>58002114</v>
      </c>
      <c r="C58">
        <v>58002792</v>
      </c>
      <c r="D58">
        <v>55475362</v>
      </c>
      <c r="E58">
        <v>1</v>
      </c>
      <c r="F58">
        <v>1</v>
      </c>
      <c r="G58">
        <v>1</v>
      </c>
      <c r="H58">
        <v>1</v>
      </c>
      <c r="I58" t="s">
        <v>337</v>
      </c>
      <c r="J58" t="s">
        <v>6</v>
      </c>
      <c r="K58" t="s">
        <v>338</v>
      </c>
      <c r="L58">
        <v>1369</v>
      </c>
      <c r="N58">
        <v>1013</v>
      </c>
      <c r="O58" t="s">
        <v>328</v>
      </c>
      <c r="P58" t="s">
        <v>328</v>
      </c>
      <c r="Q58">
        <v>1</v>
      </c>
      <c r="W58">
        <v>0</v>
      </c>
      <c r="X58">
        <v>2042959353</v>
      </c>
      <c r="Y58">
        <f t="shared" si="43"/>
        <v>4.6900000000000004</v>
      </c>
      <c r="AA58">
        <v>0</v>
      </c>
      <c r="AB58">
        <v>0</v>
      </c>
      <c r="AC58">
        <v>0</v>
      </c>
      <c r="AD58">
        <v>154</v>
      </c>
      <c r="AE58">
        <v>0</v>
      </c>
      <c r="AF58">
        <v>0</v>
      </c>
      <c r="AG58">
        <v>0</v>
      </c>
      <c r="AH58">
        <v>154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6</v>
      </c>
      <c r="AT58">
        <v>4.6900000000000004</v>
      </c>
      <c r="AU58" t="s">
        <v>6</v>
      </c>
      <c r="AV58">
        <v>1</v>
      </c>
      <c r="AW58">
        <v>2</v>
      </c>
      <c r="AX58">
        <v>58002818</v>
      </c>
      <c r="AY58">
        <v>1</v>
      </c>
      <c r="AZ58">
        <v>0</v>
      </c>
      <c r="BA58">
        <v>58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ROUND(Y58*Source!I54,9)</f>
        <v>23.45</v>
      </c>
      <c r="CY58">
        <f t="shared" si="44"/>
        <v>154</v>
      </c>
      <c r="CZ58">
        <f t="shared" si="45"/>
        <v>154</v>
      </c>
      <c r="DA58">
        <f t="shared" si="46"/>
        <v>1</v>
      </c>
      <c r="DB58">
        <f t="shared" si="47"/>
        <v>722.26</v>
      </c>
      <c r="DC58">
        <f t="shared" si="48"/>
        <v>0</v>
      </c>
      <c r="DD58" t="s">
        <v>6</v>
      </c>
      <c r="DE58" t="s">
        <v>6</v>
      </c>
      <c r="DF58">
        <f t="shared" si="32"/>
        <v>0</v>
      </c>
      <c r="DG58">
        <f t="shared" si="33"/>
        <v>0</v>
      </c>
      <c r="DH58">
        <f t="shared" si="34"/>
        <v>0</v>
      </c>
      <c r="DI58">
        <f t="shared" si="35"/>
        <v>3611</v>
      </c>
      <c r="DJ58">
        <f t="shared" si="49"/>
        <v>3611</v>
      </c>
      <c r="DK58">
        <v>0</v>
      </c>
    </row>
    <row r="59" spans="1:115" x14ac:dyDescent="0.2">
      <c r="A59">
        <f>ROW(Source!A54)</f>
        <v>54</v>
      </c>
      <c r="B59">
        <v>58002114</v>
      </c>
      <c r="C59">
        <v>58002792</v>
      </c>
      <c r="D59">
        <v>55475364</v>
      </c>
      <c r="E59">
        <v>1</v>
      </c>
      <c r="F59">
        <v>1</v>
      </c>
      <c r="G59">
        <v>1</v>
      </c>
      <c r="H59">
        <v>1</v>
      </c>
      <c r="I59" t="s">
        <v>339</v>
      </c>
      <c r="J59" t="s">
        <v>6</v>
      </c>
      <c r="K59" t="s">
        <v>340</v>
      </c>
      <c r="L59">
        <v>1369</v>
      </c>
      <c r="N59">
        <v>1013</v>
      </c>
      <c r="O59" t="s">
        <v>328</v>
      </c>
      <c r="P59" t="s">
        <v>328</v>
      </c>
      <c r="Q59">
        <v>1</v>
      </c>
      <c r="W59">
        <v>0</v>
      </c>
      <c r="X59">
        <v>-681513205</v>
      </c>
      <c r="Y59">
        <f t="shared" si="43"/>
        <v>2</v>
      </c>
      <c r="AA59">
        <v>0</v>
      </c>
      <c r="AB59">
        <v>0</v>
      </c>
      <c r="AC59">
        <v>0</v>
      </c>
      <c r="AD59">
        <v>173.4</v>
      </c>
      <c r="AE59">
        <v>0</v>
      </c>
      <c r="AF59">
        <v>0</v>
      </c>
      <c r="AG59">
        <v>0</v>
      </c>
      <c r="AH59">
        <v>173.4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6</v>
      </c>
      <c r="AT59">
        <v>2</v>
      </c>
      <c r="AU59" t="s">
        <v>6</v>
      </c>
      <c r="AV59">
        <v>1</v>
      </c>
      <c r="AW59">
        <v>2</v>
      </c>
      <c r="AX59">
        <v>58002819</v>
      </c>
      <c r="AY59">
        <v>1</v>
      </c>
      <c r="AZ59">
        <v>0</v>
      </c>
      <c r="BA59">
        <v>59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ROUND(Y59*Source!I54,9)</f>
        <v>10</v>
      </c>
      <c r="CY59">
        <f t="shared" si="44"/>
        <v>173.4</v>
      </c>
      <c r="CZ59">
        <f t="shared" si="45"/>
        <v>173.4</v>
      </c>
      <c r="DA59">
        <f t="shared" si="46"/>
        <v>1</v>
      </c>
      <c r="DB59">
        <f t="shared" si="47"/>
        <v>346.8</v>
      </c>
      <c r="DC59">
        <f t="shared" si="48"/>
        <v>0</v>
      </c>
      <c r="DD59" t="s">
        <v>6</v>
      </c>
      <c r="DE59" t="s">
        <v>6</v>
      </c>
      <c r="DF59">
        <f t="shared" si="32"/>
        <v>0</v>
      </c>
      <c r="DG59">
        <f t="shared" si="33"/>
        <v>0</v>
      </c>
      <c r="DH59">
        <f t="shared" si="34"/>
        <v>0</v>
      </c>
      <c r="DI59">
        <f t="shared" si="35"/>
        <v>1734</v>
      </c>
      <c r="DJ59">
        <f t="shared" si="49"/>
        <v>1734</v>
      </c>
      <c r="DK59">
        <v>0</v>
      </c>
    </row>
    <row r="60" spans="1:115" x14ac:dyDescent="0.2">
      <c r="A60">
        <f>ROW(Source!A54)</f>
        <v>54</v>
      </c>
      <c r="B60">
        <v>58002114</v>
      </c>
      <c r="C60">
        <v>58002792</v>
      </c>
      <c r="D60">
        <v>55475492</v>
      </c>
      <c r="E60">
        <v>1</v>
      </c>
      <c r="F60">
        <v>1</v>
      </c>
      <c r="G60">
        <v>1</v>
      </c>
      <c r="H60">
        <v>2</v>
      </c>
      <c r="I60" t="s">
        <v>341</v>
      </c>
      <c r="J60" t="s">
        <v>342</v>
      </c>
      <c r="K60" t="s">
        <v>343</v>
      </c>
      <c r="L60">
        <v>1368</v>
      </c>
      <c r="N60">
        <v>1011</v>
      </c>
      <c r="O60" t="s">
        <v>344</v>
      </c>
      <c r="P60" t="s">
        <v>344</v>
      </c>
      <c r="Q60">
        <v>1</v>
      </c>
      <c r="W60">
        <v>0</v>
      </c>
      <c r="X60">
        <v>1197723226</v>
      </c>
      <c r="Y60">
        <f t="shared" si="43"/>
        <v>1.04</v>
      </c>
      <c r="AA60">
        <v>0</v>
      </c>
      <c r="AB60">
        <v>467</v>
      </c>
      <c r="AC60">
        <v>0</v>
      </c>
      <c r="AD60">
        <v>0</v>
      </c>
      <c r="AE60">
        <v>0</v>
      </c>
      <c r="AF60">
        <v>467.00000000000006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6</v>
      </c>
      <c r="AT60">
        <v>1.04</v>
      </c>
      <c r="AU60" t="s">
        <v>6</v>
      </c>
      <c r="AV60">
        <v>0</v>
      </c>
      <c r="AW60">
        <v>2</v>
      </c>
      <c r="AX60">
        <v>58002820</v>
      </c>
      <c r="AY60">
        <v>1</v>
      </c>
      <c r="AZ60">
        <v>0</v>
      </c>
      <c r="BA60">
        <v>60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ROUND(Y60*Source!I54,9)</f>
        <v>5.2</v>
      </c>
      <c r="CY60">
        <f>AB60</f>
        <v>467</v>
      </c>
      <c r="CZ60">
        <f>AF60</f>
        <v>467.00000000000006</v>
      </c>
      <c r="DA60">
        <f>AJ60</f>
        <v>1</v>
      </c>
      <c r="DB60">
        <f t="shared" si="47"/>
        <v>485.68</v>
      </c>
      <c r="DC60">
        <f t="shared" si="48"/>
        <v>0</v>
      </c>
      <c r="DD60" t="s">
        <v>6</v>
      </c>
      <c r="DE60" t="s">
        <v>6</v>
      </c>
      <c r="DF60">
        <f t="shared" si="32"/>
        <v>0</v>
      </c>
      <c r="DG60">
        <f t="shared" si="33"/>
        <v>2428</v>
      </c>
      <c r="DH60">
        <f t="shared" si="34"/>
        <v>0</v>
      </c>
      <c r="DI60">
        <f t="shared" si="35"/>
        <v>0</v>
      </c>
      <c r="DJ60">
        <f>DG60</f>
        <v>2428</v>
      </c>
      <c r="DK60">
        <v>0</v>
      </c>
    </row>
    <row r="61" spans="1:115" x14ac:dyDescent="0.2">
      <c r="A61">
        <f>ROW(Source!A54)</f>
        <v>54</v>
      </c>
      <c r="B61">
        <v>58002114</v>
      </c>
      <c r="C61">
        <v>58002792</v>
      </c>
      <c r="D61">
        <v>55475530</v>
      </c>
      <c r="E61">
        <v>1</v>
      </c>
      <c r="F61">
        <v>1</v>
      </c>
      <c r="G61">
        <v>1</v>
      </c>
      <c r="H61">
        <v>2</v>
      </c>
      <c r="I61" t="s">
        <v>345</v>
      </c>
      <c r="J61" t="s">
        <v>346</v>
      </c>
      <c r="K61" t="s">
        <v>347</v>
      </c>
      <c r="L61">
        <v>1368</v>
      </c>
      <c r="N61">
        <v>1011</v>
      </c>
      <c r="O61" t="s">
        <v>344</v>
      </c>
      <c r="P61" t="s">
        <v>344</v>
      </c>
      <c r="Q61">
        <v>1</v>
      </c>
      <c r="W61">
        <v>0</v>
      </c>
      <c r="X61">
        <v>-1102771444</v>
      </c>
      <c r="Y61">
        <f t="shared" si="43"/>
        <v>0.18</v>
      </c>
      <c r="AA61">
        <v>0</v>
      </c>
      <c r="AB61">
        <v>1142</v>
      </c>
      <c r="AC61">
        <v>0</v>
      </c>
      <c r="AD61">
        <v>0</v>
      </c>
      <c r="AE61">
        <v>0</v>
      </c>
      <c r="AF61">
        <v>1142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6</v>
      </c>
      <c r="AT61">
        <v>0.18</v>
      </c>
      <c r="AU61" t="s">
        <v>6</v>
      </c>
      <c r="AV61">
        <v>0</v>
      </c>
      <c r="AW61">
        <v>2</v>
      </c>
      <c r="AX61">
        <v>58002821</v>
      </c>
      <c r="AY61">
        <v>1</v>
      </c>
      <c r="AZ61">
        <v>0</v>
      </c>
      <c r="BA61">
        <v>61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ROUND(Y61*Source!I54,9)</f>
        <v>0.9</v>
      </c>
      <c r="CY61">
        <f>AB61</f>
        <v>1142</v>
      </c>
      <c r="CZ61">
        <f>AF61</f>
        <v>1142</v>
      </c>
      <c r="DA61">
        <f>AJ61</f>
        <v>1</v>
      </c>
      <c r="DB61">
        <f t="shared" si="47"/>
        <v>205.56</v>
      </c>
      <c r="DC61">
        <f t="shared" si="48"/>
        <v>0</v>
      </c>
      <c r="DD61" t="s">
        <v>6</v>
      </c>
      <c r="DE61" t="s">
        <v>6</v>
      </c>
      <c r="DF61">
        <f t="shared" si="32"/>
        <v>0</v>
      </c>
      <c r="DG61">
        <f t="shared" si="33"/>
        <v>1028</v>
      </c>
      <c r="DH61">
        <f t="shared" si="34"/>
        <v>0</v>
      </c>
      <c r="DI61">
        <f t="shared" si="35"/>
        <v>0</v>
      </c>
      <c r="DJ61">
        <f>DG61</f>
        <v>1028</v>
      </c>
      <c r="DK61">
        <v>0</v>
      </c>
    </row>
    <row r="62" spans="1:115" x14ac:dyDescent="0.2">
      <c r="A62">
        <f>ROW(Source!A54)</f>
        <v>54</v>
      </c>
      <c r="B62">
        <v>58002114</v>
      </c>
      <c r="C62">
        <v>58002792</v>
      </c>
      <c r="D62">
        <v>55475534</v>
      </c>
      <c r="E62">
        <v>1</v>
      </c>
      <c r="F62">
        <v>1</v>
      </c>
      <c r="G62">
        <v>1</v>
      </c>
      <c r="H62">
        <v>2</v>
      </c>
      <c r="I62" t="s">
        <v>348</v>
      </c>
      <c r="J62" t="s">
        <v>349</v>
      </c>
      <c r="K62" t="s">
        <v>350</v>
      </c>
      <c r="L62">
        <v>1368</v>
      </c>
      <c r="N62">
        <v>1011</v>
      </c>
      <c r="O62" t="s">
        <v>344</v>
      </c>
      <c r="P62" t="s">
        <v>344</v>
      </c>
      <c r="Q62">
        <v>1</v>
      </c>
      <c r="W62">
        <v>0</v>
      </c>
      <c r="X62">
        <v>307446071</v>
      </c>
      <c r="Y62">
        <f t="shared" si="43"/>
        <v>2.29</v>
      </c>
      <c r="AA62">
        <v>0</v>
      </c>
      <c r="AB62">
        <v>365</v>
      </c>
      <c r="AC62">
        <v>0</v>
      </c>
      <c r="AD62">
        <v>0</v>
      </c>
      <c r="AE62">
        <v>0</v>
      </c>
      <c r="AF62">
        <v>365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6</v>
      </c>
      <c r="AT62">
        <v>2.29</v>
      </c>
      <c r="AU62" t="s">
        <v>6</v>
      </c>
      <c r="AV62">
        <v>0</v>
      </c>
      <c r="AW62">
        <v>2</v>
      </c>
      <c r="AX62">
        <v>58002822</v>
      </c>
      <c r="AY62">
        <v>1</v>
      </c>
      <c r="AZ62">
        <v>0</v>
      </c>
      <c r="BA62">
        <v>62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ROUND(Y62*Source!I54,9)</f>
        <v>11.45</v>
      </c>
      <c r="CY62">
        <f>AB62</f>
        <v>365</v>
      </c>
      <c r="CZ62">
        <f>AF62</f>
        <v>365</v>
      </c>
      <c r="DA62">
        <f>AJ62</f>
        <v>1</v>
      </c>
      <c r="DB62">
        <f t="shared" si="47"/>
        <v>835.85</v>
      </c>
      <c r="DC62">
        <f t="shared" si="48"/>
        <v>0</v>
      </c>
      <c r="DD62" t="s">
        <v>6</v>
      </c>
      <c r="DE62" t="s">
        <v>6</v>
      </c>
      <c r="DF62">
        <f t="shared" si="32"/>
        <v>0</v>
      </c>
      <c r="DG62">
        <f t="shared" si="33"/>
        <v>4179</v>
      </c>
      <c r="DH62">
        <f t="shared" si="34"/>
        <v>0</v>
      </c>
      <c r="DI62">
        <f t="shared" si="35"/>
        <v>0</v>
      </c>
      <c r="DJ62">
        <f>DG62</f>
        <v>4179</v>
      </c>
      <c r="DK62">
        <v>0</v>
      </c>
    </row>
    <row r="63" spans="1:115" x14ac:dyDescent="0.2">
      <c r="A63">
        <f>ROW(Source!A54)</f>
        <v>54</v>
      </c>
      <c r="B63">
        <v>58002114</v>
      </c>
      <c r="C63">
        <v>58002792</v>
      </c>
      <c r="D63">
        <v>55475574</v>
      </c>
      <c r="E63">
        <v>1</v>
      </c>
      <c r="F63">
        <v>1</v>
      </c>
      <c r="G63">
        <v>1</v>
      </c>
      <c r="H63">
        <v>2</v>
      </c>
      <c r="I63" t="s">
        <v>351</v>
      </c>
      <c r="J63" t="s">
        <v>352</v>
      </c>
      <c r="K63" t="s">
        <v>353</v>
      </c>
      <c r="L63">
        <v>1368</v>
      </c>
      <c r="N63">
        <v>1011</v>
      </c>
      <c r="O63" t="s">
        <v>344</v>
      </c>
      <c r="P63" t="s">
        <v>344</v>
      </c>
      <c r="Q63">
        <v>1</v>
      </c>
      <c r="W63">
        <v>0</v>
      </c>
      <c r="X63">
        <v>1380836039</v>
      </c>
      <c r="Y63">
        <f t="shared" si="43"/>
        <v>2.5</v>
      </c>
      <c r="AA63">
        <v>0</v>
      </c>
      <c r="AB63">
        <v>920.1</v>
      </c>
      <c r="AC63">
        <v>0</v>
      </c>
      <c r="AD63">
        <v>0</v>
      </c>
      <c r="AE63">
        <v>0</v>
      </c>
      <c r="AF63">
        <v>920.09999999999991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6</v>
      </c>
      <c r="AT63">
        <v>2.5</v>
      </c>
      <c r="AU63" t="s">
        <v>6</v>
      </c>
      <c r="AV63">
        <v>0</v>
      </c>
      <c r="AW63">
        <v>2</v>
      </c>
      <c r="AX63">
        <v>58002823</v>
      </c>
      <c r="AY63">
        <v>1</v>
      </c>
      <c r="AZ63">
        <v>0</v>
      </c>
      <c r="BA63">
        <v>63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ROUND(Y63*Source!I54,9)</f>
        <v>12.5</v>
      </c>
      <c r="CY63">
        <f>AB63</f>
        <v>920.1</v>
      </c>
      <c r="CZ63">
        <f>AF63</f>
        <v>920.09999999999991</v>
      </c>
      <c r="DA63">
        <f>AJ63</f>
        <v>1</v>
      </c>
      <c r="DB63">
        <f t="shared" si="47"/>
        <v>2300.25</v>
      </c>
      <c r="DC63">
        <f t="shared" si="48"/>
        <v>0</v>
      </c>
      <c r="DD63" t="s">
        <v>6</v>
      </c>
      <c r="DE63" t="s">
        <v>6</v>
      </c>
      <c r="DF63">
        <f t="shared" si="32"/>
        <v>0</v>
      </c>
      <c r="DG63">
        <f t="shared" si="33"/>
        <v>11501</v>
      </c>
      <c r="DH63">
        <f t="shared" si="34"/>
        <v>0</v>
      </c>
      <c r="DI63">
        <f t="shared" si="35"/>
        <v>0</v>
      </c>
      <c r="DJ63">
        <f>DG63</f>
        <v>11501</v>
      </c>
      <c r="DK63">
        <v>0</v>
      </c>
    </row>
    <row r="64" spans="1:115" x14ac:dyDescent="0.2">
      <c r="A64">
        <f>ROW(Source!A54)</f>
        <v>54</v>
      </c>
      <c r="B64">
        <v>58002114</v>
      </c>
      <c r="C64">
        <v>58002792</v>
      </c>
      <c r="D64">
        <v>55475787</v>
      </c>
      <c r="E64">
        <v>1</v>
      </c>
      <c r="F64">
        <v>1</v>
      </c>
      <c r="G64">
        <v>1</v>
      </c>
      <c r="H64">
        <v>3</v>
      </c>
      <c r="I64" t="s">
        <v>354</v>
      </c>
      <c r="J64" t="s">
        <v>355</v>
      </c>
      <c r="K64" t="s">
        <v>356</v>
      </c>
      <c r="L64">
        <v>1339</v>
      </c>
      <c r="N64">
        <v>1007</v>
      </c>
      <c r="O64" t="s">
        <v>357</v>
      </c>
      <c r="P64" t="s">
        <v>357</v>
      </c>
      <c r="Q64">
        <v>1</v>
      </c>
      <c r="W64">
        <v>0</v>
      </c>
      <c r="X64">
        <v>1145892963</v>
      </c>
      <c r="Y64">
        <f t="shared" ref="Y64:Y72" si="50">(AT64*0)</f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6</v>
      </c>
      <c r="AT64">
        <v>0.45</v>
      </c>
      <c r="AU64" t="s">
        <v>17</v>
      </c>
      <c r="AV64">
        <v>0</v>
      </c>
      <c r="AW64">
        <v>2</v>
      </c>
      <c r="AX64">
        <v>58002824</v>
      </c>
      <c r="AY64">
        <v>1</v>
      </c>
      <c r="AZ64">
        <v>0</v>
      </c>
      <c r="BA64">
        <v>64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ROUND(Y64*Source!I54,9)</f>
        <v>0</v>
      </c>
      <c r="CY64">
        <f t="shared" ref="CY64:CY72" si="51">AA64</f>
        <v>0</v>
      </c>
      <c r="CZ64">
        <f t="shared" ref="CZ64:CZ72" si="52">AE64</f>
        <v>0</v>
      </c>
      <c r="DA64">
        <f t="shared" ref="DA64:DA72" si="53">AI64</f>
        <v>1</v>
      </c>
      <c r="DB64">
        <f t="shared" ref="DB64:DB72" si="54">ROUND((ROUND(AT64*CZ64,2)*0),2)</f>
        <v>0</v>
      </c>
      <c r="DC64">
        <f t="shared" ref="DC64:DC72" si="55">ROUND((ROUND(AT64*AG64,2)*0),2)</f>
        <v>0</v>
      </c>
      <c r="DD64" t="s">
        <v>6</v>
      </c>
      <c r="DE64" t="s">
        <v>6</v>
      </c>
      <c r="DF64">
        <f t="shared" si="32"/>
        <v>0</v>
      </c>
      <c r="DG64">
        <f t="shared" si="33"/>
        <v>0</v>
      </c>
      <c r="DH64">
        <f t="shared" si="34"/>
        <v>0</v>
      </c>
      <c r="DI64">
        <f t="shared" si="35"/>
        <v>0</v>
      </c>
      <c r="DJ64">
        <f t="shared" ref="DJ64:DJ72" si="56">DF64</f>
        <v>0</v>
      </c>
      <c r="DK64">
        <v>0</v>
      </c>
    </row>
    <row r="65" spans="1:115" x14ac:dyDescent="0.2">
      <c r="A65">
        <f>ROW(Source!A54)</f>
        <v>54</v>
      </c>
      <c r="B65">
        <v>58002114</v>
      </c>
      <c r="C65">
        <v>58002792</v>
      </c>
      <c r="D65">
        <v>55475851</v>
      </c>
      <c r="E65">
        <v>1</v>
      </c>
      <c r="F65">
        <v>1</v>
      </c>
      <c r="G65">
        <v>1</v>
      </c>
      <c r="H65">
        <v>3</v>
      </c>
      <c r="I65" t="s">
        <v>358</v>
      </c>
      <c r="J65" t="s">
        <v>359</v>
      </c>
      <c r="K65" t="s">
        <v>360</v>
      </c>
      <c r="L65">
        <v>1346</v>
      </c>
      <c r="N65">
        <v>1009</v>
      </c>
      <c r="O65" t="s">
        <v>49</v>
      </c>
      <c r="P65" t="s">
        <v>49</v>
      </c>
      <c r="Q65">
        <v>1</v>
      </c>
      <c r="W65">
        <v>0</v>
      </c>
      <c r="X65">
        <v>479979256</v>
      </c>
      <c r="Y65">
        <f t="shared" si="50"/>
        <v>0</v>
      </c>
      <c r="AA65">
        <v>236.6</v>
      </c>
      <c r="AB65">
        <v>0</v>
      </c>
      <c r="AC65">
        <v>0</v>
      </c>
      <c r="AD65">
        <v>0</v>
      </c>
      <c r="AE65">
        <v>236.6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6</v>
      </c>
      <c r="AT65">
        <v>0.18</v>
      </c>
      <c r="AU65" t="s">
        <v>17</v>
      </c>
      <c r="AV65">
        <v>0</v>
      </c>
      <c r="AW65">
        <v>2</v>
      </c>
      <c r="AX65">
        <v>58002825</v>
      </c>
      <c r="AY65">
        <v>1</v>
      </c>
      <c r="AZ65">
        <v>0</v>
      </c>
      <c r="BA65">
        <v>65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ROUND(Y65*Source!I54,9)</f>
        <v>0</v>
      </c>
      <c r="CY65">
        <f t="shared" si="51"/>
        <v>236.6</v>
      </c>
      <c r="CZ65">
        <f t="shared" si="52"/>
        <v>236.6</v>
      </c>
      <c r="DA65">
        <f t="shared" si="53"/>
        <v>1</v>
      </c>
      <c r="DB65">
        <f t="shared" si="54"/>
        <v>0</v>
      </c>
      <c r="DC65">
        <f t="shared" si="55"/>
        <v>0</v>
      </c>
      <c r="DD65" t="s">
        <v>6</v>
      </c>
      <c r="DE65" t="s">
        <v>6</v>
      </c>
      <c r="DF65">
        <f t="shared" ref="DF65:DF96" si="57">ROUND(AE65*CX65,0)</f>
        <v>0</v>
      </c>
      <c r="DG65">
        <f t="shared" ref="DG65:DG96" si="58">ROUND(AF65*CX65,0)</f>
        <v>0</v>
      </c>
      <c r="DH65">
        <f t="shared" ref="DH65:DH96" si="59">ROUND(AG65*CX65,0)</f>
        <v>0</v>
      </c>
      <c r="DI65">
        <f t="shared" ref="DI65:DI96" si="60">ROUND(AH65*CX65,0)</f>
        <v>0</v>
      </c>
      <c r="DJ65">
        <f t="shared" si="56"/>
        <v>0</v>
      </c>
      <c r="DK65">
        <v>0</v>
      </c>
    </row>
    <row r="66" spans="1:115" x14ac:dyDescent="0.2">
      <c r="A66">
        <f>ROW(Source!A54)</f>
        <v>54</v>
      </c>
      <c r="B66">
        <v>58002114</v>
      </c>
      <c r="C66">
        <v>58002792</v>
      </c>
      <c r="D66">
        <v>55475876</v>
      </c>
      <c r="E66">
        <v>1</v>
      </c>
      <c r="F66">
        <v>1</v>
      </c>
      <c r="G66">
        <v>1</v>
      </c>
      <c r="H66">
        <v>3</v>
      </c>
      <c r="I66" t="s">
        <v>361</v>
      </c>
      <c r="J66" t="s">
        <v>362</v>
      </c>
      <c r="K66" t="s">
        <v>363</v>
      </c>
      <c r="L66">
        <v>1346</v>
      </c>
      <c r="N66">
        <v>1009</v>
      </c>
      <c r="O66" t="s">
        <v>49</v>
      </c>
      <c r="P66" t="s">
        <v>49</v>
      </c>
      <c r="Q66">
        <v>1</v>
      </c>
      <c r="W66">
        <v>0</v>
      </c>
      <c r="X66">
        <v>1426355164</v>
      </c>
      <c r="Y66">
        <f t="shared" si="50"/>
        <v>0</v>
      </c>
      <c r="AA66">
        <v>97.1</v>
      </c>
      <c r="AB66">
        <v>0</v>
      </c>
      <c r="AC66">
        <v>0</v>
      </c>
      <c r="AD66">
        <v>0</v>
      </c>
      <c r="AE66">
        <v>97.1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6</v>
      </c>
      <c r="AT66">
        <v>0.05</v>
      </c>
      <c r="AU66" t="s">
        <v>17</v>
      </c>
      <c r="AV66">
        <v>0</v>
      </c>
      <c r="AW66">
        <v>2</v>
      </c>
      <c r="AX66">
        <v>58002826</v>
      </c>
      <c r="AY66">
        <v>1</v>
      </c>
      <c r="AZ66">
        <v>0</v>
      </c>
      <c r="BA66">
        <v>66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ROUND(Y66*Source!I54,9)</f>
        <v>0</v>
      </c>
      <c r="CY66">
        <f t="shared" si="51"/>
        <v>97.1</v>
      </c>
      <c r="CZ66">
        <f t="shared" si="52"/>
        <v>97.1</v>
      </c>
      <c r="DA66">
        <f t="shared" si="53"/>
        <v>1</v>
      </c>
      <c r="DB66">
        <f t="shared" si="54"/>
        <v>0</v>
      </c>
      <c r="DC66">
        <f t="shared" si="55"/>
        <v>0</v>
      </c>
      <c r="DD66" t="s">
        <v>6</v>
      </c>
      <c r="DE66" t="s">
        <v>6</v>
      </c>
      <c r="DF66">
        <f t="shared" si="57"/>
        <v>0</v>
      </c>
      <c r="DG66">
        <f t="shared" si="58"/>
        <v>0</v>
      </c>
      <c r="DH66">
        <f t="shared" si="59"/>
        <v>0</v>
      </c>
      <c r="DI66">
        <f t="shared" si="60"/>
        <v>0</v>
      </c>
      <c r="DJ66">
        <f t="shared" si="56"/>
        <v>0</v>
      </c>
      <c r="DK66">
        <v>0</v>
      </c>
    </row>
    <row r="67" spans="1:115" x14ac:dyDescent="0.2">
      <c r="A67">
        <f>ROW(Source!A54)</f>
        <v>54</v>
      </c>
      <c r="B67">
        <v>58002114</v>
      </c>
      <c r="C67">
        <v>58002792</v>
      </c>
      <c r="D67">
        <v>55475880</v>
      </c>
      <c r="E67">
        <v>1</v>
      </c>
      <c r="F67">
        <v>1</v>
      </c>
      <c r="G67">
        <v>1</v>
      </c>
      <c r="H67">
        <v>3</v>
      </c>
      <c r="I67" t="s">
        <v>364</v>
      </c>
      <c r="J67" t="s">
        <v>365</v>
      </c>
      <c r="K67" t="s">
        <v>366</v>
      </c>
      <c r="L67">
        <v>1346</v>
      </c>
      <c r="N67">
        <v>1009</v>
      </c>
      <c r="O67" t="s">
        <v>49</v>
      </c>
      <c r="P67" t="s">
        <v>49</v>
      </c>
      <c r="Q67">
        <v>1</v>
      </c>
      <c r="W67">
        <v>0</v>
      </c>
      <c r="X67">
        <v>291137018</v>
      </c>
      <c r="Y67">
        <f t="shared" si="50"/>
        <v>0</v>
      </c>
      <c r="AA67">
        <v>60</v>
      </c>
      <c r="AB67">
        <v>0</v>
      </c>
      <c r="AC67">
        <v>0</v>
      </c>
      <c r="AD67">
        <v>0</v>
      </c>
      <c r="AE67">
        <v>60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6</v>
      </c>
      <c r="AT67">
        <v>0.5</v>
      </c>
      <c r="AU67" t="s">
        <v>17</v>
      </c>
      <c r="AV67">
        <v>0</v>
      </c>
      <c r="AW67">
        <v>2</v>
      </c>
      <c r="AX67">
        <v>58002827</v>
      </c>
      <c r="AY67">
        <v>1</v>
      </c>
      <c r="AZ67">
        <v>0</v>
      </c>
      <c r="BA67">
        <v>67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ROUND(Y67*Source!I54,9)</f>
        <v>0</v>
      </c>
      <c r="CY67">
        <f t="shared" si="51"/>
        <v>60</v>
      </c>
      <c r="CZ67">
        <f t="shared" si="52"/>
        <v>60</v>
      </c>
      <c r="DA67">
        <f t="shared" si="53"/>
        <v>1</v>
      </c>
      <c r="DB67">
        <f t="shared" si="54"/>
        <v>0</v>
      </c>
      <c r="DC67">
        <f t="shared" si="55"/>
        <v>0</v>
      </c>
      <c r="DD67" t="s">
        <v>6</v>
      </c>
      <c r="DE67" t="s">
        <v>6</v>
      </c>
      <c r="DF67">
        <f t="shared" si="57"/>
        <v>0</v>
      </c>
      <c r="DG67">
        <f t="shared" si="58"/>
        <v>0</v>
      </c>
      <c r="DH67">
        <f t="shared" si="59"/>
        <v>0</v>
      </c>
      <c r="DI67">
        <f t="shared" si="60"/>
        <v>0</v>
      </c>
      <c r="DJ67">
        <f t="shared" si="56"/>
        <v>0</v>
      </c>
      <c r="DK67">
        <v>0</v>
      </c>
    </row>
    <row r="68" spans="1:115" x14ac:dyDescent="0.2">
      <c r="A68">
        <f>ROW(Source!A54)</f>
        <v>54</v>
      </c>
      <c r="B68">
        <v>58002114</v>
      </c>
      <c r="C68">
        <v>58002792</v>
      </c>
      <c r="D68">
        <v>55475893</v>
      </c>
      <c r="E68">
        <v>1</v>
      </c>
      <c r="F68">
        <v>1</v>
      </c>
      <c r="G68">
        <v>1</v>
      </c>
      <c r="H68">
        <v>3</v>
      </c>
      <c r="I68" t="s">
        <v>367</v>
      </c>
      <c r="J68" t="s">
        <v>368</v>
      </c>
      <c r="K68" t="s">
        <v>369</v>
      </c>
      <c r="L68">
        <v>1346</v>
      </c>
      <c r="N68">
        <v>1009</v>
      </c>
      <c r="O68" t="s">
        <v>49</v>
      </c>
      <c r="P68" t="s">
        <v>49</v>
      </c>
      <c r="Q68">
        <v>1</v>
      </c>
      <c r="W68">
        <v>0</v>
      </c>
      <c r="X68">
        <v>1874014885</v>
      </c>
      <c r="Y68">
        <f t="shared" si="50"/>
        <v>0</v>
      </c>
      <c r="AA68">
        <v>292.3</v>
      </c>
      <c r="AB68">
        <v>0</v>
      </c>
      <c r="AC68">
        <v>0</v>
      </c>
      <c r="AD68">
        <v>0</v>
      </c>
      <c r="AE68">
        <v>292.3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6</v>
      </c>
      <c r="AT68">
        <v>0.5</v>
      </c>
      <c r="AU68" t="s">
        <v>17</v>
      </c>
      <c r="AV68">
        <v>0</v>
      </c>
      <c r="AW68">
        <v>2</v>
      </c>
      <c r="AX68">
        <v>58002828</v>
      </c>
      <c r="AY68">
        <v>1</v>
      </c>
      <c r="AZ68">
        <v>0</v>
      </c>
      <c r="BA68">
        <v>68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ROUND(Y68*Source!I54,9)</f>
        <v>0</v>
      </c>
      <c r="CY68">
        <f t="shared" si="51"/>
        <v>292.3</v>
      </c>
      <c r="CZ68">
        <f t="shared" si="52"/>
        <v>292.3</v>
      </c>
      <c r="DA68">
        <f t="shared" si="53"/>
        <v>1</v>
      </c>
      <c r="DB68">
        <f t="shared" si="54"/>
        <v>0</v>
      </c>
      <c r="DC68">
        <f t="shared" si="55"/>
        <v>0</v>
      </c>
      <c r="DD68" t="s">
        <v>6</v>
      </c>
      <c r="DE68" t="s">
        <v>6</v>
      </c>
      <c r="DF68">
        <f t="shared" si="57"/>
        <v>0</v>
      </c>
      <c r="DG68">
        <f t="shared" si="58"/>
        <v>0</v>
      </c>
      <c r="DH68">
        <f t="shared" si="59"/>
        <v>0</v>
      </c>
      <c r="DI68">
        <f t="shared" si="60"/>
        <v>0</v>
      </c>
      <c r="DJ68">
        <f t="shared" si="56"/>
        <v>0</v>
      </c>
      <c r="DK68">
        <v>0</v>
      </c>
    </row>
    <row r="69" spans="1:115" x14ac:dyDescent="0.2">
      <c r="A69">
        <f>ROW(Source!A54)</f>
        <v>54</v>
      </c>
      <c r="B69">
        <v>58002114</v>
      </c>
      <c r="C69">
        <v>58002792</v>
      </c>
      <c r="D69">
        <v>55475993</v>
      </c>
      <c r="E69">
        <v>1</v>
      </c>
      <c r="F69">
        <v>1</v>
      </c>
      <c r="G69">
        <v>1</v>
      </c>
      <c r="H69">
        <v>3</v>
      </c>
      <c r="I69" t="s">
        <v>370</v>
      </c>
      <c r="J69" t="s">
        <v>371</v>
      </c>
      <c r="K69" t="s">
        <v>39</v>
      </c>
      <c r="L69">
        <v>1354</v>
      </c>
      <c r="N69">
        <v>1010</v>
      </c>
      <c r="O69" t="s">
        <v>372</v>
      </c>
      <c r="P69" t="s">
        <v>372</v>
      </c>
      <c r="Q69">
        <v>1</v>
      </c>
      <c r="W69">
        <v>0</v>
      </c>
      <c r="X69">
        <v>1995933384</v>
      </c>
      <c r="Y69">
        <f t="shared" si="50"/>
        <v>0</v>
      </c>
      <c r="AA69">
        <v>9.4</v>
      </c>
      <c r="AB69">
        <v>0</v>
      </c>
      <c r="AC69">
        <v>0</v>
      </c>
      <c r="AD69">
        <v>0</v>
      </c>
      <c r="AE69">
        <v>9.4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6</v>
      </c>
      <c r="AT69">
        <v>3</v>
      </c>
      <c r="AU69" t="s">
        <v>17</v>
      </c>
      <c r="AV69">
        <v>0</v>
      </c>
      <c r="AW69">
        <v>2</v>
      </c>
      <c r="AX69">
        <v>58002829</v>
      </c>
      <c r="AY69">
        <v>1</v>
      </c>
      <c r="AZ69">
        <v>0</v>
      </c>
      <c r="BA69">
        <v>69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ROUND(Y69*Source!I54,9)</f>
        <v>0</v>
      </c>
      <c r="CY69">
        <f t="shared" si="51"/>
        <v>9.4</v>
      </c>
      <c r="CZ69">
        <f t="shared" si="52"/>
        <v>9.4</v>
      </c>
      <c r="DA69">
        <f t="shared" si="53"/>
        <v>1</v>
      </c>
      <c r="DB69">
        <f t="shared" si="54"/>
        <v>0</v>
      </c>
      <c r="DC69">
        <f t="shared" si="55"/>
        <v>0</v>
      </c>
      <c r="DD69" t="s">
        <v>6</v>
      </c>
      <c r="DE69" t="s">
        <v>6</v>
      </c>
      <c r="DF69">
        <f t="shared" si="57"/>
        <v>0</v>
      </c>
      <c r="DG69">
        <f t="shared" si="58"/>
        <v>0</v>
      </c>
      <c r="DH69">
        <f t="shared" si="59"/>
        <v>0</v>
      </c>
      <c r="DI69">
        <f t="shared" si="60"/>
        <v>0</v>
      </c>
      <c r="DJ69">
        <f t="shared" si="56"/>
        <v>0</v>
      </c>
      <c r="DK69">
        <v>0</v>
      </c>
    </row>
    <row r="70" spans="1:115" x14ac:dyDescent="0.2">
      <c r="A70">
        <f>ROW(Source!A54)</f>
        <v>54</v>
      </c>
      <c r="B70">
        <v>58002114</v>
      </c>
      <c r="C70">
        <v>58002792</v>
      </c>
      <c r="D70">
        <v>55476189</v>
      </c>
      <c r="E70">
        <v>1</v>
      </c>
      <c r="F70">
        <v>1</v>
      </c>
      <c r="G70">
        <v>1</v>
      </c>
      <c r="H70">
        <v>3</v>
      </c>
      <c r="I70" t="s">
        <v>373</v>
      </c>
      <c r="J70" t="s">
        <v>374</v>
      </c>
      <c r="K70" t="s">
        <v>375</v>
      </c>
      <c r="L70">
        <v>1354</v>
      </c>
      <c r="N70">
        <v>1010</v>
      </c>
      <c r="O70" t="s">
        <v>372</v>
      </c>
      <c r="P70" t="s">
        <v>372</v>
      </c>
      <c r="Q70">
        <v>1</v>
      </c>
      <c r="W70">
        <v>0</v>
      </c>
      <c r="X70">
        <v>-1431125466</v>
      </c>
      <c r="Y70">
        <f t="shared" si="50"/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6</v>
      </c>
      <c r="AT70">
        <v>3</v>
      </c>
      <c r="AU70" t="s">
        <v>17</v>
      </c>
      <c r="AV70">
        <v>0</v>
      </c>
      <c r="AW70">
        <v>2</v>
      </c>
      <c r="AX70">
        <v>58002830</v>
      </c>
      <c r="AY70">
        <v>1</v>
      </c>
      <c r="AZ70">
        <v>0</v>
      </c>
      <c r="BA70">
        <v>70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ROUND(Y70*Source!I54,9)</f>
        <v>0</v>
      </c>
      <c r="CY70">
        <f t="shared" si="51"/>
        <v>0</v>
      </c>
      <c r="CZ70">
        <f t="shared" si="52"/>
        <v>0</v>
      </c>
      <c r="DA70">
        <f t="shared" si="53"/>
        <v>1</v>
      </c>
      <c r="DB70">
        <f t="shared" si="54"/>
        <v>0</v>
      </c>
      <c r="DC70">
        <f t="shared" si="55"/>
        <v>0</v>
      </c>
      <c r="DD70" t="s">
        <v>6</v>
      </c>
      <c r="DE70" t="s">
        <v>6</v>
      </c>
      <c r="DF70">
        <f t="shared" si="57"/>
        <v>0</v>
      </c>
      <c r="DG70">
        <f t="shared" si="58"/>
        <v>0</v>
      </c>
      <c r="DH70">
        <f t="shared" si="59"/>
        <v>0</v>
      </c>
      <c r="DI70">
        <f t="shared" si="60"/>
        <v>0</v>
      </c>
      <c r="DJ70">
        <f t="shared" si="56"/>
        <v>0</v>
      </c>
      <c r="DK70">
        <v>0</v>
      </c>
    </row>
    <row r="71" spans="1:115" x14ac:dyDescent="0.2">
      <c r="A71">
        <f>ROW(Source!A54)</f>
        <v>54</v>
      </c>
      <c r="B71">
        <v>58002114</v>
      </c>
      <c r="C71">
        <v>58002792</v>
      </c>
      <c r="D71">
        <v>55476234</v>
      </c>
      <c r="E71">
        <v>1</v>
      </c>
      <c r="F71">
        <v>1</v>
      </c>
      <c r="G71">
        <v>1</v>
      </c>
      <c r="H71">
        <v>3</v>
      </c>
      <c r="I71" t="s">
        <v>376</v>
      </c>
      <c r="J71" t="s">
        <v>377</v>
      </c>
      <c r="K71" t="s">
        <v>378</v>
      </c>
      <c r="L71">
        <v>1354</v>
      </c>
      <c r="N71">
        <v>1010</v>
      </c>
      <c r="O71" t="s">
        <v>372</v>
      </c>
      <c r="P71" t="s">
        <v>372</v>
      </c>
      <c r="Q71">
        <v>1</v>
      </c>
      <c r="W71">
        <v>0</v>
      </c>
      <c r="X71">
        <v>1695390684</v>
      </c>
      <c r="Y71">
        <f t="shared" si="50"/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6</v>
      </c>
      <c r="AT71">
        <v>1</v>
      </c>
      <c r="AU71" t="s">
        <v>17</v>
      </c>
      <c r="AV71">
        <v>0</v>
      </c>
      <c r="AW71">
        <v>2</v>
      </c>
      <c r="AX71">
        <v>58002831</v>
      </c>
      <c r="AY71">
        <v>1</v>
      </c>
      <c r="AZ71">
        <v>0</v>
      </c>
      <c r="BA71">
        <v>71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ROUND(Y71*Source!I54,9)</f>
        <v>0</v>
      </c>
      <c r="CY71">
        <f t="shared" si="51"/>
        <v>0</v>
      </c>
      <c r="CZ71">
        <f t="shared" si="52"/>
        <v>0</v>
      </c>
      <c r="DA71">
        <f t="shared" si="53"/>
        <v>1</v>
      </c>
      <c r="DB71">
        <f t="shared" si="54"/>
        <v>0</v>
      </c>
      <c r="DC71">
        <f t="shared" si="55"/>
        <v>0</v>
      </c>
      <c r="DD71" t="s">
        <v>6</v>
      </c>
      <c r="DE71" t="s">
        <v>6</v>
      </c>
      <c r="DF71">
        <f t="shared" si="57"/>
        <v>0</v>
      </c>
      <c r="DG71">
        <f t="shared" si="58"/>
        <v>0</v>
      </c>
      <c r="DH71">
        <f t="shared" si="59"/>
        <v>0</v>
      </c>
      <c r="DI71">
        <f t="shared" si="60"/>
        <v>0</v>
      </c>
      <c r="DJ71">
        <f t="shared" si="56"/>
        <v>0</v>
      </c>
      <c r="DK71">
        <v>0</v>
      </c>
    </row>
    <row r="72" spans="1:115" x14ac:dyDescent="0.2">
      <c r="A72">
        <f>ROW(Source!A54)</f>
        <v>54</v>
      </c>
      <c r="B72">
        <v>58002114</v>
      </c>
      <c r="C72">
        <v>58002792</v>
      </c>
      <c r="D72">
        <v>55476267</v>
      </c>
      <c r="E72">
        <v>1</v>
      </c>
      <c r="F72">
        <v>1</v>
      </c>
      <c r="G72">
        <v>1</v>
      </c>
      <c r="H72">
        <v>3</v>
      </c>
      <c r="I72" t="s">
        <v>379</v>
      </c>
      <c r="J72" t="s">
        <v>380</v>
      </c>
      <c r="K72" t="s">
        <v>381</v>
      </c>
      <c r="L72">
        <v>1354</v>
      </c>
      <c r="N72">
        <v>1010</v>
      </c>
      <c r="O72" t="s">
        <v>372</v>
      </c>
      <c r="P72" t="s">
        <v>372</v>
      </c>
      <c r="Q72">
        <v>1</v>
      </c>
      <c r="W72">
        <v>0</v>
      </c>
      <c r="X72">
        <v>1243684539</v>
      </c>
      <c r="Y72">
        <f t="shared" si="50"/>
        <v>0</v>
      </c>
      <c r="AA72">
        <v>290</v>
      </c>
      <c r="AB72">
        <v>0</v>
      </c>
      <c r="AC72">
        <v>0</v>
      </c>
      <c r="AD72">
        <v>0</v>
      </c>
      <c r="AE72">
        <v>290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6</v>
      </c>
      <c r="AT72">
        <v>1</v>
      </c>
      <c r="AU72" t="s">
        <v>17</v>
      </c>
      <c r="AV72">
        <v>0</v>
      </c>
      <c r="AW72">
        <v>2</v>
      </c>
      <c r="AX72">
        <v>58002832</v>
      </c>
      <c r="AY72">
        <v>1</v>
      </c>
      <c r="AZ72">
        <v>0</v>
      </c>
      <c r="BA72">
        <v>72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ROUND(Y72*Source!I54,9)</f>
        <v>0</v>
      </c>
      <c r="CY72">
        <f t="shared" si="51"/>
        <v>290</v>
      </c>
      <c r="CZ72">
        <f t="shared" si="52"/>
        <v>290</v>
      </c>
      <c r="DA72">
        <f t="shared" si="53"/>
        <v>1</v>
      </c>
      <c r="DB72">
        <f t="shared" si="54"/>
        <v>0</v>
      </c>
      <c r="DC72">
        <f t="shared" si="55"/>
        <v>0</v>
      </c>
      <c r="DD72" t="s">
        <v>6</v>
      </c>
      <c r="DE72" t="s">
        <v>6</v>
      </c>
      <c r="DF72">
        <f t="shared" si="57"/>
        <v>0</v>
      </c>
      <c r="DG72">
        <f t="shared" si="58"/>
        <v>0</v>
      </c>
      <c r="DH72">
        <f t="shared" si="59"/>
        <v>0</v>
      </c>
      <c r="DI72">
        <f t="shared" si="60"/>
        <v>0</v>
      </c>
      <c r="DJ72">
        <f t="shared" si="56"/>
        <v>0</v>
      </c>
      <c r="DK72">
        <v>0</v>
      </c>
    </row>
    <row r="73" spans="1:115" x14ac:dyDescent="0.2">
      <c r="A73">
        <f>ROW(Source!A64)</f>
        <v>64</v>
      </c>
      <c r="B73">
        <v>58002114</v>
      </c>
      <c r="C73">
        <v>58002842</v>
      </c>
      <c r="D73">
        <v>55475246</v>
      </c>
      <c r="E73">
        <v>1</v>
      </c>
      <c r="F73">
        <v>1</v>
      </c>
      <c r="G73">
        <v>1</v>
      </c>
      <c r="H73">
        <v>1</v>
      </c>
      <c r="I73" t="s">
        <v>326</v>
      </c>
      <c r="J73" t="s">
        <v>6</v>
      </c>
      <c r="K73" t="s">
        <v>327</v>
      </c>
      <c r="L73">
        <v>1369</v>
      </c>
      <c r="N73">
        <v>1013</v>
      </c>
      <c r="O73" t="s">
        <v>328</v>
      </c>
      <c r="P73" t="s">
        <v>328</v>
      </c>
      <c r="Q73">
        <v>1</v>
      </c>
      <c r="W73">
        <v>0</v>
      </c>
      <c r="X73">
        <v>-1710606130</v>
      </c>
      <c r="Y73">
        <f t="shared" ref="Y73:Y83" si="61">AT73</f>
        <v>2.95</v>
      </c>
      <c r="AA73">
        <v>0</v>
      </c>
      <c r="AB73">
        <v>0</v>
      </c>
      <c r="AC73">
        <v>0</v>
      </c>
      <c r="AD73">
        <v>173.4</v>
      </c>
      <c r="AE73">
        <v>0</v>
      </c>
      <c r="AF73">
        <v>0</v>
      </c>
      <c r="AG73">
        <v>0</v>
      </c>
      <c r="AH73">
        <v>173.4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6</v>
      </c>
      <c r="AT73">
        <v>2.95</v>
      </c>
      <c r="AU73" t="s">
        <v>6</v>
      </c>
      <c r="AV73">
        <v>2</v>
      </c>
      <c r="AW73">
        <v>2</v>
      </c>
      <c r="AX73">
        <v>58002863</v>
      </c>
      <c r="AY73">
        <v>1</v>
      </c>
      <c r="AZ73">
        <v>0</v>
      </c>
      <c r="BA73">
        <v>73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ROUND(Y73*Source!I64,9)</f>
        <v>59</v>
      </c>
      <c r="CY73">
        <f t="shared" ref="CY73:CY79" si="62">AD73</f>
        <v>173.4</v>
      </c>
      <c r="CZ73">
        <f t="shared" ref="CZ73:CZ79" si="63">AH73</f>
        <v>173.4</v>
      </c>
      <c r="DA73">
        <f t="shared" ref="DA73:DA79" si="64">AL73</f>
        <v>1</v>
      </c>
      <c r="DB73">
        <f t="shared" ref="DB73:DB83" si="65">ROUND(ROUND(AT73*CZ73,2),2)</f>
        <v>511.53</v>
      </c>
      <c r="DC73">
        <f t="shared" ref="DC73:DC83" si="66">ROUND(ROUND(AT73*AG73,2),2)</f>
        <v>0</v>
      </c>
      <c r="DD73" t="s">
        <v>6</v>
      </c>
      <c r="DE73" t="s">
        <v>6</v>
      </c>
      <c r="DF73">
        <f t="shared" si="57"/>
        <v>0</v>
      </c>
      <c r="DG73">
        <f t="shared" si="58"/>
        <v>0</v>
      </c>
      <c r="DH73">
        <f t="shared" si="59"/>
        <v>0</v>
      </c>
      <c r="DI73">
        <f t="shared" si="60"/>
        <v>10231</v>
      </c>
      <c r="DJ73">
        <f t="shared" ref="DJ73:DJ79" si="67">DI73</f>
        <v>10231</v>
      </c>
      <c r="DK73">
        <v>0</v>
      </c>
    </row>
    <row r="74" spans="1:115" x14ac:dyDescent="0.2">
      <c r="A74">
        <f>ROW(Source!A64)</f>
        <v>64</v>
      </c>
      <c r="B74">
        <v>58002114</v>
      </c>
      <c r="C74">
        <v>58002842</v>
      </c>
      <c r="D74">
        <v>55475294</v>
      </c>
      <c r="E74">
        <v>1</v>
      </c>
      <c r="F74">
        <v>1</v>
      </c>
      <c r="G74">
        <v>1</v>
      </c>
      <c r="H74">
        <v>1</v>
      </c>
      <c r="I74" t="s">
        <v>329</v>
      </c>
      <c r="J74" t="s">
        <v>6</v>
      </c>
      <c r="K74" t="s">
        <v>330</v>
      </c>
      <c r="L74">
        <v>1369</v>
      </c>
      <c r="N74">
        <v>1013</v>
      </c>
      <c r="O74" t="s">
        <v>328</v>
      </c>
      <c r="P74" t="s">
        <v>328</v>
      </c>
      <c r="Q74">
        <v>1</v>
      </c>
      <c r="W74">
        <v>0</v>
      </c>
      <c r="X74">
        <v>-2054763466</v>
      </c>
      <c r="Y74">
        <f t="shared" si="61"/>
        <v>0.35</v>
      </c>
      <c r="AA74">
        <v>0</v>
      </c>
      <c r="AB74">
        <v>0</v>
      </c>
      <c r="AC74">
        <v>0</v>
      </c>
      <c r="AD74">
        <v>196.3</v>
      </c>
      <c r="AE74">
        <v>0</v>
      </c>
      <c r="AF74">
        <v>0</v>
      </c>
      <c r="AG74">
        <v>0</v>
      </c>
      <c r="AH74">
        <v>196.3</v>
      </c>
      <c r="AI74">
        <v>1</v>
      </c>
      <c r="AJ74">
        <v>1</v>
      </c>
      <c r="AK74">
        <v>1</v>
      </c>
      <c r="AL74">
        <v>1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6</v>
      </c>
      <c r="AT74">
        <v>0.35</v>
      </c>
      <c r="AU74" t="s">
        <v>6</v>
      </c>
      <c r="AV74">
        <v>2</v>
      </c>
      <c r="AW74">
        <v>2</v>
      </c>
      <c r="AX74">
        <v>58002864</v>
      </c>
      <c r="AY74">
        <v>1</v>
      </c>
      <c r="AZ74">
        <v>0</v>
      </c>
      <c r="BA74">
        <v>74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ROUND(Y74*Source!I64,9)</f>
        <v>7</v>
      </c>
      <c r="CY74">
        <f t="shared" si="62"/>
        <v>196.3</v>
      </c>
      <c r="CZ74">
        <f t="shared" si="63"/>
        <v>196.3</v>
      </c>
      <c r="DA74">
        <f t="shared" si="64"/>
        <v>1</v>
      </c>
      <c r="DB74">
        <f t="shared" si="65"/>
        <v>68.709999999999994</v>
      </c>
      <c r="DC74">
        <f t="shared" si="66"/>
        <v>0</v>
      </c>
      <c r="DD74" t="s">
        <v>6</v>
      </c>
      <c r="DE74" t="s">
        <v>6</v>
      </c>
      <c r="DF74">
        <f t="shared" si="57"/>
        <v>0</v>
      </c>
      <c r="DG74">
        <f t="shared" si="58"/>
        <v>0</v>
      </c>
      <c r="DH74">
        <f t="shared" si="59"/>
        <v>0</v>
      </c>
      <c r="DI74">
        <f t="shared" si="60"/>
        <v>1374</v>
      </c>
      <c r="DJ74">
        <f t="shared" si="67"/>
        <v>1374</v>
      </c>
      <c r="DK74">
        <v>0</v>
      </c>
    </row>
    <row r="75" spans="1:115" x14ac:dyDescent="0.2">
      <c r="A75">
        <f>ROW(Source!A64)</f>
        <v>64</v>
      </c>
      <c r="B75">
        <v>58002114</v>
      </c>
      <c r="C75">
        <v>58002842</v>
      </c>
      <c r="D75">
        <v>55475260</v>
      </c>
      <c r="E75">
        <v>1</v>
      </c>
      <c r="F75">
        <v>1</v>
      </c>
      <c r="G75">
        <v>1</v>
      </c>
      <c r="H75">
        <v>1</v>
      </c>
      <c r="I75" t="s">
        <v>331</v>
      </c>
      <c r="J75" t="s">
        <v>6</v>
      </c>
      <c r="K75" t="s">
        <v>332</v>
      </c>
      <c r="L75">
        <v>1369</v>
      </c>
      <c r="N75">
        <v>1013</v>
      </c>
      <c r="O75" t="s">
        <v>328</v>
      </c>
      <c r="P75" t="s">
        <v>328</v>
      </c>
      <c r="Q75">
        <v>1</v>
      </c>
      <c r="W75">
        <v>0</v>
      </c>
      <c r="X75">
        <v>34361727</v>
      </c>
      <c r="Y75">
        <f t="shared" si="61"/>
        <v>4.1900000000000004</v>
      </c>
      <c r="AA75">
        <v>0</v>
      </c>
      <c r="AB75">
        <v>0</v>
      </c>
      <c r="AC75">
        <v>0</v>
      </c>
      <c r="AD75">
        <v>173.4</v>
      </c>
      <c r="AE75">
        <v>0</v>
      </c>
      <c r="AF75">
        <v>0</v>
      </c>
      <c r="AG75">
        <v>0</v>
      </c>
      <c r="AH75">
        <v>173.4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6</v>
      </c>
      <c r="AT75">
        <v>4.1900000000000004</v>
      </c>
      <c r="AU75" t="s">
        <v>6</v>
      </c>
      <c r="AV75">
        <v>2</v>
      </c>
      <c r="AW75">
        <v>2</v>
      </c>
      <c r="AX75">
        <v>58002865</v>
      </c>
      <c r="AY75">
        <v>1</v>
      </c>
      <c r="AZ75">
        <v>0</v>
      </c>
      <c r="BA75">
        <v>75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ROUND(Y75*Source!I64,9)</f>
        <v>83.8</v>
      </c>
      <c r="CY75">
        <f t="shared" si="62"/>
        <v>173.4</v>
      </c>
      <c r="CZ75">
        <f t="shared" si="63"/>
        <v>173.4</v>
      </c>
      <c r="DA75">
        <f t="shared" si="64"/>
        <v>1</v>
      </c>
      <c r="DB75">
        <f t="shared" si="65"/>
        <v>726.55</v>
      </c>
      <c r="DC75">
        <f t="shared" si="66"/>
        <v>0</v>
      </c>
      <c r="DD75" t="s">
        <v>6</v>
      </c>
      <c r="DE75" t="s">
        <v>6</v>
      </c>
      <c r="DF75">
        <f t="shared" si="57"/>
        <v>0</v>
      </c>
      <c r="DG75">
        <f t="shared" si="58"/>
        <v>0</v>
      </c>
      <c r="DH75">
        <f t="shared" si="59"/>
        <v>0</v>
      </c>
      <c r="DI75">
        <f t="shared" si="60"/>
        <v>14531</v>
      </c>
      <c r="DJ75">
        <f t="shared" si="67"/>
        <v>14531</v>
      </c>
      <c r="DK75">
        <v>0</v>
      </c>
    </row>
    <row r="76" spans="1:115" x14ac:dyDescent="0.2">
      <c r="A76">
        <f>ROW(Source!A64)</f>
        <v>64</v>
      </c>
      <c r="B76">
        <v>58002114</v>
      </c>
      <c r="C76">
        <v>58002842</v>
      </c>
      <c r="D76">
        <v>55475278</v>
      </c>
      <c r="E76">
        <v>1</v>
      </c>
      <c r="F76">
        <v>1</v>
      </c>
      <c r="G76">
        <v>1</v>
      </c>
      <c r="H76">
        <v>1</v>
      </c>
      <c r="I76" t="s">
        <v>333</v>
      </c>
      <c r="J76" t="s">
        <v>6</v>
      </c>
      <c r="K76" t="s">
        <v>334</v>
      </c>
      <c r="L76">
        <v>1369</v>
      </c>
      <c r="N76">
        <v>1013</v>
      </c>
      <c r="O76" t="s">
        <v>328</v>
      </c>
      <c r="P76" t="s">
        <v>328</v>
      </c>
      <c r="Q76">
        <v>1</v>
      </c>
      <c r="W76">
        <v>0</v>
      </c>
      <c r="X76">
        <v>-814669463</v>
      </c>
      <c r="Y76">
        <f t="shared" si="61"/>
        <v>5.58</v>
      </c>
      <c r="AA76">
        <v>0</v>
      </c>
      <c r="AB76">
        <v>0</v>
      </c>
      <c r="AC76">
        <v>0</v>
      </c>
      <c r="AD76">
        <v>196.3</v>
      </c>
      <c r="AE76">
        <v>0</v>
      </c>
      <c r="AF76">
        <v>0</v>
      </c>
      <c r="AG76">
        <v>0</v>
      </c>
      <c r="AH76">
        <v>196.3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6</v>
      </c>
      <c r="AT76">
        <v>5.58</v>
      </c>
      <c r="AU76" t="s">
        <v>6</v>
      </c>
      <c r="AV76">
        <v>2</v>
      </c>
      <c r="AW76">
        <v>2</v>
      </c>
      <c r="AX76">
        <v>58002866</v>
      </c>
      <c r="AY76">
        <v>1</v>
      </c>
      <c r="AZ76">
        <v>0</v>
      </c>
      <c r="BA76">
        <v>76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ROUND(Y76*Source!I64,9)</f>
        <v>111.6</v>
      </c>
      <c r="CY76">
        <f t="shared" si="62"/>
        <v>196.3</v>
      </c>
      <c r="CZ76">
        <f t="shared" si="63"/>
        <v>196.3</v>
      </c>
      <c r="DA76">
        <f t="shared" si="64"/>
        <v>1</v>
      </c>
      <c r="DB76">
        <f t="shared" si="65"/>
        <v>1095.3499999999999</v>
      </c>
      <c r="DC76">
        <f t="shared" si="66"/>
        <v>0</v>
      </c>
      <c r="DD76" t="s">
        <v>6</v>
      </c>
      <c r="DE76" t="s">
        <v>6</v>
      </c>
      <c r="DF76">
        <f t="shared" si="57"/>
        <v>0</v>
      </c>
      <c r="DG76">
        <f t="shared" si="58"/>
        <v>0</v>
      </c>
      <c r="DH76">
        <f t="shared" si="59"/>
        <v>0</v>
      </c>
      <c r="DI76">
        <f t="shared" si="60"/>
        <v>21907</v>
      </c>
      <c r="DJ76">
        <f t="shared" si="67"/>
        <v>21907</v>
      </c>
      <c r="DK76">
        <v>0</v>
      </c>
    </row>
    <row r="77" spans="1:115" x14ac:dyDescent="0.2">
      <c r="A77">
        <f>ROW(Source!A64)</f>
        <v>64</v>
      </c>
      <c r="B77">
        <v>58002114</v>
      </c>
      <c r="C77">
        <v>58002842</v>
      </c>
      <c r="D77">
        <v>55475360</v>
      </c>
      <c r="E77">
        <v>1</v>
      </c>
      <c r="F77">
        <v>1</v>
      </c>
      <c r="G77">
        <v>1</v>
      </c>
      <c r="H77">
        <v>1</v>
      </c>
      <c r="I77" t="s">
        <v>335</v>
      </c>
      <c r="J77" t="s">
        <v>6</v>
      </c>
      <c r="K77" t="s">
        <v>336</v>
      </c>
      <c r="L77">
        <v>1369</v>
      </c>
      <c r="N77">
        <v>1013</v>
      </c>
      <c r="O77" t="s">
        <v>328</v>
      </c>
      <c r="P77" t="s">
        <v>328</v>
      </c>
      <c r="Q77">
        <v>1</v>
      </c>
      <c r="W77">
        <v>0</v>
      </c>
      <c r="X77">
        <v>814146513</v>
      </c>
      <c r="Y77">
        <f t="shared" si="61"/>
        <v>4.91</v>
      </c>
      <c r="AA77">
        <v>0</v>
      </c>
      <c r="AB77">
        <v>0</v>
      </c>
      <c r="AC77">
        <v>0</v>
      </c>
      <c r="AD77">
        <v>136.1</v>
      </c>
      <c r="AE77">
        <v>0</v>
      </c>
      <c r="AF77">
        <v>0</v>
      </c>
      <c r="AG77">
        <v>0</v>
      </c>
      <c r="AH77">
        <v>136.1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6</v>
      </c>
      <c r="AT77">
        <v>4.91</v>
      </c>
      <c r="AU77" t="s">
        <v>6</v>
      </c>
      <c r="AV77">
        <v>1</v>
      </c>
      <c r="AW77">
        <v>2</v>
      </c>
      <c r="AX77">
        <v>58002867</v>
      </c>
      <c r="AY77">
        <v>1</v>
      </c>
      <c r="AZ77">
        <v>0</v>
      </c>
      <c r="BA77">
        <v>77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ROUND(Y77*Source!I64,9)</f>
        <v>98.2</v>
      </c>
      <c r="CY77">
        <f t="shared" si="62"/>
        <v>136.1</v>
      </c>
      <c r="CZ77">
        <f t="shared" si="63"/>
        <v>136.1</v>
      </c>
      <c r="DA77">
        <f t="shared" si="64"/>
        <v>1</v>
      </c>
      <c r="DB77">
        <f t="shared" si="65"/>
        <v>668.25</v>
      </c>
      <c r="DC77">
        <f t="shared" si="66"/>
        <v>0</v>
      </c>
      <c r="DD77" t="s">
        <v>6</v>
      </c>
      <c r="DE77" t="s">
        <v>6</v>
      </c>
      <c r="DF77">
        <f t="shared" si="57"/>
        <v>0</v>
      </c>
      <c r="DG77">
        <f t="shared" si="58"/>
        <v>0</v>
      </c>
      <c r="DH77">
        <f t="shared" si="59"/>
        <v>0</v>
      </c>
      <c r="DI77">
        <f t="shared" si="60"/>
        <v>13365</v>
      </c>
      <c r="DJ77">
        <f t="shared" si="67"/>
        <v>13365</v>
      </c>
      <c r="DK77">
        <v>0</v>
      </c>
    </row>
    <row r="78" spans="1:115" x14ac:dyDescent="0.2">
      <c r="A78">
        <f>ROW(Source!A64)</f>
        <v>64</v>
      </c>
      <c r="B78">
        <v>58002114</v>
      </c>
      <c r="C78">
        <v>58002842</v>
      </c>
      <c r="D78">
        <v>55475362</v>
      </c>
      <c r="E78">
        <v>1</v>
      </c>
      <c r="F78">
        <v>1</v>
      </c>
      <c r="G78">
        <v>1</v>
      </c>
      <c r="H78">
        <v>1</v>
      </c>
      <c r="I78" t="s">
        <v>337</v>
      </c>
      <c r="J78" t="s">
        <v>6</v>
      </c>
      <c r="K78" t="s">
        <v>338</v>
      </c>
      <c r="L78">
        <v>1369</v>
      </c>
      <c r="N78">
        <v>1013</v>
      </c>
      <c r="O78" t="s">
        <v>328</v>
      </c>
      <c r="P78" t="s">
        <v>328</v>
      </c>
      <c r="Q78">
        <v>1</v>
      </c>
      <c r="W78">
        <v>0</v>
      </c>
      <c r="X78">
        <v>2042959353</v>
      </c>
      <c r="Y78">
        <f t="shared" si="61"/>
        <v>9.27</v>
      </c>
      <c r="AA78">
        <v>0</v>
      </c>
      <c r="AB78">
        <v>0</v>
      </c>
      <c r="AC78">
        <v>0</v>
      </c>
      <c r="AD78">
        <v>154</v>
      </c>
      <c r="AE78">
        <v>0</v>
      </c>
      <c r="AF78">
        <v>0</v>
      </c>
      <c r="AG78">
        <v>0</v>
      </c>
      <c r="AH78">
        <v>154</v>
      </c>
      <c r="AI78">
        <v>1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6</v>
      </c>
      <c r="AT78">
        <v>9.27</v>
      </c>
      <c r="AU78" t="s">
        <v>6</v>
      </c>
      <c r="AV78">
        <v>1</v>
      </c>
      <c r="AW78">
        <v>2</v>
      </c>
      <c r="AX78">
        <v>58002868</v>
      </c>
      <c r="AY78">
        <v>1</v>
      </c>
      <c r="AZ78">
        <v>0</v>
      </c>
      <c r="BA78">
        <v>78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ROUND(Y78*Source!I64,9)</f>
        <v>185.4</v>
      </c>
      <c r="CY78">
        <f t="shared" si="62"/>
        <v>154</v>
      </c>
      <c r="CZ78">
        <f t="shared" si="63"/>
        <v>154</v>
      </c>
      <c r="DA78">
        <f t="shared" si="64"/>
        <v>1</v>
      </c>
      <c r="DB78">
        <f t="shared" si="65"/>
        <v>1427.58</v>
      </c>
      <c r="DC78">
        <f t="shared" si="66"/>
        <v>0</v>
      </c>
      <c r="DD78" t="s">
        <v>6</v>
      </c>
      <c r="DE78" t="s">
        <v>6</v>
      </c>
      <c r="DF78">
        <f t="shared" si="57"/>
        <v>0</v>
      </c>
      <c r="DG78">
        <f t="shared" si="58"/>
        <v>0</v>
      </c>
      <c r="DH78">
        <f t="shared" si="59"/>
        <v>0</v>
      </c>
      <c r="DI78">
        <f t="shared" si="60"/>
        <v>28552</v>
      </c>
      <c r="DJ78">
        <f t="shared" si="67"/>
        <v>28552</v>
      </c>
      <c r="DK78">
        <v>0</v>
      </c>
    </row>
    <row r="79" spans="1:115" x14ac:dyDescent="0.2">
      <c r="A79">
        <f>ROW(Source!A64)</f>
        <v>64</v>
      </c>
      <c r="B79">
        <v>58002114</v>
      </c>
      <c r="C79">
        <v>58002842</v>
      </c>
      <c r="D79">
        <v>55475364</v>
      </c>
      <c r="E79">
        <v>1</v>
      </c>
      <c r="F79">
        <v>1</v>
      </c>
      <c r="G79">
        <v>1</v>
      </c>
      <c r="H79">
        <v>1</v>
      </c>
      <c r="I79" t="s">
        <v>339</v>
      </c>
      <c r="J79" t="s">
        <v>6</v>
      </c>
      <c r="K79" t="s">
        <v>340</v>
      </c>
      <c r="L79">
        <v>1369</v>
      </c>
      <c r="N79">
        <v>1013</v>
      </c>
      <c r="O79" t="s">
        <v>328</v>
      </c>
      <c r="P79" t="s">
        <v>328</v>
      </c>
      <c r="Q79">
        <v>1</v>
      </c>
      <c r="W79">
        <v>0</v>
      </c>
      <c r="X79">
        <v>-681513205</v>
      </c>
      <c r="Y79">
        <f t="shared" si="61"/>
        <v>3.34</v>
      </c>
      <c r="AA79">
        <v>0</v>
      </c>
      <c r="AB79">
        <v>0</v>
      </c>
      <c r="AC79">
        <v>0</v>
      </c>
      <c r="AD79">
        <v>173.4</v>
      </c>
      <c r="AE79">
        <v>0</v>
      </c>
      <c r="AF79">
        <v>0</v>
      </c>
      <c r="AG79">
        <v>0</v>
      </c>
      <c r="AH79">
        <v>173.4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6</v>
      </c>
      <c r="AT79">
        <v>3.34</v>
      </c>
      <c r="AU79" t="s">
        <v>6</v>
      </c>
      <c r="AV79">
        <v>1</v>
      </c>
      <c r="AW79">
        <v>2</v>
      </c>
      <c r="AX79">
        <v>58002869</v>
      </c>
      <c r="AY79">
        <v>1</v>
      </c>
      <c r="AZ79">
        <v>0</v>
      </c>
      <c r="BA79">
        <v>79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ROUND(Y79*Source!I64,9)</f>
        <v>66.8</v>
      </c>
      <c r="CY79">
        <f t="shared" si="62"/>
        <v>173.4</v>
      </c>
      <c r="CZ79">
        <f t="shared" si="63"/>
        <v>173.4</v>
      </c>
      <c r="DA79">
        <f t="shared" si="64"/>
        <v>1</v>
      </c>
      <c r="DB79">
        <f t="shared" si="65"/>
        <v>579.16</v>
      </c>
      <c r="DC79">
        <f t="shared" si="66"/>
        <v>0</v>
      </c>
      <c r="DD79" t="s">
        <v>6</v>
      </c>
      <c r="DE79" t="s">
        <v>6</v>
      </c>
      <c r="DF79">
        <f t="shared" si="57"/>
        <v>0</v>
      </c>
      <c r="DG79">
        <f t="shared" si="58"/>
        <v>0</v>
      </c>
      <c r="DH79">
        <f t="shared" si="59"/>
        <v>0</v>
      </c>
      <c r="DI79">
        <f t="shared" si="60"/>
        <v>11583</v>
      </c>
      <c r="DJ79">
        <f t="shared" si="67"/>
        <v>11583</v>
      </c>
      <c r="DK79">
        <v>0</v>
      </c>
    </row>
    <row r="80" spans="1:115" x14ac:dyDescent="0.2">
      <c r="A80">
        <f>ROW(Source!A64)</f>
        <v>64</v>
      </c>
      <c r="B80">
        <v>58002114</v>
      </c>
      <c r="C80">
        <v>58002842</v>
      </c>
      <c r="D80">
        <v>55475492</v>
      </c>
      <c r="E80">
        <v>1</v>
      </c>
      <c r="F80">
        <v>1</v>
      </c>
      <c r="G80">
        <v>1</v>
      </c>
      <c r="H80">
        <v>2</v>
      </c>
      <c r="I80" t="s">
        <v>341</v>
      </c>
      <c r="J80" t="s">
        <v>342</v>
      </c>
      <c r="K80" t="s">
        <v>343</v>
      </c>
      <c r="L80">
        <v>1368</v>
      </c>
      <c r="N80">
        <v>1011</v>
      </c>
      <c r="O80" t="s">
        <v>344</v>
      </c>
      <c r="P80" t="s">
        <v>344</v>
      </c>
      <c r="Q80">
        <v>1</v>
      </c>
      <c r="W80">
        <v>0</v>
      </c>
      <c r="X80">
        <v>1197723226</v>
      </c>
      <c r="Y80">
        <f t="shared" si="61"/>
        <v>2.95</v>
      </c>
      <c r="AA80">
        <v>0</v>
      </c>
      <c r="AB80">
        <v>467</v>
      </c>
      <c r="AC80">
        <v>0</v>
      </c>
      <c r="AD80">
        <v>0</v>
      </c>
      <c r="AE80">
        <v>0</v>
      </c>
      <c r="AF80">
        <v>467.00000000000006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6</v>
      </c>
      <c r="AT80">
        <v>2.95</v>
      </c>
      <c r="AU80" t="s">
        <v>6</v>
      </c>
      <c r="AV80">
        <v>0</v>
      </c>
      <c r="AW80">
        <v>2</v>
      </c>
      <c r="AX80">
        <v>58002870</v>
      </c>
      <c r="AY80">
        <v>1</v>
      </c>
      <c r="AZ80">
        <v>0</v>
      </c>
      <c r="BA80">
        <v>80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ROUND(Y80*Source!I64,9)</f>
        <v>59</v>
      </c>
      <c r="CY80">
        <f>AB80</f>
        <v>467</v>
      </c>
      <c r="CZ80">
        <f>AF80</f>
        <v>467.00000000000006</v>
      </c>
      <c r="DA80">
        <f>AJ80</f>
        <v>1</v>
      </c>
      <c r="DB80">
        <f t="shared" si="65"/>
        <v>1377.65</v>
      </c>
      <c r="DC80">
        <f t="shared" si="66"/>
        <v>0</v>
      </c>
      <c r="DD80" t="s">
        <v>6</v>
      </c>
      <c r="DE80" t="s">
        <v>6</v>
      </c>
      <c r="DF80">
        <f t="shared" si="57"/>
        <v>0</v>
      </c>
      <c r="DG80">
        <f t="shared" si="58"/>
        <v>27553</v>
      </c>
      <c r="DH80">
        <f t="shared" si="59"/>
        <v>0</v>
      </c>
      <c r="DI80">
        <f t="shared" si="60"/>
        <v>0</v>
      </c>
      <c r="DJ80">
        <f>DG80</f>
        <v>27553</v>
      </c>
      <c r="DK80">
        <v>0</v>
      </c>
    </row>
    <row r="81" spans="1:115" x14ac:dyDescent="0.2">
      <c r="A81">
        <f>ROW(Source!A64)</f>
        <v>64</v>
      </c>
      <c r="B81">
        <v>58002114</v>
      </c>
      <c r="C81">
        <v>58002842</v>
      </c>
      <c r="D81">
        <v>55475530</v>
      </c>
      <c r="E81">
        <v>1</v>
      </c>
      <c r="F81">
        <v>1</v>
      </c>
      <c r="G81">
        <v>1</v>
      </c>
      <c r="H81">
        <v>2</v>
      </c>
      <c r="I81" t="s">
        <v>345</v>
      </c>
      <c r="J81" t="s">
        <v>346</v>
      </c>
      <c r="K81" t="s">
        <v>347</v>
      </c>
      <c r="L81">
        <v>1368</v>
      </c>
      <c r="N81">
        <v>1011</v>
      </c>
      <c r="O81" t="s">
        <v>344</v>
      </c>
      <c r="P81" t="s">
        <v>344</v>
      </c>
      <c r="Q81">
        <v>1</v>
      </c>
      <c r="W81">
        <v>0</v>
      </c>
      <c r="X81">
        <v>-1102771444</v>
      </c>
      <c r="Y81">
        <f t="shared" si="61"/>
        <v>0.35</v>
      </c>
      <c r="AA81">
        <v>0</v>
      </c>
      <c r="AB81">
        <v>1142</v>
      </c>
      <c r="AC81">
        <v>0</v>
      </c>
      <c r="AD81">
        <v>0</v>
      </c>
      <c r="AE81">
        <v>0</v>
      </c>
      <c r="AF81">
        <v>1142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6</v>
      </c>
      <c r="AT81">
        <v>0.35</v>
      </c>
      <c r="AU81" t="s">
        <v>6</v>
      </c>
      <c r="AV81">
        <v>0</v>
      </c>
      <c r="AW81">
        <v>2</v>
      </c>
      <c r="AX81">
        <v>58002871</v>
      </c>
      <c r="AY81">
        <v>1</v>
      </c>
      <c r="AZ81">
        <v>0</v>
      </c>
      <c r="BA81">
        <v>81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ROUND(Y81*Source!I64,9)</f>
        <v>7</v>
      </c>
      <c r="CY81">
        <f>AB81</f>
        <v>1142</v>
      </c>
      <c r="CZ81">
        <f>AF81</f>
        <v>1142</v>
      </c>
      <c r="DA81">
        <f>AJ81</f>
        <v>1</v>
      </c>
      <c r="DB81">
        <f t="shared" si="65"/>
        <v>399.7</v>
      </c>
      <c r="DC81">
        <f t="shared" si="66"/>
        <v>0</v>
      </c>
      <c r="DD81" t="s">
        <v>6</v>
      </c>
      <c r="DE81" t="s">
        <v>6</v>
      </c>
      <c r="DF81">
        <f t="shared" si="57"/>
        <v>0</v>
      </c>
      <c r="DG81">
        <f t="shared" si="58"/>
        <v>7994</v>
      </c>
      <c r="DH81">
        <f t="shared" si="59"/>
        <v>0</v>
      </c>
      <c r="DI81">
        <f t="shared" si="60"/>
        <v>0</v>
      </c>
      <c r="DJ81">
        <f>DG81</f>
        <v>7994</v>
      </c>
      <c r="DK81">
        <v>0</v>
      </c>
    </row>
    <row r="82" spans="1:115" x14ac:dyDescent="0.2">
      <c r="A82">
        <f>ROW(Source!A64)</f>
        <v>64</v>
      </c>
      <c r="B82">
        <v>58002114</v>
      </c>
      <c r="C82">
        <v>58002842</v>
      </c>
      <c r="D82">
        <v>55475534</v>
      </c>
      <c r="E82">
        <v>1</v>
      </c>
      <c r="F82">
        <v>1</v>
      </c>
      <c r="G82">
        <v>1</v>
      </c>
      <c r="H82">
        <v>2</v>
      </c>
      <c r="I82" t="s">
        <v>348</v>
      </c>
      <c r="J82" t="s">
        <v>349</v>
      </c>
      <c r="K82" t="s">
        <v>350</v>
      </c>
      <c r="L82">
        <v>1368</v>
      </c>
      <c r="N82">
        <v>1011</v>
      </c>
      <c r="O82" t="s">
        <v>344</v>
      </c>
      <c r="P82" t="s">
        <v>344</v>
      </c>
      <c r="Q82">
        <v>1</v>
      </c>
      <c r="W82">
        <v>0</v>
      </c>
      <c r="X82">
        <v>307446071</v>
      </c>
      <c r="Y82">
        <f t="shared" si="61"/>
        <v>4.1900000000000004</v>
      </c>
      <c r="AA82">
        <v>0</v>
      </c>
      <c r="AB82">
        <v>365</v>
      </c>
      <c r="AC82">
        <v>0</v>
      </c>
      <c r="AD82">
        <v>0</v>
      </c>
      <c r="AE82">
        <v>0</v>
      </c>
      <c r="AF82">
        <v>365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6</v>
      </c>
      <c r="AT82">
        <v>4.1900000000000004</v>
      </c>
      <c r="AU82" t="s">
        <v>6</v>
      </c>
      <c r="AV82">
        <v>0</v>
      </c>
      <c r="AW82">
        <v>2</v>
      </c>
      <c r="AX82">
        <v>58002872</v>
      </c>
      <c r="AY82">
        <v>1</v>
      </c>
      <c r="AZ82">
        <v>0</v>
      </c>
      <c r="BA82">
        <v>82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ROUND(Y82*Source!I64,9)</f>
        <v>83.8</v>
      </c>
      <c r="CY82">
        <f>AB82</f>
        <v>365</v>
      </c>
      <c r="CZ82">
        <f>AF82</f>
        <v>365</v>
      </c>
      <c r="DA82">
        <f>AJ82</f>
        <v>1</v>
      </c>
      <c r="DB82">
        <f t="shared" si="65"/>
        <v>1529.35</v>
      </c>
      <c r="DC82">
        <f t="shared" si="66"/>
        <v>0</v>
      </c>
      <c r="DD82" t="s">
        <v>6</v>
      </c>
      <c r="DE82" t="s">
        <v>6</v>
      </c>
      <c r="DF82">
        <f t="shared" si="57"/>
        <v>0</v>
      </c>
      <c r="DG82">
        <f t="shared" si="58"/>
        <v>30587</v>
      </c>
      <c r="DH82">
        <f t="shared" si="59"/>
        <v>0</v>
      </c>
      <c r="DI82">
        <f t="shared" si="60"/>
        <v>0</v>
      </c>
      <c r="DJ82">
        <f>DG82</f>
        <v>30587</v>
      </c>
      <c r="DK82">
        <v>0</v>
      </c>
    </row>
    <row r="83" spans="1:115" x14ac:dyDescent="0.2">
      <c r="A83">
        <f>ROW(Source!A64)</f>
        <v>64</v>
      </c>
      <c r="B83">
        <v>58002114</v>
      </c>
      <c r="C83">
        <v>58002842</v>
      </c>
      <c r="D83">
        <v>55475574</v>
      </c>
      <c r="E83">
        <v>1</v>
      </c>
      <c r="F83">
        <v>1</v>
      </c>
      <c r="G83">
        <v>1</v>
      </c>
      <c r="H83">
        <v>2</v>
      </c>
      <c r="I83" t="s">
        <v>351</v>
      </c>
      <c r="J83" t="s">
        <v>352</v>
      </c>
      <c r="K83" t="s">
        <v>353</v>
      </c>
      <c r="L83">
        <v>1368</v>
      </c>
      <c r="N83">
        <v>1011</v>
      </c>
      <c r="O83" t="s">
        <v>344</v>
      </c>
      <c r="P83" t="s">
        <v>344</v>
      </c>
      <c r="Q83">
        <v>1</v>
      </c>
      <c r="W83">
        <v>0</v>
      </c>
      <c r="X83">
        <v>1380836039</v>
      </c>
      <c r="Y83">
        <f t="shared" si="61"/>
        <v>5.58</v>
      </c>
      <c r="AA83">
        <v>0</v>
      </c>
      <c r="AB83">
        <v>920.1</v>
      </c>
      <c r="AC83">
        <v>0</v>
      </c>
      <c r="AD83">
        <v>0</v>
      </c>
      <c r="AE83">
        <v>0</v>
      </c>
      <c r="AF83">
        <v>920.09999999999991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6</v>
      </c>
      <c r="AT83">
        <v>5.58</v>
      </c>
      <c r="AU83" t="s">
        <v>6</v>
      </c>
      <c r="AV83">
        <v>0</v>
      </c>
      <c r="AW83">
        <v>2</v>
      </c>
      <c r="AX83">
        <v>58002873</v>
      </c>
      <c r="AY83">
        <v>1</v>
      </c>
      <c r="AZ83">
        <v>0</v>
      </c>
      <c r="BA83">
        <v>83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ROUND(Y83*Source!I64,9)</f>
        <v>111.6</v>
      </c>
      <c r="CY83">
        <f>AB83</f>
        <v>920.1</v>
      </c>
      <c r="CZ83">
        <f>AF83</f>
        <v>920.09999999999991</v>
      </c>
      <c r="DA83">
        <f>AJ83</f>
        <v>1</v>
      </c>
      <c r="DB83">
        <f t="shared" si="65"/>
        <v>5134.16</v>
      </c>
      <c r="DC83">
        <f t="shared" si="66"/>
        <v>0</v>
      </c>
      <c r="DD83" t="s">
        <v>6</v>
      </c>
      <c r="DE83" t="s">
        <v>6</v>
      </c>
      <c r="DF83">
        <f t="shared" si="57"/>
        <v>0</v>
      </c>
      <c r="DG83">
        <f t="shared" si="58"/>
        <v>102683</v>
      </c>
      <c r="DH83">
        <f t="shared" si="59"/>
        <v>0</v>
      </c>
      <c r="DI83">
        <f t="shared" si="60"/>
        <v>0</v>
      </c>
      <c r="DJ83">
        <f>DG83</f>
        <v>102683</v>
      </c>
      <c r="DK83">
        <v>0</v>
      </c>
    </row>
    <row r="84" spans="1:115" x14ac:dyDescent="0.2">
      <c r="A84">
        <f>ROW(Source!A64)</f>
        <v>64</v>
      </c>
      <c r="B84">
        <v>58002114</v>
      </c>
      <c r="C84">
        <v>58002842</v>
      </c>
      <c r="D84">
        <v>55475787</v>
      </c>
      <c r="E84">
        <v>1</v>
      </c>
      <c r="F84">
        <v>1</v>
      </c>
      <c r="G84">
        <v>1</v>
      </c>
      <c r="H84">
        <v>3</v>
      </c>
      <c r="I84" t="s">
        <v>354</v>
      </c>
      <c r="J84" t="s">
        <v>355</v>
      </c>
      <c r="K84" t="s">
        <v>356</v>
      </c>
      <c r="L84">
        <v>1339</v>
      </c>
      <c r="N84">
        <v>1007</v>
      </c>
      <c r="O84" t="s">
        <v>357</v>
      </c>
      <c r="P84" t="s">
        <v>357</v>
      </c>
      <c r="Q84">
        <v>1</v>
      </c>
      <c r="W84">
        <v>0</v>
      </c>
      <c r="X84">
        <v>1145892963</v>
      </c>
      <c r="Y84">
        <f t="shared" ref="Y84:Y92" si="68">(AT84*0)</f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6</v>
      </c>
      <c r="AT84">
        <v>0.77</v>
      </c>
      <c r="AU84" t="s">
        <v>17</v>
      </c>
      <c r="AV84">
        <v>0</v>
      </c>
      <c r="AW84">
        <v>2</v>
      </c>
      <c r="AX84">
        <v>58002874</v>
      </c>
      <c r="AY84">
        <v>1</v>
      </c>
      <c r="AZ84">
        <v>0</v>
      </c>
      <c r="BA84">
        <v>84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ROUND(Y84*Source!I64,9)</f>
        <v>0</v>
      </c>
      <c r="CY84">
        <f t="shared" ref="CY84:CY92" si="69">AA84</f>
        <v>0</v>
      </c>
      <c r="CZ84">
        <f t="shared" ref="CZ84:CZ92" si="70">AE84</f>
        <v>0</v>
      </c>
      <c r="DA84">
        <f t="shared" ref="DA84:DA92" si="71">AI84</f>
        <v>1</v>
      </c>
      <c r="DB84">
        <f t="shared" ref="DB84:DB92" si="72">ROUND((ROUND(AT84*CZ84,2)*0),2)</f>
        <v>0</v>
      </c>
      <c r="DC84">
        <f t="shared" ref="DC84:DC92" si="73">ROUND((ROUND(AT84*AG84,2)*0),2)</f>
        <v>0</v>
      </c>
      <c r="DD84" t="s">
        <v>6</v>
      </c>
      <c r="DE84" t="s">
        <v>6</v>
      </c>
      <c r="DF84">
        <f t="shared" si="57"/>
        <v>0</v>
      </c>
      <c r="DG84">
        <f t="shared" si="58"/>
        <v>0</v>
      </c>
      <c r="DH84">
        <f t="shared" si="59"/>
        <v>0</v>
      </c>
      <c r="DI84">
        <f t="shared" si="60"/>
        <v>0</v>
      </c>
      <c r="DJ84">
        <f t="shared" ref="DJ84:DJ92" si="74">DF84</f>
        <v>0</v>
      </c>
      <c r="DK84">
        <v>0</v>
      </c>
    </row>
    <row r="85" spans="1:115" x14ac:dyDescent="0.2">
      <c r="A85">
        <f>ROW(Source!A64)</f>
        <v>64</v>
      </c>
      <c r="B85">
        <v>58002114</v>
      </c>
      <c r="C85">
        <v>58002842</v>
      </c>
      <c r="D85">
        <v>55475816</v>
      </c>
      <c r="E85">
        <v>1</v>
      </c>
      <c r="F85">
        <v>1</v>
      </c>
      <c r="G85">
        <v>1</v>
      </c>
      <c r="H85">
        <v>3</v>
      </c>
      <c r="I85" t="s">
        <v>382</v>
      </c>
      <c r="J85" t="s">
        <v>383</v>
      </c>
      <c r="K85" t="s">
        <v>384</v>
      </c>
      <c r="L85">
        <v>1346</v>
      </c>
      <c r="N85">
        <v>1009</v>
      </c>
      <c r="O85" t="s">
        <v>49</v>
      </c>
      <c r="P85" t="s">
        <v>49</v>
      </c>
      <c r="Q85">
        <v>1</v>
      </c>
      <c r="W85">
        <v>0</v>
      </c>
      <c r="X85">
        <v>1727188334</v>
      </c>
      <c r="Y85">
        <f t="shared" si="68"/>
        <v>0</v>
      </c>
      <c r="AA85">
        <v>173.9</v>
      </c>
      <c r="AB85">
        <v>0</v>
      </c>
      <c r="AC85">
        <v>0</v>
      </c>
      <c r="AD85">
        <v>0</v>
      </c>
      <c r="AE85">
        <v>173.9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6</v>
      </c>
      <c r="AT85">
        <v>7.9</v>
      </c>
      <c r="AU85" t="s">
        <v>17</v>
      </c>
      <c r="AV85">
        <v>0</v>
      </c>
      <c r="AW85">
        <v>2</v>
      </c>
      <c r="AX85">
        <v>58002875</v>
      </c>
      <c r="AY85">
        <v>1</v>
      </c>
      <c r="AZ85">
        <v>0</v>
      </c>
      <c r="BA85">
        <v>85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ROUND(Y85*Source!I64,9)</f>
        <v>0</v>
      </c>
      <c r="CY85">
        <f t="shared" si="69"/>
        <v>173.9</v>
      </c>
      <c r="CZ85">
        <f t="shared" si="70"/>
        <v>173.9</v>
      </c>
      <c r="DA85">
        <f t="shared" si="71"/>
        <v>1</v>
      </c>
      <c r="DB85">
        <f t="shared" si="72"/>
        <v>0</v>
      </c>
      <c r="DC85">
        <f t="shared" si="73"/>
        <v>0</v>
      </c>
      <c r="DD85" t="s">
        <v>6</v>
      </c>
      <c r="DE85" t="s">
        <v>6</v>
      </c>
      <c r="DF85">
        <f t="shared" si="57"/>
        <v>0</v>
      </c>
      <c r="DG85">
        <f t="shared" si="58"/>
        <v>0</v>
      </c>
      <c r="DH85">
        <f t="shared" si="59"/>
        <v>0</v>
      </c>
      <c r="DI85">
        <f t="shared" si="60"/>
        <v>0</v>
      </c>
      <c r="DJ85">
        <f t="shared" si="74"/>
        <v>0</v>
      </c>
      <c r="DK85">
        <v>0</v>
      </c>
    </row>
    <row r="86" spans="1:115" x14ac:dyDescent="0.2">
      <c r="A86">
        <f>ROW(Source!A64)</f>
        <v>64</v>
      </c>
      <c r="B86">
        <v>58002114</v>
      </c>
      <c r="C86">
        <v>58002842</v>
      </c>
      <c r="D86">
        <v>55475851</v>
      </c>
      <c r="E86">
        <v>1</v>
      </c>
      <c r="F86">
        <v>1</v>
      </c>
      <c r="G86">
        <v>1</v>
      </c>
      <c r="H86">
        <v>3</v>
      </c>
      <c r="I86" t="s">
        <v>358</v>
      </c>
      <c r="J86" t="s">
        <v>359</v>
      </c>
      <c r="K86" t="s">
        <v>360</v>
      </c>
      <c r="L86">
        <v>1346</v>
      </c>
      <c r="N86">
        <v>1009</v>
      </c>
      <c r="O86" t="s">
        <v>49</v>
      </c>
      <c r="P86" t="s">
        <v>49</v>
      </c>
      <c r="Q86">
        <v>1</v>
      </c>
      <c r="W86">
        <v>0</v>
      </c>
      <c r="X86">
        <v>479979256</v>
      </c>
      <c r="Y86">
        <f t="shared" si="68"/>
        <v>0</v>
      </c>
      <c r="AA86">
        <v>236.6</v>
      </c>
      <c r="AB86">
        <v>0</v>
      </c>
      <c r="AC86">
        <v>0</v>
      </c>
      <c r="AD86">
        <v>0</v>
      </c>
      <c r="AE86">
        <v>236.6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6</v>
      </c>
      <c r="AT86">
        <v>0.69</v>
      </c>
      <c r="AU86" t="s">
        <v>17</v>
      </c>
      <c r="AV86">
        <v>0</v>
      </c>
      <c r="AW86">
        <v>2</v>
      </c>
      <c r="AX86">
        <v>58002876</v>
      </c>
      <c r="AY86">
        <v>1</v>
      </c>
      <c r="AZ86">
        <v>0</v>
      </c>
      <c r="BA86">
        <v>86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ROUND(Y86*Source!I64,9)</f>
        <v>0</v>
      </c>
      <c r="CY86">
        <f t="shared" si="69"/>
        <v>236.6</v>
      </c>
      <c r="CZ86">
        <f t="shared" si="70"/>
        <v>236.6</v>
      </c>
      <c r="DA86">
        <f t="shared" si="71"/>
        <v>1</v>
      </c>
      <c r="DB86">
        <f t="shared" si="72"/>
        <v>0</v>
      </c>
      <c r="DC86">
        <f t="shared" si="73"/>
        <v>0</v>
      </c>
      <c r="DD86" t="s">
        <v>6</v>
      </c>
      <c r="DE86" t="s">
        <v>6</v>
      </c>
      <c r="DF86">
        <f t="shared" si="57"/>
        <v>0</v>
      </c>
      <c r="DG86">
        <f t="shared" si="58"/>
        <v>0</v>
      </c>
      <c r="DH86">
        <f t="shared" si="59"/>
        <v>0</v>
      </c>
      <c r="DI86">
        <f t="shared" si="60"/>
        <v>0</v>
      </c>
      <c r="DJ86">
        <f t="shared" si="74"/>
        <v>0</v>
      </c>
      <c r="DK86">
        <v>0</v>
      </c>
    </row>
    <row r="87" spans="1:115" x14ac:dyDescent="0.2">
      <c r="A87">
        <f>ROW(Source!A64)</f>
        <v>64</v>
      </c>
      <c r="B87">
        <v>58002114</v>
      </c>
      <c r="C87">
        <v>58002842</v>
      </c>
      <c r="D87">
        <v>55475876</v>
      </c>
      <c r="E87">
        <v>1</v>
      </c>
      <c r="F87">
        <v>1</v>
      </c>
      <c r="G87">
        <v>1</v>
      </c>
      <c r="H87">
        <v>3</v>
      </c>
      <c r="I87" t="s">
        <v>361</v>
      </c>
      <c r="J87" t="s">
        <v>362</v>
      </c>
      <c r="K87" t="s">
        <v>363</v>
      </c>
      <c r="L87">
        <v>1346</v>
      </c>
      <c r="N87">
        <v>1009</v>
      </c>
      <c r="O87" t="s">
        <v>49</v>
      </c>
      <c r="P87" t="s">
        <v>49</v>
      </c>
      <c r="Q87">
        <v>1</v>
      </c>
      <c r="W87">
        <v>0</v>
      </c>
      <c r="X87">
        <v>1426355164</v>
      </c>
      <c r="Y87">
        <f t="shared" si="68"/>
        <v>0</v>
      </c>
      <c r="AA87">
        <v>97.1</v>
      </c>
      <c r="AB87">
        <v>0</v>
      </c>
      <c r="AC87">
        <v>0</v>
      </c>
      <c r="AD87">
        <v>0</v>
      </c>
      <c r="AE87">
        <v>97.1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6</v>
      </c>
      <c r="AT87">
        <v>0.05</v>
      </c>
      <c r="AU87" t="s">
        <v>17</v>
      </c>
      <c r="AV87">
        <v>0</v>
      </c>
      <c r="AW87">
        <v>2</v>
      </c>
      <c r="AX87">
        <v>58002877</v>
      </c>
      <c r="AY87">
        <v>1</v>
      </c>
      <c r="AZ87">
        <v>0</v>
      </c>
      <c r="BA87">
        <v>87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ROUND(Y87*Source!I64,9)</f>
        <v>0</v>
      </c>
      <c r="CY87">
        <f t="shared" si="69"/>
        <v>97.1</v>
      </c>
      <c r="CZ87">
        <f t="shared" si="70"/>
        <v>97.1</v>
      </c>
      <c r="DA87">
        <f t="shared" si="71"/>
        <v>1</v>
      </c>
      <c r="DB87">
        <f t="shared" si="72"/>
        <v>0</v>
      </c>
      <c r="DC87">
        <f t="shared" si="73"/>
        <v>0</v>
      </c>
      <c r="DD87" t="s">
        <v>6</v>
      </c>
      <c r="DE87" t="s">
        <v>6</v>
      </c>
      <c r="DF87">
        <f t="shared" si="57"/>
        <v>0</v>
      </c>
      <c r="DG87">
        <f t="shared" si="58"/>
        <v>0</v>
      </c>
      <c r="DH87">
        <f t="shared" si="59"/>
        <v>0</v>
      </c>
      <c r="DI87">
        <f t="shared" si="60"/>
        <v>0</v>
      </c>
      <c r="DJ87">
        <f t="shared" si="74"/>
        <v>0</v>
      </c>
      <c r="DK87">
        <v>0</v>
      </c>
    </row>
    <row r="88" spans="1:115" x14ac:dyDescent="0.2">
      <c r="A88">
        <f>ROW(Source!A64)</f>
        <v>64</v>
      </c>
      <c r="B88">
        <v>58002114</v>
      </c>
      <c r="C88">
        <v>58002842</v>
      </c>
      <c r="D88">
        <v>55475923</v>
      </c>
      <c r="E88">
        <v>1</v>
      </c>
      <c r="F88">
        <v>1</v>
      </c>
      <c r="G88">
        <v>1</v>
      </c>
      <c r="H88">
        <v>3</v>
      </c>
      <c r="I88" t="s">
        <v>399</v>
      </c>
      <c r="J88" t="s">
        <v>400</v>
      </c>
      <c r="K88" t="s">
        <v>401</v>
      </c>
      <c r="L88">
        <v>1354</v>
      </c>
      <c r="N88">
        <v>1010</v>
      </c>
      <c r="O88" t="s">
        <v>372</v>
      </c>
      <c r="P88" t="s">
        <v>372</v>
      </c>
      <c r="Q88">
        <v>1</v>
      </c>
      <c r="W88">
        <v>0</v>
      </c>
      <c r="X88">
        <v>-765466729</v>
      </c>
      <c r="Y88">
        <f t="shared" si="68"/>
        <v>0</v>
      </c>
      <c r="AA88">
        <v>81.2</v>
      </c>
      <c r="AB88">
        <v>0</v>
      </c>
      <c r="AC88">
        <v>0</v>
      </c>
      <c r="AD88">
        <v>0</v>
      </c>
      <c r="AE88">
        <v>81.2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6</v>
      </c>
      <c r="AT88">
        <v>6</v>
      </c>
      <c r="AU88" t="s">
        <v>17</v>
      </c>
      <c r="AV88">
        <v>0</v>
      </c>
      <c r="AW88">
        <v>2</v>
      </c>
      <c r="AX88">
        <v>58002878</v>
      </c>
      <c r="AY88">
        <v>1</v>
      </c>
      <c r="AZ88">
        <v>0</v>
      </c>
      <c r="BA88">
        <v>88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ROUND(Y88*Source!I64,9)</f>
        <v>0</v>
      </c>
      <c r="CY88">
        <f t="shared" si="69"/>
        <v>81.2</v>
      </c>
      <c r="CZ88">
        <f t="shared" si="70"/>
        <v>81.2</v>
      </c>
      <c r="DA88">
        <f t="shared" si="71"/>
        <v>1</v>
      </c>
      <c r="DB88">
        <f t="shared" si="72"/>
        <v>0</v>
      </c>
      <c r="DC88">
        <f t="shared" si="73"/>
        <v>0</v>
      </c>
      <c r="DD88" t="s">
        <v>6</v>
      </c>
      <c r="DE88" t="s">
        <v>6</v>
      </c>
      <c r="DF88">
        <f t="shared" si="57"/>
        <v>0</v>
      </c>
      <c r="DG88">
        <f t="shared" si="58"/>
        <v>0</v>
      </c>
      <c r="DH88">
        <f t="shared" si="59"/>
        <v>0</v>
      </c>
      <c r="DI88">
        <f t="shared" si="60"/>
        <v>0</v>
      </c>
      <c r="DJ88">
        <f t="shared" si="74"/>
        <v>0</v>
      </c>
      <c r="DK88">
        <v>0</v>
      </c>
    </row>
    <row r="89" spans="1:115" x14ac:dyDescent="0.2">
      <c r="A89">
        <f>ROW(Source!A64)</f>
        <v>64</v>
      </c>
      <c r="B89">
        <v>58002114</v>
      </c>
      <c r="C89">
        <v>58002842</v>
      </c>
      <c r="D89">
        <v>55475993</v>
      </c>
      <c r="E89">
        <v>1</v>
      </c>
      <c r="F89">
        <v>1</v>
      </c>
      <c r="G89">
        <v>1</v>
      </c>
      <c r="H89">
        <v>3</v>
      </c>
      <c r="I89" t="s">
        <v>370</v>
      </c>
      <c r="J89" t="s">
        <v>371</v>
      </c>
      <c r="K89" t="s">
        <v>39</v>
      </c>
      <c r="L89">
        <v>1354</v>
      </c>
      <c r="N89">
        <v>1010</v>
      </c>
      <c r="O89" t="s">
        <v>372</v>
      </c>
      <c r="P89" t="s">
        <v>372</v>
      </c>
      <c r="Q89">
        <v>1</v>
      </c>
      <c r="W89">
        <v>0</v>
      </c>
      <c r="X89">
        <v>1995933384</v>
      </c>
      <c r="Y89">
        <f t="shared" si="68"/>
        <v>0</v>
      </c>
      <c r="AA89">
        <v>9.4</v>
      </c>
      <c r="AB89">
        <v>0</v>
      </c>
      <c r="AC89">
        <v>0</v>
      </c>
      <c r="AD89">
        <v>0</v>
      </c>
      <c r="AE89">
        <v>9.4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6</v>
      </c>
      <c r="AT89">
        <v>6</v>
      </c>
      <c r="AU89" t="s">
        <v>17</v>
      </c>
      <c r="AV89">
        <v>0</v>
      </c>
      <c r="AW89">
        <v>2</v>
      </c>
      <c r="AX89">
        <v>58002879</v>
      </c>
      <c r="AY89">
        <v>1</v>
      </c>
      <c r="AZ89">
        <v>0</v>
      </c>
      <c r="BA89">
        <v>89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ROUND(Y89*Source!I64,9)</f>
        <v>0</v>
      </c>
      <c r="CY89">
        <f t="shared" si="69"/>
        <v>9.4</v>
      </c>
      <c r="CZ89">
        <f t="shared" si="70"/>
        <v>9.4</v>
      </c>
      <c r="DA89">
        <f t="shared" si="71"/>
        <v>1</v>
      </c>
      <c r="DB89">
        <f t="shared" si="72"/>
        <v>0</v>
      </c>
      <c r="DC89">
        <f t="shared" si="73"/>
        <v>0</v>
      </c>
      <c r="DD89" t="s">
        <v>6</v>
      </c>
      <c r="DE89" t="s">
        <v>6</v>
      </c>
      <c r="DF89">
        <f t="shared" si="57"/>
        <v>0</v>
      </c>
      <c r="DG89">
        <f t="shared" si="58"/>
        <v>0</v>
      </c>
      <c r="DH89">
        <f t="shared" si="59"/>
        <v>0</v>
      </c>
      <c r="DI89">
        <f t="shared" si="60"/>
        <v>0</v>
      </c>
      <c r="DJ89">
        <f t="shared" si="74"/>
        <v>0</v>
      </c>
      <c r="DK89">
        <v>0</v>
      </c>
    </row>
    <row r="90" spans="1:115" x14ac:dyDescent="0.2">
      <c r="A90">
        <f>ROW(Source!A64)</f>
        <v>64</v>
      </c>
      <c r="B90">
        <v>58002114</v>
      </c>
      <c r="C90">
        <v>58002842</v>
      </c>
      <c r="D90">
        <v>55476189</v>
      </c>
      <c r="E90">
        <v>1</v>
      </c>
      <c r="F90">
        <v>1</v>
      </c>
      <c r="G90">
        <v>1</v>
      </c>
      <c r="H90">
        <v>3</v>
      </c>
      <c r="I90" t="s">
        <v>373</v>
      </c>
      <c r="J90" t="s">
        <v>374</v>
      </c>
      <c r="K90" t="s">
        <v>375</v>
      </c>
      <c r="L90">
        <v>1354</v>
      </c>
      <c r="N90">
        <v>1010</v>
      </c>
      <c r="O90" t="s">
        <v>372</v>
      </c>
      <c r="P90" t="s">
        <v>372</v>
      </c>
      <c r="Q90">
        <v>1</v>
      </c>
      <c r="W90">
        <v>0</v>
      </c>
      <c r="X90">
        <v>-1431125466</v>
      </c>
      <c r="Y90">
        <f t="shared" si="68"/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6</v>
      </c>
      <c r="AT90">
        <v>6</v>
      </c>
      <c r="AU90" t="s">
        <v>17</v>
      </c>
      <c r="AV90">
        <v>0</v>
      </c>
      <c r="AW90">
        <v>2</v>
      </c>
      <c r="AX90">
        <v>58002880</v>
      </c>
      <c r="AY90">
        <v>1</v>
      </c>
      <c r="AZ90">
        <v>0</v>
      </c>
      <c r="BA90">
        <v>90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ROUND(Y90*Source!I64,9)</f>
        <v>0</v>
      </c>
      <c r="CY90">
        <f t="shared" si="69"/>
        <v>0</v>
      </c>
      <c r="CZ90">
        <f t="shared" si="70"/>
        <v>0</v>
      </c>
      <c r="DA90">
        <f t="shared" si="71"/>
        <v>1</v>
      </c>
      <c r="DB90">
        <f t="shared" si="72"/>
        <v>0</v>
      </c>
      <c r="DC90">
        <f t="shared" si="73"/>
        <v>0</v>
      </c>
      <c r="DD90" t="s">
        <v>6</v>
      </c>
      <c r="DE90" t="s">
        <v>6</v>
      </c>
      <c r="DF90">
        <f t="shared" si="57"/>
        <v>0</v>
      </c>
      <c r="DG90">
        <f t="shared" si="58"/>
        <v>0</v>
      </c>
      <c r="DH90">
        <f t="shared" si="59"/>
        <v>0</v>
      </c>
      <c r="DI90">
        <f t="shared" si="60"/>
        <v>0</v>
      </c>
      <c r="DJ90">
        <f t="shared" si="74"/>
        <v>0</v>
      </c>
      <c r="DK90">
        <v>0</v>
      </c>
    </row>
    <row r="91" spans="1:115" x14ac:dyDescent="0.2">
      <c r="A91">
        <f>ROW(Source!A64)</f>
        <v>64</v>
      </c>
      <c r="B91">
        <v>58002114</v>
      </c>
      <c r="C91">
        <v>58002842</v>
      </c>
      <c r="D91">
        <v>55476235</v>
      </c>
      <c r="E91">
        <v>1</v>
      </c>
      <c r="F91">
        <v>1</v>
      </c>
      <c r="G91">
        <v>1</v>
      </c>
      <c r="H91">
        <v>3</v>
      </c>
      <c r="I91" t="s">
        <v>385</v>
      </c>
      <c r="J91" t="s">
        <v>386</v>
      </c>
      <c r="K91" t="s">
        <v>387</v>
      </c>
      <c r="L91">
        <v>1354</v>
      </c>
      <c r="N91">
        <v>1010</v>
      </c>
      <c r="O91" t="s">
        <v>372</v>
      </c>
      <c r="P91" t="s">
        <v>372</v>
      </c>
      <c r="Q91">
        <v>1</v>
      </c>
      <c r="W91">
        <v>0</v>
      </c>
      <c r="X91">
        <v>-1914018899</v>
      </c>
      <c r="Y91">
        <f t="shared" si="68"/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6</v>
      </c>
      <c r="AT91">
        <v>1</v>
      </c>
      <c r="AU91" t="s">
        <v>17</v>
      </c>
      <c r="AV91">
        <v>0</v>
      </c>
      <c r="AW91">
        <v>2</v>
      </c>
      <c r="AX91">
        <v>58002881</v>
      </c>
      <c r="AY91">
        <v>1</v>
      </c>
      <c r="AZ91">
        <v>0</v>
      </c>
      <c r="BA91">
        <v>91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ROUND(Y91*Source!I64,9)</f>
        <v>0</v>
      </c>
      <c r="CY91">
        <f t="shared" si="69"/>
        <v>0</v>
      </c>
      <c r="CZ91">
        <f t="shared" si="70"/>
        <v>0</v>
      </c>
      <c r="DA91">
        <f t="shared" si="71"/>
        <v>1</v>
      </c>
      <c r="DB91">
        <f t="shared" si="72"/>
        <v>0</v>
      </c>
      <c r="DC91">
        <f t="shared" si="73"/>
        <v>0</v>
      </c>
      <c r="DD91" t="s">
        <v>6</v>
      </c>
      <c r="DE91" t="s">
        <v>6</v>
      </c>
      <c r="DF91">
        <f t="shared" si="57"/>
        <v>0</v>
      </c>
      <c r="DG91">
        <f t="shared" si="58"/>
        <v>0</v>
      </c>
      <c r="DH91">
        <f t="shared" si="59"/>
        <v>0</v>
      </c>
      <c r="DI91">
        <f t="shared" si="60"/>
        <v>0</v>
      </c>
      <c r="DJ91">
        <f t="shared" si="74"/>
        <v>0</v>
      </c>
      <c r="DK91">
        <v>0</v>
      </c>
    </row>
    <row r="92" spans="1:115" x14ac:dyDescent="0.2">
      <c r="A92">
        <f>ROW(Source!A64)</f>
        <v>64</v>
      </c>
      <c r="B92">
        <v>58002114</v>
      </c>
      <c r="C92">
        <v>58002842</v>
      </c>
      <c r="D92">
        <v>55476267</v>
      </c>
      <c r="E92">
        <v>1</v>
      </c>
      <c r="F92">
        <v>1</v>
      </c>
      <c r="G92">
        <v>1</v>
      </c>
      <c r="H92">
        <v>3</v>
      </c>
      <c r="I92" t="s">
        <v>379</v>
      </c>
      <c r="J92" t="s">
        <v>380</v>
      </c>
      <c r="K92" t="s">
        <v>381</v>
      </c>
      <c r="L92">
        <v>1354</v>
      </c>
      <c r="N92">
        <v>1010</v>
      </c>
      <c r="O92" t="s">
        <v>372</v>
      </c>
      <c r="P92" t="s">
        <v>372</v>
      </c>
      <c r="Q92">
        <v>1</v>
      </c>
      <c r="W92">
        <v>0</v>
      </c>
      <c r="X92">
        <v>1243684539</v>
      </c>
      <c r="Y92">
        <f t="shared" si="68"/>
        <v>0</v>
      </c>
      <c r="AA92">
        <v>290</v>
      </c>
      <c r="AB92">
        <v>0</v>
      </c>
      <c r="AC92">
        <v>0</v>
      </c>
      <c r="AD92">
        <v>0</v>
      </c>
      <c r="AE92">
        <v>290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6</v>
      </c>
      <c r="AT92">
        <v>1</v>
      </c>
      <c r="AU92" t="s">
        <v>17</v>
      </c>
      <c r="AV92">
        <v>0</v>
      </c>
      <c r="AW92">
        <v>2</v>
      </c>
      <c r="AX92">
        <v>58002882</v>
      </c>
      <c r="AY92">
        <v>1</v>
      </c>
      <c r="AZ92">
        <v>0</v>
      </c>
      <c r="BA92">
        <v>92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ROUND(Y92*Source!I64,9)</f>
        <v>0</v>
      </c>
      <c r="CY92">
        <f t="shared" si="69"/>
        <v>290</v>
      </c>
      <c r="CZ92">
        <f t="shared" si="70"/>
        <v>290</v>
      </c>
      <c r="DA92">
        <f t="shared" si="71"/>
        <v>1</v>
      </c>
      <c r="DB92">
        <f t="shared" si="72"/>
        <v>0</v>
      </c>
      <c r="DC92">
        <f t="shared" si="73"/>
        <v>0</v>
      </c>
      <c r="DD92" t="s">
        <v>6</v>
      </c>
      <c r="DE92" t="s">
        <v>6</v>
      </c>
      <c r="DF92">
        <f t="shared" si="57"/>
        <v>0</v>
      </c>
      <c r="DG92">
        <f t="shared" si="58"/>
        <v>0</v>
      </c>
      <c r="DH92">
        <f t="shared" si="59"/>
        <v>0</v>
      </c>
      <c r="DI92">
        <f t="shared" si="60"/>
        <v>0</v>
      </c>
      <c r="DJ92">
        <f t="shared" si="74"/>
        <v>0</v>
      </c>
      <c r="DK92">
        <v>0</v>
      </c>
    </row>
    <row r="93" spans="1:115" x14ac:dyDescent="0.2">
      <c r="A93">
        <f>ROW(Source!A77)</f>
        <v>77</v>
      </c>
      <c r="B93">
        <v>58002114</v>
      </c>
      <c r="C93">
        <v>58002895</v>
      </c>
      <c r="D93">
        <v>55475246</v>
      </c>
      <c r="E93">
        <v>1</v>
      </c>
      <c r="F93">
        <v>1</v>
      </c>
      <c r="G93">
        <v>1</v>
      </c>
      <c r="H93">
        <v>1</v>
      </c>
      <c r="I93" t="s">
        <v>326</v>
      </c>
      <c r="J93" t="s">
        <v>6</v>
      </c>
      <c r="K93" t="s">
        <v>327</v>
      </c>
      <c r="L93">
        <v>1369</v>
      </c>
      <c r="N93">
        <v>1013</v>
      </c>
      <c r="O93" t="s">
        <v>328</v>
      </c>
      <c r="P93" t="s">
        <v>328</v>
      </c>
      <c r="Q93">
        <v>1</v>
      </c>
      <c r="W93">
        <v>0</v>
      </c>
      <c r="X93">
        <v>-1710606130</v>
      </c>
      <c r="Y93">
        <f t="shared" ref="Y93:Y101" si="75">(AT93*0.5)</f>
        <v>0.56499999999999995</v>
      </c>
      <c r="AA93">
        <v>0</v>
      </c>
      <c r="AB93">
        <v>0</v>
      </c>
      <c r="AC93">
        <v>0</v>
      </c>
      <c r="AD93">
        <v>173.4</v>
      </c>
      <c r="AE93">
        <v>0</v>
      </c>
      <c r="AF93">
        <v>0</v>
      </c>
      <c r="AG93">
        <v>0</v>
      </c>
      <c r="AH93">
        <v>173.4</v>
      </c>
      <c r="AI93">
        <v>1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6</v>
      </c>
      <c r="AT93">
        <v>1.1299999999999999</v>
      </c>
      <c r="AU93" t="s">
        <v>83</v>
      </c>
      <c r="AV93">
        <v>2</v>
      </c>
      <c r="AW93">
        <v>2</v>
      </c>
      <c r="AX93">
        <v>58002907</v>
      </c>
      <c r="AY93">
        <v>1</v>
      </c>
      <c r="AZ93">
        <v>0</v>
      </c>
      <c r="BA93">
        <v>93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ROUND(Y93*Source!I77,9)</f>
        <v>67.8</v>
      </c>
      <c r="CY93">
        <f t="shared" ref="CY93:CY98" si="76">AD93</f>
        <v>173.4</v>
      </c>
      <c r="CZ93">
        <f t="shared" ref="CZ93:CZ98" si="77">AH93</f>
        <v>173.4</v>
      </c>
      <c r="DA93">
        <f t="shared" ref="DA93:DA98" si="78">AL93</f>
        <v>1</v>
      </c>
      <c r="DB93">
        <f t="shared" ref="DB93:DB101" si="79">ROUND((ROUND(AT93*CZ93,2)*0.5),2)</f>
        <v>97.97</v>
      </c>
      <c r="DC93">
        <f t="shared" ref="DC93:DC101" si="80">ROUND((ROUND(AT93*AG93,2)*0.5),2)</f>
        <v>0</v>
      </c>
      <c r="DD93" t="s">
        <v>6</v>
      </c>
      <c r="DE93" t="s">
        <v>6</v>
      </c>
      <c r="DF93">
        <f t="shared" si="57"/>
        <v>0</v>
      </c>
      <c r="DG93">
        <f t="shared" si="58"/>
        <v>0</v>
      </c>
      <c r="DH93">
        <f t="shared" si="59"/>
        <v>0</v>
      </c>
      <c r="DI93">
        <f t="shared" si="60"/>
        <v>11757</v>
      </c>
      <c r="DJ93">
        <f t="shared" ref="DJ93:DJ98" si="81">DI93</f>
        <v>11757</v>
      </c>
      <c r="DK93">
        <v>0</v>
      </c>
    </row>
    <row r="94" spans="1:115" x14ac:dyDescent="0.2">
      <c r="A94">
        <f>ROW(Source!A77)</f>
        <v>77</v>
      </c>
      <c r="B94">
        <v>58002114</v>
      </c>
      <c r="C94">
        <v>58002895</v>
      </c>
      <c r="D94">
        <v>55475260</v>
      </c>
      <c r="E94">
        <v>1</v>
      </c>
      <c r="F94">
        <v>1</v>
      </c>
      <c r="G94">
        <v>1</v>
      </c>
      <c r="H94">
        <v>1</v>
      </c>
      <c r="I94" t="s">
        <v>331</v>
      </c>
      <c r="J94" t="s">
        <v>6</v>
      </c>
      <c r="K94" t="s">
        <v>332</v>
      </c>
      <c r="L94">
        <v>1369</v>
      </c>
      <c r="N94">
        <v>1013</v>
      </c>
      <c r="O94" t="s">
        <v>328</v>
      </c>
      <c r="P94" t="s">
        <v>328</v>
      </c>
      <c r="Q94">
        <v>1</v>
      </c>
      <c r="W94">
        <v>0</v>
      </c>
      <c r="X94">
        <v>34361727</v>
      </c>
      <c r="Y94">
        <f t="shared" si="75"/>
        <v>0.56499999999999995</v>
      </c>
      <c r="AA94">
        <v>0</v>
      </c>
      <c r="AB94">
        <v>0</v>
      </c>
      <c r="AC94">
        <v>0</v>
      </c>
      <c r="AD94">
        <v>173.4</v>
      </c>
      <c r="AE94">
        <v>0</v>
      </c>
      <c r="AF94">
        <v>0</v>
      </c>
      <c r="AG94">
        <v>0</v>
      </c>
      <c r="AH94">
        <v>173.4</v>
      </c>
      <c r="AI94">
        <v>1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6</v>
      </c>
      <c r="AT94">
        <v>1.1299999999999999</v>
      </c>
      <c r="AU94" t="s">
        <v>83</v>
      </c>
      <c r="AV94">
        <v>2</v>
      </c>
      <c r="AW94">
        <v>2</v>
      </c>
      <c r="AX94">
        <v>58002908</v>
      </c>
      <c r="AY94">
        <v>1</v>
      </c>
      <c r="AZ94">
        <v>0</v>
      </c>
      <c r="BA94">
        <v>94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ROUND(Y94*Source!I77,9)</f>
        <v>67.8</v>
      </c>
      <c r="CY94">
        <f t="shared" si="76"/>
        <v>173.4</v>
      </c>
      <c r="CZ94">
        <f t="shared" si="77"/>
        <v>173.4</v>
      </c>
      <c r="DA94">
        <f t="shared" si="78"/>
        <v>1</v>
      </c>
      <c r="DB94">
        <f t="shared" si="79"/>
        <v>97.97</v>
      </c>
      <c r="DC94">
        <f t="shared" si="80"/>
        <v>0</v>
      </c>
      <c r="DD94" t="s">
        <v>6</v>
      </c>
      <c r="DE94" t="s">
        <v>6</v>
      </c>
      <c r="DF94">
        <f t="shared" si="57"/>
        <v>0</v>
      </c>
      <c r="DG94">
        <f t="shared" si="58"/>
        <v>0</v>
      </c>
      <c r="DH94">
        <f t="shared" si="59"/>
        <v>0</v>
      </c>
      <c r="DI94">
        <f t="shared" si="60"/>
        <v>11757</v>
      </c>
      <c r="DJ94">
        <f t="shared" si="81"/>
        <v>11757</v>
      </c>
      <c r="DK94">
        <v>0</v>
      </c>
    </row>
    <row r="95" spans="1:115" x14ac:dyDescent="0.2">
      <c r="A95">
        <f>ROW(Source!A77)</f>
        <v>77</v>
      </c>
      <c r="B95">
        <v>58002114</v>
      </c>
      <c r="C95">
        <v>58002895</v>
      </c>
      <c r="D95">
        <v>55475302</v>
      </c>
      <c r="E95">
        <v>1</v>
      </c>
      <c r="F95">
        <v>1</v>
      </c>
      <c r="G95">
        <v>1</v>
      </c>
      <c r="H95">
        <v>1</v>
      </c>
      <c r="I95" t="s">
        <v>388</v>
      </c>
      <c r="J95" t="s">
        <v>6</v>
      </c>
      <c r="K95" t="s">
        <v>389</v>
      </c>
      <c r="L95">
        <v>1369</v>
      </c>
      <c r="N95">
        <v>1013</v>
      </c>
      <c r="O95" t="s">
        <v>328</v>
      </c>
      <c r="P95" t="s">
        <v>328</v>
      </c>
      <c r="Q95">
        <v>1</v>
      </c>
      <c r="W95">
        <v>0</v>
      </c>
      <c r="X95">
        <v>-85626121</v>
      </c>
      <c r="Y95">
        <f t="shared" si="75"/>
        <v>0.5665</v>
      </c>
      <c r="AA95">
        <v>0</v>
      </c>
      <c r="AB95">
        <v>0</v>
      </c>
      <c r="AC95">
        <v>0</v>
      </c>
      <c r="AD95">
        <v>196.3</v>
      </c>
      <c r="AE95">
        <v>0</v>
      </c>
      <c r="AF95">
        <v>0</v>
      </c>
      <c r="AG95">
        <v>0</v>
      </c>
      <c r="AH95">
        <v>196.3</v>
      </c>
      <c r="AI95">
        <v>1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6</v>
      </c>
      <c r="AT95">
        <v>1.133</v>
      </c>
      <c r="AU95" t="s">
        <v>83</v>
      </c>
      <c r="AV95">
        <v>2</v>
      </c>
      <c r="AW95">
        <v>2</v>
      </c>
      <c r="AX95">
        <v>58002909</v>
      </c>
      <c r="AY95">
        <v>1</v>
      </c>
      <c r="AZ95">
        <v>0</v>
      </c>
      <c r="BA95">
        <v>95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ROUND(Y95*Source!I77,9)</f>
        <v>67.98</v>
      </c>
      <c r="CY95">
        <f t="shared" si="76"/>
        <v>196.3</v>
      </c>
      <c r="CZ95">
        <f t="shared" si="77"/>
        <v>196.3</v>
      </c>
      <c r="DA95">
        <f t="shared" si="78"/>
        <v>1</v>
      </c>
      <c r="DB95">
        <f t="shared" si="79"/>
        <v>111.21</v>
      </c>
      <c r="DC95">
        <f t="shared" si="80"/>
        <v>0</v>
      </c>
      <c r="DD95" t="s">
        <v>6</v>
      </c>
      <c r="DE95" t="s">
        <v>6</v>
      </c>
      <c r="DF95">
        <f t="shared" si="57"/>
        <v>0</v>
      </c>
      <c r="DG95">
        <f t="shared" si="58"/>
        <v>0</v>
      </c>
      <c r="DH95">
        <f t="shared" si="59"/>
        <v>0</v>
      </c>
      <c r="DI95">
        <f t="shared" si="60"/>
        <v>13344</v>
      </c>
      <c r="DJ95">
        <f t="shared" si="81"/>
        <v>13344</v>
      </c>
      <c r="DK95">
        <v>0</v>
      </c>
    </row>
    <row r="96" spans="1:115" x14ac:dyDescent="0.2">
      <c r="A96">
        <f>ROW(Source!A77)</f>
        <v>77</v>
      </c>
      <c r="B96">
        <v>58002114</v>
      </c>
      <c r="C96">
        <v>58002895</v>
      </c>
      <c r="D96">
        <v>55475360</v>
      </c>
      <c r="E96">
        <v>1</v>
      </c>
      <c r="F96">
        <v>1</v>
      </c>
      <c r="G96">
        <v>1</v>
      </c>
      <c r="H96">
        <v>1</v>
      </c>
      <c r="I96" t="s">
        <v>335</v>
      </c>
      <c r="J96" t="s">
        <v>6</v>
      </c>
      <c r="K96" t="s">
        <v>336</v>
      </c>
      <c r="L96">
        <v>1369</v>
      </c>
      <c r="N96">
        <v>1013</v>
      </c>
      <c r="O96" t="s">
        <v>328</v>
      </c>
      <c r="P96" t="s">
        <v>328</v>
      </c>
      <c r="Q96">
        <v>1</v>
      </c>
      <c r="W96">
        <v>0</v>
      </c>
      <c r="X96">
        <v>814146513</v>
      </c>
      <c r="Y96">
        <f t="shared" si="75"/>
        <v>0.56499999999999995</v>
      </c>
      <c r="AA96">
        <v>0</v>
      </c>
      <c r="AB96">
        <v>0</v>
      </c>
      <c r="AC96">
        <v>0</v>
      </c>
      <c r="AD96">
        <v>136.1</v>
      </c>
      <c r="AE96">
        <v>0</v>
      </c>
      <c r="AF96">
        <v>0</v>
      </c>
      <c r="AG96">
        <v>0</v>
      </c>
      <c r="AH96">
        <v>136.1</v>
      </c>
      <c r="AI96">
        <v>1</v>
      </c>
      <c r="AJ96">
        <v>1</v>
      </c>
      <c r="AK96">
        <v>1</v>
      </c>
      <c r="AL96">
        <v>1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6</v>
      </c>
      <c r="AT96">
        <v>1.1299999999999999</v>
      </c>
      <c r="AU96" t="s">
        <v>83</v>
      </c>
      <c r="AV96">
        <v>1</v>
      </c>
      <c r="AW96">
        <v>2</v>
      </c>
      <c r="AX96">
        <v>58002910</v>
      </c>
      <c r="AY96">
        <v>1</v>
      </c>
      <c r="AZ96">
        <v>0</v>
      </c>
      <c r="BA96">
        <v>96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ROUND(Y96*Source!I77,9)</f>
        <v>67.8</v>
      </c>
      <c r="CY96">
        <f t="shared" si="76"/>
        <v>136.1</v>
      </c>
      <c r="CZ96">
        <f t="shared" si="77"/>
        <v>136.1</v>
      </c>
      <c r="DA96">
        <f t="shared" si="78"/>
        <v>1</v>
      </c>
      <c r="DB96">
        <f t="shared" si="79"/>
        <v>76.900000000000006</v>
      </c>
      <c r="DC96">
        <f t="shared" si="80"/>
        <v>0</v>
      </c>
      <c r="DD96" t="s">
        <v>6</v>
      </c>
      <c r="DE96" t="s">
        <v>6</v>
      </c>
      <c r="DF96">
        <f t="shared" si="57"/>
        <v>0</v>
      </c>
      <c r="DG96">
        <f t="shared" si="58"/>
        <v>0</v>
      </c>
      <c r="DH96">
        <f t="shared" si="59"/>
        <v>0</v>
      </c>
      <c r="DI96">
        <f t="shared" si="60"/>
        <v>9228</v>
      </c>
      <c r="DJ96">
        <f t="shared" si="81"/>
        <v>9228</v>
      </c>
      <c r="DK96">
        <v>0</v>
      </c>
    </row>
    <row r="97" spans="1:115" x14ac:dyDescent="0.2">
      <c r="A97">
        <f>ROW(Source!A77)</f>
        <v>77</v>
      </c>
      <c r="B97">
        <v>58002114</v>
      </c>
      <c r="C97">
        <v>58002895</v>
      </c>
      <c r="D97">
        <v>55475362</v>
      </c>
      <c r="E97">
        <v>1</v>
      </c>
      <c r="F97">
        <v>1</v>
      </c>
      <c r="G97">
        <v>1</v>
      </c>
      <c r="H97">
        <v>1</v>
      </c>
      <c r="I97" t="s">
        <v>337</v>
      </c>
      <c r="J97" t="s">
        <v>6</v>
      </c>
      <c r="K97" t="s">
        <v>338</v>
      </c>
      <c r="L97">
        <v>1369</v>
      </c>
      <c r="N97">
        <v>1013</v>
      </c>
      <c r="O97" t="s">
        <v>328</v>
      </c>
      <c r="P97" t="s">
        <v>328</v>
      </c>
      <c r="Q97">
        <v>1</v>
      </c>
      <c r="W97">
        <v>0</v>
      </c>
      <c r="X97">
        <v>2042959353</v>
      </c>
      <c r="Y97">
        <f t="shared" si="75"/>
        <v>0.56499999999999995</v>
      </c>
      <c r="AA97">
        <v>0</v>
      </c>
      <c r="AB97">
        <v>0</v>
      </c>
      <c r="AC97">
        <v>0</v>
      </c>
      <c r="AD97">
        <v>154</v>
      </c>
      <c r="AE97">
        <v>0</v>
      </c>
      <c r="AF97">
        <v>0</v>
      </c>
      <c r="AG97">
        <v>0</v>
      </c>
      <c r="AH97">
        <v>154</v>
      </c>
      <c r="AI97">
        <v>1</v>
      </c>
      <c r="AJ97">
        <v>1</v>
      </c>
      <c r="AK97">
        <v>1</v>
      </c>
      <c r="AL97">
        <v>1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6</v>
      </c>
      <c r="AT97">
        <v>1.1299999999999999</v>
      </c>
      <c r="AU97" t="s">
        <v>83</v>
      </c>
      <c r="AV97">
        <v>1</v>
      </c>
      <c r="AW97">
        <v>2</v>
      </c>
      <c r="AX97">
        <v>58002911</v>
      </c>
      <c r="AY97">
        <v>1</v>
      </c>
      <c r="AZ97">
        <v>0</v>
      </c>
      <c r="BA97">
        <v>97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ROUND(Y97*Source!I77,9)</f>
        <v>67.8</v>
      </c>
      <c r="CY97">
        <f t="shared" si="76"/>
        <v>154</v>
      </c>
      <c r="CZ97">
        <f t="shared" si="77"/>
        <v>154</v>
      </c>
      <c r="DA97">
        <f t="shared" si="78"/>
        <v>1</v>
      </c>
      <c r="DB97">
        <f t="shared" si="79"/>
        <v>87.01</v>
      </c>
      <c r="DC97">
        <f t="shared" si="80"/>
        <v>0</v>
      </c>
      <c r="DD97" t="s">
        <v>6</v>
      </c>
      <c r="DE97" t="s">
        <v>6</v>
      </c>
      <c r="DF97">
        <f t="shared" ref="DF97:DF116" si="82">ROUND(AE97*CX97,0)</f>
        <v>0</v>
      </c>
      <c r="DG97">
        <f t="shared" ref="DG97:DG116" si="83">ROUND(AF97*CX97,0)</f>
        <v>0</v>
      </c>
      <c r="DH97">
        <f t="shared" ref="DH97:DH116" si="84">ROUND(AG97*CX97,0)</f>
        <v>0</v>
      </c>
      <c r="DI97">
        <f t="shared" ref="DI97:DI116" si="85">ROUND(AH97*CX97,0)</f>
        <v>10441</v>
      </c>
      <c r="DJ97">
        <f t="shared" si="81"/>
        <v>10441</v>
      </c>
      <c r="DK97">
        <v>0</v>
      </c>
    </row>
    <row r="98" spans="1:115" x14ac:dyDescent="0.2">
      <c r="A98">
        <f>ROW(Source!A77)</f>
        <v>77</v>
      </c>
      <c r="B98">
        <v>58002114</v>
      </c>
      <c r="C98">
        <v>58002895</v>
      </c>
      <c r="D98">
        <v>55475364</v>
      </c>
      <c r="E98">
        <v>1</v>
      </c>
      <c r="F98">
        <v>1</v>
      </c>
      <c r="G98">
        <v>1</v>
      </c>
      <c r="H98">
        <v>1</v>
      </c>
      <c r="I98" t="s">
        <v>339</v>
      </c>
      <c r="J98" t="s">
        <v>6</v>
      </c>
      <c r="K98" t="s">
        <v>340</v>
      </c>
      <c r="L98">
        <v>1369</v>
      </c>
      <c r="N98">
        <v>1013</v>
      </c>
      <c r="O98" t="s">
        <v>328</v>
      </c>
      <c r="P98" t="s">
        <v>328</v>
      </c>
      <c r="Q98">
        <v>1</v>
      </c>
      <c r="W98">
        <v>0</v>
      </c>
      <c r="X98">
        <v>-681513205</v>
      </c>
      <c r="Y98">
        <f t="shared" si="75"/>
        <v>0.56499999999999995</v>
      </c>
      <c r="AA98">
        <v>0</v>
      </c>
      <c r="AB98">
        <v>0</v>
      </c>
      <c r="AC98">
        <v>0</v>
      </c>
      <c r="AD98">
        <v>173.4</v>
      </c>
      <c r="AE98">
        <v>0</v>
      </c>
      <c r="AF98">
        <v>0</v>
      </c>
      <c r="AG98">
        <v>0</v>
      </c>
      <c r="AH98">
        <v>173.4</v>
      </c>
      <c r="AI98">
        <v>1</v>
      </c>
      <c r="AJ98">
        <v>1</v>
      </c>
      <c r="AK98">
        <v>1</v>
      </c>
      <c r="AL98">
        <v>1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6</v>
      </c>
      <c r="AT98">
        <v>1.1299999999999999</v>
      </c>
      <c r="AU98" t="s">
        <v>83</v>
      </c>
      <c r="AV98">
        <v>1</v>
      </c>
      <c r="AW98">
        <v>2</v>
      </c>
      <c r="AX98">
        <v>58002912</v>
      </c>
      <c r="AY98">
        <v>1</v>
      </c>
      <c r="AZ98">
        <v>0</v>
      </c>
      <c r="BA98">
        <v>98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ROUND(Y98*Source!I77,9)</f>
        <v>67.8</v>
      </c>
      <c r="CY98">
        <f t="shared" si="76"/>
        <v>173.4</v>
      </c>
      <c r="CZ98">
        <f t="shared" si="77"/>
        <v>173.4</v>
      </c>
      <c r="DA98">
        <f t="shared" si="78"/>
        <v>1</v>
      </c>
      <c r="DB98">
        <f t="shared" si="79"/>
        <v>97.97</v>
      </c>
      <c r="DC98">
        <f t="shared" si="80"/>
        <v>0</v>
      </c>
      <c r="DD98" t="s">
        <v>6</v>
      </c>
      <c r="DE98" t="s">
        <v>6</v>
      </c>
      <c r="DF98">
        <f t="shared" si="82"/>
        <v>0</v>
      </c>
      <c r="DG98">
        <f t="shared" si="83"/>
        <v>0</v>
      </c>
      <c r="DH98">
        <f t="shared" si="84"/>
        <v>0</v>
      </c>
      <c r="DI98">
        <f t="shared" si="85"/>
        <v>11757</v>
      </c>
      <c r="DJ98">
        <f t="shared" si="81"/>
        <v>11757</v>
      </c>
      <c r="DK98">
        <v>0</v>
      </c>
    </row>
    <row r="99" spans="1:115" x14ac:dyDescent="0.2">
      <c r="A99">
        <f>ROW(Source!A77)</f>
        <v>77</v>
      </c>
      <c r="B99">
        <v>58002114</v>
      </c>
      <c r="C99">
        <v>58002895</v>
      </c>
      <c r="D99">
        <v>55475492</v>
      </c>
      <c r="E99">
        <v>1</v>
      </c>
      <c r="F99">
        <v>1</v>
      </c>
      <c r="G99">
        <v>1</v>
      </c>
      <c r="H99">
        <v>2</v>
      </c>
      <c r="I99" t="s">
        <v>341</v>
      </c>
      <c r="J99" t="s">
        <v>342</v>
      </c>
      <c r="K99" t="s">
        <v>343</v>
      </c>
      <c r="L99">
        <v>1368</v>
      </c>
      <c r="N99">
        <v>1011</v>
      </c>
      <c r="O99" t="s">
        <v>344</v>
      </c>
      <c r="P99" t="s">
        <v>344</v>
      </c>
      <c r="Q99">
        <v>1</v>
      </c>
      <c r="W99">
        <v>0</v>
      </c>
      <c r="X99">
        <v>1197723226</v>
      </c>
      <c r="Y99">
        <f t="shared" si="75"/>
        <v>0.56499999999999995</v>
      </c>
      <c r="AA99">
        <v>0</v>
      </c>
      <c r="AB99">
        <v>467</v>
      </c>
      <c r="AC99">
        <v>0</v>
      </c>
      <c r="AD99">
        <v>0</v>
      </c>
      <c r="AE99">
        <v>0</v>
      </c>
      <c r="AF99">
        <v>467.00000000000006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N99">
        <v>0</v>
      </c>
      <c r="AO99">
        <v>1</v>
      </c>
      <c r="AP99">
        <v>1</v>
      </c>
      <c r="AQ99">
        <v>0</v>
      </c>
      <c r="AR99">
        <v>0</v>
      </c>
      <c r="AS99" t="s">
        <v>6</v>
      </c>
      <c r="AT99">
        <v>1.1299999999999999</v>
      </c>
      <c r="AU99" t="s">
        <v>83</v>
      </c>
      <c r="AV99">
        <v>0</v>
      </c>
      <c r="AW99">
        <v>2</v>
      </c>
      <c r="AX99">
        <v>58002913</v>
      </c>
      <c r="AY99">
        <v>1</v>
      </c>
      <c r="AZ99">
        <v>0</v>
      </c>
      <c r="BA99">
        <v>99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ROUND(Y99*Source!I77,9)</f>
        <v>67.8</v>
      </c>
      <c r="CY99">
        <f>AB99</f>
        <v>467</v>
      </c>
      <c r="CZ99">
        <f>AF99</f>
        <v>467.00000000000006</v>
      </c>
      <c r="DA99">
        <f>AJ99</f>
        <v>1</v>
      </c>
      <c r="DB99">
        <f t="shared" si="79"/>
        <v>263.86</v>
      </c>
      <c r="DC99">
        <f t="shared" si="80"/>
        <v>0</v>
      </c>
      <c r="DD99" t="s">
        <v>6</v>
      </c>
      <c r="DE99" t="s">
        <v>6</v>
      </c>
      <c r="DF99">
        <f t="shared" si="82"/>
        <v>0</v>
      </c>
      <c r="DG99">
        <f t="shared" si="83"/>
        <v>31663</v>
      </c>
      <c r="DH99">
        <f t="shared" si="84"/>
        <v>0</v>
      </c>
      <c r="DI99">
        <f t="shared" si="85"/>
        <v>0</v>
      </c>
      <c r="DJ99">
        <f>DG99</f>
        <v>31663</v>
      </c>
      <c r="DK99">
        <v>0</v>
      </c>
    </row>
    <row r="100" spans="1:115" x14ac:dyDescent="0.2">
      <c r="A100">
        <f>ROW(Source!A77)</f>
        <v>77</v>
      </c>
      <c r="B100">
        <v>58002114</v>
      </c>
      <c r="C100">
        <v>58002895</v>
      </c>
      <c r="D100">
        <v>55475534</v>
      </c>
      <c r="E100">
        <v>1</v>
      </c>
      <c r="F100">
        <v>1</v>
      </c>
      <c r="G100">
        <v>1</v>
      </c>
      <c r="H100">
        <v>2</v>
      </c>
      <c r="I100" t="s">
        <v>348</v>
      </c>
      <c r="J100" t="s">
        <v>349</v>
      </c>
      <c r="K100" t="s">
        <v>350</v>
      </c>
      <c r="L100">
        <v>1368</v>
      </c>
      <c r="N100">
        <v>1011</v>
      </c>
      <c r="O100" t="s">
        <v>344</v>
      </c>
      <c r="P100" t="s">
        <v>344</v>
      </c>
      <c r="Q100">
        <v>1</v>
      </c>
      <c r="W100">
        <v>0</v>
      </c>
      <c r="X100">
        <v>307446071</v>
      </c>
      <c r="Y100">
        <f t="shared" si="75"/>
        <v>0.56499999999999995</v>
      </c>
      <c r="AA100">
        <v>0</v>
      </c>
      <c r="AB100">
        <v>365</v>
      </c>
      <c r="AC100">
        <v>0</v>
      </c>
      <c r="AD100">
        <v>0</v>
      </c>
      <c r="AE100">
        <v>0</v>
      </c>
      <c r="AF100">
        <v>365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6</v>
      </c>
      <c r="AT100">
        <v>1.1299999999999999</v>
      </c>
      <c r="AU100" t="s">
        <v>83</v>
      </c>
      <c r="AV100">
        <v>0</v>
      </c>
      <c r="AW100">
        <v>2</v>
      </c>
      <c r="AX100">
        <v>58002914</v>
      </c>
      <c r="AY100">
        <v>1</v>
      </c>
      <c r="AZ100">
        <v>0</v>
      </c>
      <c r="BA100">
        <v>100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ROUND(Y100*Source!I77,9)</f>
        <v>67.8</v>
      </c>
      <c r="CY100">
        <f>AB100</f>
        <v>365</v>
      </c>
      <c r="CZ100">
        <f>AF100</f>
        <v>365</v>
      </c>
      <c r="DA100">
        <f>AJ100</f>
        <v>1</v>
      </c>
      <c r="DB100">
        <f t="shared" si="79"/>
        <v>206.23</v>
      </c>
      <c r="DC100">
        <f t="shared" si="80"/>
        <v>0</v>
      </c>
      <c r="DD100" t="s">
        <v>6</v>
      </c>
      <c r="DE100" t="s">
        <v>6</v>
      </c>
      <c r="DF100">
        <f t="shared" si="82"/>
        <v>0</v>
      </c>
      <c r="DG100">
        <f t="shared" si="83"/>
        <v>24747</v>
      </c>
      <c r="DH100">
        <f t="shared" si="84"/>
        <v>0</v>
      </c>
      <c r="DI100">
        <f t="shared" si="85"/>
        <v>0</v>
      </c>
      <c r="DJ100">
        <f>DG100</f>
        <v>24747</v>
      </c>
      <c r="DK100">
        <v>0</v>
      </c>
    </row>
    <row r="101" spans="1:115" x14ac:dyDescent="0.2">
      <c r="A101">
        <f>ROW(Source!A77)</f>
        <v>77</v>
      </c>
      <c r="B101">
        <v>58002114</v>
      </c>
      <c r="C101">
        <v>58002895</v>
      </c>
      <c r="D101">
        <v>55475598</v>
      </c>
      <c r="E101">
        <v>1</v>
      </c>
      <c r="F101">
        <v>1</v>
      </c>
      <c r="G101">
        <v>1</v>
      </c>
      <c r="H101">
        <v>2</v>
      </c>
      <c r="I101" t="s">
        <v>390</v>
      </c>
      <c r="J101" t="s">
        <v>391</v>
      </c>
      <c r="K101" t="s">
        <v>392</v>
      </c>
      <c r="L101">
        <v>1368</v>
      </c>
      <c r="N101">
        <v>1011</v>
      </c>
      <c r="O101" t="s">
        <v>344</v>
      </c>
      <c r="P101" t="s">
        <v>344</v>
      </c>
      <c r="Q101">
        <v>1</v>
      </c>
      <c r="W101">
        <v>0</v>
      </c>
      <c r="X101">
        <v>-1878776952</v>
      </c>
      <c r="Y101">
        <f t="shared" si="75"/>
        <v>0.5665</v>
      </c>
      <c r="AA101">
        <v>0</v>
      </c>
      <c r="AB101">
        <v>655.5</v>
      </c>
      <c r="AC101">
        <v>0</v>
      </c>
      <c r="AD101">
        <v>0</v>
      </c>
      <c r="AE101">
        <v>0</v>
      </c>
      <c r="AF101">
        <v>655.5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6</v>
      </c>
      <c r="AT101">
        <v>1.133</v>
      </c>
      <c r="AU101" t="s">
        <v>83</v>
      </c>
      <c r="AV101">
        <v>0</v>
      </c>
      <c r="AW101">
        <v>2</v>
      </c>
      <c r="AX101">
        <v>58002915</v>
      </c>
      <c r="AY101">
        <v>1</v>
      </c>
      <c r="AZ101">
        <v>0</v>
      </c>
      <c r="BA101">
        <v>101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ROUND(Y101*Source!I77,9)</f>
        <v>67.98</v>
      </c>
      <c r="CY101">
        <f>AB101</f>
        <v>655.5</v>
      </c>
      <c r="CZ101">
        <f>AF101</f>
        <v>655.5</v>
      </c>
      <c r="DA101">
        <f>AJ101</f>
        <v>1</v>
      </c>
      <c r="DB101">
        <f t="shared" si="79"/>
        <v>371.34</v>
      </c>
      <c r="DC101">
        <f t="shared" si="80"/>
        <v>0</v>
      </c>
      <c r="DD101" t="s">
        <v>6</v>
      </c>
      <c r="DE101" t="s">
        <v>6</v>
      </c>
      <c r="DF101">
        <f t="shared" si="82"/>
        <v>0</v>
      </c>
      <c r="DG101">
        <f t="shared" si="83"/>
        <v>44561</v>
      </c>
      <c r="DH101">
        <f t="shared" si="84"/>
        <v>0</v>
      </c>
      <c r="DI101">
        <f t="shared" si="85"/>
        <v>0</v>
      </c>
      <c r="DJ101">
        <f>DG101</f>
        <v>44561</v>
      </c>
      <c r="DK101">
        <v>0</v>
      </c>
    </row>
    <row r="102" spans="1:115" x14ac:dyDescent="0.2">
      <c r="A102">
        <f>ROW(Source!A77)</f>
        <v>77</v>
      </c>
      <c r="B102">
        <v>58002114</v>
      </c>
      <c r="C102">
        <v>58002895</v>
      </c>
      <c r="D102">
        <v>55475772</v>
      </c>
      <c r="E102">
        <v>1</v>
      </c>
      <c r="F102">
        <v>1</v>
      </c>
      <c r="G102">
        <v>1</v>
      </c>
      <c r="H102">
        <v>3</v>
      </c>
      <c r="I102" t="s">
        <v>393</v>
      </c>
      <c r="J102" t="s">
        <v>394</v>
      </c>
      <c r="K102" t="s">
        <v>395</v>
      </c>
      <c r="L102">
        <v>1346</v>
      </c>
      <c r="N102">
        <v>1009</v>
      </c>
      <c r="O102" t="s">
        <v>49</v>
      </c>
      <c r="P102" t="s">
        <v>49</v>
      </c>
      <c r="Q102">
        <v>1</v>
      </c>
      <c r="W102">
        <v>0</v>
      </c>
      <c r="X102">
        <v>-684192935</v>
      </c>
      <c r="Y102">
        <f>(AT102*0)</f>
        <v>0</v>
      </c>
      <c r="AA102">
        <v>47.5</v>
      </c>
      <c r="AB102">
        <v>0</v>
      </c>
      <c r="AC102">
        <v>0</v>
      </c>
      <c r="AD102">
        <v>0</v>
      </c>
      <c r="AE102">
        <v>47.5</v>
      </c>
      <c r="AF102">
        <v>0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6</v>
      </c>
      <c r="AT102">
        <v>0.2</v>
      </c>
      <c r="AU102" t="s">
        <v>17</v>
      </c>
      <c r="AV102">
        <v>0</v>
      </c>
      <c r="AW102">
        <v>2</v>
      </c>
      <c r="AX102">
        <v>58002916</v>
      </c>
      <c r="AY102">
        <v>1</v>
      </c>
      <c r="AZ102">
        <v>0</v>
      </c>
      <c r="BA102">
        <v>102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ROUND(Y102*Source!I77,9)</f>
        <v>0</v>
      </c>
      <c r="CY102">
        <f>AA102</f>
        <v>47.5</v>
      </c>
      <c r="CZ102">
        <f>AE102</f>
        <v>47.5</v>
      </c>
      <c r="DA102">
        <f>AI102</f>
        <v>1</v>
      </c>
      <c r="DB102">
        <f>ROUND((ROUND(AT102*CZ102,2)*0),2)</f>
        <v>0</v>
      </c>
      <c r="DC102">
        <f>ROUND((ROUND(AT102*AG102,2)*0),2)</f>
        <v>0</v>
      </c>
      <c r="DD102" t="s">
        <v>6</v>
      </c>
      <c r="DE102" t="s">
        <v>6</v>
      </c>
      <c r="DF102">
        <f t="shared" si="82"/>
        <v>0</v>
      </c>
      <c r="DG102">
        <f t="shared" si="83"/>
        <v>0</v>
      </c>
      <c r="DH102">
        <f t="shared" si="84"/>
        <v>0</v>
      </c>
      <c r="DI102">
        <f t="shared" si="85"/>
        <v>0</v>
      </c>
      <c r="DJ102">
        <f>DF102</f>
        <v>0</v>
      </c>
      <c r="DK102">
        <v>0</v>
      </c>
    </row>
    <row r="103" spans="1:115" x14ac:dyDescent="0.2">
      <c r="A103">
        <f>ROW(Source!A77)</f>
        <v>77</v>
      </c>
      <c r="B103">
        <v>58002114</v>
      </c>
      <c r="C103">
        <v>58002895</v>
      </c>
      <c r="D103">
        <v>55476168</v>
      </c>
      <c r="E103">
        <v>1</v>
      </c>
      <c r="F103">
        <v>1</v>
      </c>
      <c r="G103">
        <v>1</v>
      </c>
      <c r="H103">
        <v>3</v>
      </c>
      <c r="I103" t="s">
        <v>396</v>
      </c>
      <c r="J103" t="s">
        <v>397</v>
      </c>
      <c r="K103" t="s">
        <v>398</v>
      </c>
      <c r="L103">
        <v>1354</v>
      </c>
      <c r="N103">
        <v>1010</v>
      </c>
      <c r="O103" t="s">
        <v>372</v>
      </c>
      <c r="P103" t="s">
        <v>372</v>
      </c>
      <c r="Q103">
        <v>1</v>
      </c>
      <c r="W103">
        <v>0</v>
      </c>
      <c r="X103">
        <v>-1899331920</v>
      </c>
      <c r="Y103">
        <f>(AT103*0)</f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6</v>
      </c>
      <c r="AT103">
        <v>3</v>
      </c>
      <c r="AU103" t="s">
        <v>17</v>
      </c>
      <c r="AV103">
        <v>0</v>
      </c>
      <c r="AW103">
        <v>2</v>
      </c>
      <c r="AX103">
        <v>58002917</v>
      </c>
      <c r="AY103">
        <v>1</v>
      </c>
      <c r="AZ103">
        <v>0</v>
      </c>
      <c r="BA103">
        <v>103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ROUND(Y103*Source!I77,9)</f>
        <v>0</v>
      </c>
      <c r="CY103">
        <f>AA103</f>
        <v>0</v>
      </c>
      <c r="CZ103">
        <f>AE103</f>
        <v>0</v>
      </c>
      <c r="DA103">
        <f>AI103</f>
        <v>1</v>
      </c>
      <c r="DB103">
        <f>ROUND((ROUND(AT103*CZ103,2)*0),2)</f>
        <v>0</v>
      </c>
      <c r="DC103">
        <f>ROUND((ROUND(AT103*AG103,2)*0),2)</f>
        <v>0</v>
      </c>
      <c r="DD103" t="s">
        <v>6</v>
      </c>
      <c r="DE103" t="s">
        <v>6</v>
      </c>
      <c r="DF103">
        <f t="shared" si="82"/>
        <v>0</v>
      </c>
      <c r="DG103">
        <f t="shared" si="83"/>
        <v>0</v>
      </c>
      <c r="DH103">
        <f t="shared" si="84"/>
        <v>0</v>
      </c>
      <c r="DI103">
        <f t="shared" si="85"/>
        <v>0</v>
      </c>
      <c r="DJ103">
        <f>DF103</f>
        <v>0</v>
      </c>
      <c r="DK103">
        <v>0</v>
      </c>
    </row>
    <row r="104" spans="1:115" x14ac:dyDescent="0.2">
      <c r="A104">
        <f>ROW(Source!A84)</f>
        <v>84</v>
      </c>
      <c r="B104">
        <v>58002114</v>
      </c>
      <c r="C104">
        <v>58002924</v>
      </c>
      <c r="D104">
        <v>55475246</v>
      </c>
      <c r="E104">
        <v>1</v>
      </c>
      <c r="F104">
        <v>1</v>
      </c>
      <c r="G104">
        <v>1</v>
      </c>
      <c r="H104">
        <v>1</v>
      </c>
      <c r="I104" t="s">
        <v>326</v>
      </c>
      <c r="J104" t="s">
        <v>6</v>
      </c>
      <c r="K104" t="s">
        <v>327</v>
      </c>
      <c r="L104">
        <v>1369</v>
      </c>
      <c r="N104">
        <v>1013</v>
      </c>
      <c r="O104" t="s">
        <v>328</v>
      </c>
      <c r="P104" t="s">
        <v>328</v>
      </c>
      <c r="Q104">
        <v>1</v>
      </c>
      <c r="W104">
        <v>0</v>
      </c>
      <c r="X104">
        <v>-1710606130</v>
      </c>
      <c r="Y104">
        <f t="shared" ref="Y104:Y114" si="86">AT104</f>
        <v>4.17</v>
      </c>
      <c r="AA104">
        <v>0</v>
      </c>
      <c r="AB104">
        <v>0</v>
      </c>
      <c r="AC104">
        <v>0</v>
      </c>
      <c r="AD104">
        <v>173.4</v>
      </c>
      <c r="AE104">
        <v>0</v>
      </c>
      <c r="AF104">
        <v>0</v>
      </c>
      <c r="AG104">
        <v>0</v>
      </c>
      <c r="AH104">
        <v>173.4</v>
      </c>
      <c r="AI104">
        <v>1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6</v>
      </c>
      <c r="AT104">
        <v>4.17</v>
      </c>
      <c r="AU104" t="s">
        <v>6</v>
      </c>
      <c r="AV104">
        <v>2</v>
      </c>
      <c r="AW104">
        <v>2</v>
      </c>
      <c r="AX104">
        <v>58002938</v>
      </c>
      <c r="AY104">
        <v>1</v>
      </c>
      <c r="AZ104">
        <v>0</v>
      </c>
      <c r="BA104">
        <v>104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ROUND(Y104*Source!I84,9)</f>
        <v>104.25</v>
      </c>
      <c r="CY104">
        <f t="shared" ref="CY104:CY109" si="87">AD104</f>
        <v>173.4</v>
      </c>
      <c r="CZ104">
        <f t="shared" ref="CZ104:CZ109" si="88">AH104</f>
        <v>173.4</v>
      </c>
      <c r="DA104">
        <f t="shared" ref="DA104:DA109" si="89">AL104</f>
        <v>1</v>
      </c>
      <c r="DB104">
        <f t="shared" ref="DB104:DB114" si="90">ROUND(ROUND(AT104*CZ104,2),2)</f>
        <v>723.08</v>
      </c>
      <c r="DC104">
        <f t="shared" ref="DC104:DC114" si="91">ROUND(ROUND(AT104*AG104,2),2)</f>
        <v>0</v>
      </c>
      <c r="DD104" t="s">
        <v>6</v>
      </c>
      <c r="DE104" t="s">
        <v>6</v>
      </c>
      <c r="DF104">
        <f t="shared" si="82"/>
        <v>0</v>
      </c>
      <c r="DG104">
        <f t="shared" si="83"/>
        <v>0</v>
      </c>
      <c r="DH104">
        <f t="shared" si="84"/>
        <v>0</v>
      </c>
      <c r="DI104">
        <f t="shared" si="85"/>
        <v>18077</v>
      </c>
      <c r="DJ104">
        <f t="shared" ref="DJ104:DJ109" si="92">DI104</f>
        <v>18077</v>
      </c>
      <c r="DK104">
        <v>0</v>
      </c>
    </row>
    <row r="105" spans="1:115" x14ac:dyDescent="0.2">
      <c r="A105">
        <f>ROW(Source!A84)</f>
        <v>84</v>
      </c>
      <c r="B105">
        <v>58002114</v>
      </c>
      <c r="C105">
        <v>58002924</v>
      </c>
      <c r="D105">
        <v>55475260</v>
      </c>
      <c r="E105">
        <v>1</v>
      </c>
      <c r="F105">
        <v>1</v>
      </c>
      <c r="G105">
        <v>1</v>
      </c>
      <c r="H105">
        <v>1</v>
      </c>
      <c r="I105" t="s">
        <v>331</v>
      </c>
      <c r="J105" t="s">
        <v>6</v>
      </c>
      <c r="K105" t="s">
        <v>332</v>
      </c>
      <c r="L105">
        <v>1369</v>
      </c>
      <c r="N105">
        <v>1013</v>
      </c>
      <c r="O105" t="s">
        <v>328</v>
      </c>
      <c r="P105" t="s">
        <v>328</v>
      </c>
      <c r="Q105">
        <v>1</v>
      </c>
      <c r="W105">
        <v>0</v>
      </c>
      <c r="X105">
        <v>34361727</v>
      </c>
      <c r="Y105">
        <f t="shared" si="86"/>
        <v>4.17</v>
      </c>
      <c r="AA105">
        <v>0</v>
      </c>
      <c r="AB105">
        <v>0</v>
      </c>
      <c r="AC105">
        <v>0</v>
      </c>
      <c r="AD105">
        <v>173.4</v>
      </c>
      <c r="AE105">
        <v>0</v>
      </c>
      <c r="AF105">
        <v>0</v>
      </c>
      <c r="AG105">
        <v>0</v>
      </c>
      <c r="AH105">
        <v>173.4</v>
      </c>
      <c r="AI105">
        <v>1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6</v>
      </c>
      <c r="AT105">
        <v>4.17</v>
      </c>
      <c r="AU105" t="s">
        <v>6</v>
      </c>
      <c r="AV105">
        <v>2</v>
      </c>
      <c r="AW105">
        <v>2</v>
      </c>
      <c r="AX105">
        <v>58002939</v>
      </c>
      <c r="AY105">
        <v>1</v>
      </c>
      <c r="AZ105">
        <v>0</v>
      </c>
      <c r="BA105">
        <v>105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ROUND(Y105*Source!I84,9)</f>
        <v>104.25</v>
      </c>
      <c r="CY105">
        <f t="shared" si="87"/>
        <v>173.4</v>
      </c>
      <c r="CZ105">
        <f t="shared" si="88"/>
        <v>173.4</v>
      </c>
      <c r="DA105">
        <f t="shared" si="89"/>
        <v>1</v>
      </c>
      <c r="DB105">
        <f t="shared" si="90"/>
        <v>723.08</v>
      </c>
      <c r="DC105">
        <f t="shared" si="91"/>
        <v>0</v>
      </c>
      <c r="DD105" t="s">
        <v>6</v>
      </c>
      <c r="DE105" t="s">
        <v>6</v>
      </c>
      <c r="DF105">
        <f t="shared" si="82"/>
        <v>0</v>
      </c>
      <c r="DG105">
        <f t="shared" si="83"/>
        <v>0</v>
      </c>
      <c r="DH105">
        <f t="shared" si="84"/>
        <v>0</v>
      </c>
      <c r="DI105">
        <f t="shared" si="85"/>
        <v>18077</v>
      </c>
      <c r="DJ105">
        <f t="shared" si="92"/>
        <v>18077</v>
      </c>
      <c r="DK105">
        <v>0</v>
      </c>
    </row>
    <row r="106" spans="1:115" x14ac:dyDescent="0.2">
      <c r="A106">
        <f>ROW(Source!A84)</f>
        <v>84</v>
      </c>
      <c r="B106">
        <v>58002114</v>
      </c>
      <c r="C106">
        <v>58002924</v>
      </c>
      <c r="D106">
        <v>55475278</v>
      </c>
      <c r="E106">
        <v>1</v>
      </c>
      <c r="F106">
        <v>1</v>
      </c>
      <c r="G106">
        <v>1</v>
      </c>
      <c r="H106">
        <v>1</v>
      </c>
      <c r="I106" t="s">
        <v>333</v>
      </c>
      <c r="J106" t="s">
        <v>6</v>
      </c>
      <c r="K106" t="s">
        <v>334</v>
      </c>
      <c r="L106">
        <v>1369</v>
      </c>
      <c r="N106">
        <v>1013</v>
      </c>
      <c r="O106" t="s">
        <v>328</v>
      </c>
      <c r="P106" t="s">
        <v>328</v>
      </c>
      <c r="Q106">
        <v>1</v>
      </c>
      <c r="W106">
        <v>0</v>
      </c>
      <c r="X106">
        <v>-814669463</v>
      </c>
      <c r="Y106">
        <f t="shared" si="86"/>
        <v>2.27</v>
      </c>
      <c r="AA106">
        <v>0</v>
      </c>
      <c r="AB106">
        <v>0</v>
      </c>
      <c r="AC106">
        <v>0</v>
      </c>
      <c r="AD106">
        <v>196.3</v>
      </c>
      <c r="AE106">
        <v>0</v>
      </c>
      <c r="AF106">
        <v>0</v>
      </c>
      <c r="AG106">
        <v>0</v>
      </c>
      <c r="AH106">
        <v>196.3</v>
      </c>
      <c r="AI106">
        <v>1</v>
      </c>
      <c r="AJ106">
        <v>1</v>
      </c>
      <c r="AK106">
        <v>1</v>
      </c>
      <c r="AL106">
        <v>1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6</v>
      </c>
      <c r="AT106">
        <v>2.27</v>
      </c>
      <c r="AU106" t="s">
        <v>6</v>
      </c>
      <c r="AV106">
        <v>2</v>
      </c>
      <c r="AW106">
        <v>2</v>
      </c>
      <c r="AX106">
        <v>58002940</v>
      </c>
      <c r="AY106">
        <v>1</v>
      </c>
      <c r="AZ106">
        <v>0</v>
      </c>
      <c r="BA106">
        <v>106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ROUND(Y106*Source!I84,9)</f>
        <v>56.75</v>
      </c>
      <c r="CY106">
        <f t="shared" si="87"/>
        <v>196.3</v>
      </c>
      <c r="CZ106">
        <f t="shared" si="88"/>
        <v>196.3</v>
      </c>
      <c r="DA106">
        <f t="shared" si="89"/>
        <v>1</v>
      </c>
      <c r="DB106">
        <f t="shared" si="90"/>
        <v>445.6</v>
      </c>
      <c r="DC106">
        <f t="shared" si="91"/>
        <v>0</v>
      </c>
      <c r="DD106" t="s">
        <v>6</v>
      </c>
      <c r="DE106" t="s">
        <v>6</v>
      </c>
      <c r="DF106">
        <f t="shared" si="82"/>
        <v>0</v>
      </c>
      <c r="DG106">
        <f t="shared" si="83"/>
        <v>0</v>
      </c>
      <c r="DH106">
        <f t="shared" si="84"/>
        <v>0</v>
      </c>
      <c r="DI106">
        <f t="shared" si="85"/>
        <v>11140</v>
      </c>
      <c r="DJ106">
        <f t="shared" si="92"/>
        <v>11140</v>
      </c>
      <c r="DK106">
        <v>0</v>
      </c>
    </row>
    <row r="107" spans="1:115" x14ac:dyDescent="0.2">
      <c r="A107">
        <f>ROW(Source!A84)</f>
        <v>84</v>
      </c>
      <c r="B107">
        <v>58002114</v>
      </c>
      <c r="C107">
        <v>58002924</v>
      </c>
      <c r="D107">
        <v>55475360</v>
      </c>
      <c r="E107">
        <v>1</v>
      </c>
      <c r="F107">
        <v>1</v>
      </c>
      <c r="G107">
        <v>1</v>
      </c>
      <c r="H107">
        <v>1</v>
      </c>
      <c r="I107" t="s">
        <v>335</v>
      </c>
      <c r="J107" t="s">
        <v>6</v>
      </c>
      <c r="K107" t="s">
        <v>336</v>
      </c>
      <c r="L107">
        <v>1369</v>
      </c>
      <c r="N107">
        <v>1013</v>
      </c>
      <c r="O107" t="s">
        <v>328</v>
      </c>
      <c r="P107" t="s">
        <v>328</v>
      </c>
      <c r="Q107">
        <v>1</v>
      </c>
      <c r="W107">
        <v>0</v>
      </c>
      <c r="X107">
        <v>814146513</v>
      </c>
      <c r="Y107">
        <f t="shared" si="86"/>
        <v>15.18</v>
      </c>
      <c r="AA107">
        <v>0</v>
      </c>
      <c r="AB107">
        <v>0</v>
      </c>
      <c r="AC107">
        <v>0</v>
      </c>
      <c r="AD107">
        <v>136.1</v>
      </c>
      <c r="AE107">
        <v>0</v>
      </c>
      <c r="AF107">
        <v>0</v>
      </c>
      <c r="AG107">
        <v>0</v>
      </c>
      <c r="AH107">
        <v>136.1</v>
      </c>
      <c r="AI107">
        <v>1</v>
      </c>
      <c r="AJ107">
        <v>1</v>
      </c>
      <c r="AK107">
        <v>1</v>
      </c>
      <c r="AL107">
        <v>1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6</v>
      </c>
      <c r="AT107">
        <v>15.18</v>
      </c>
      <c r="AU107" t="s">
        <v>6</v>
      </c>
      <c r="AV107">
        <v>1</v>
      </c>
      <c r="AW107">
        <v>2</v>
      </c>
      <c r="AX107">
        <v>58002941</v>
      </c>
      <c r="AY107">
        <v>1</v>
      </c>
      <c r="AZ107">
        <v>0</v>
      </c>
      <c r="BA107">
        <v>107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ROUND(Y107*Source!I84,9)</f>
        <v>379.5</v>
      </c>
      <c r="CY107">
        <f t="shared" si="87"/>
        <v>136.1</v>
      </c>
      <c r="CZ107">
        <f t="shared" si="88"/>
        <v>136.1</v>
      </c>
      <c r="DA107">
        <f t="shared" si="89"/>
        <v>1</v>
      </c>
      <c r="DB107">
        <f t="shared" si="90"/>
        <v>2066</v>
      </c>
      <c r="DC107">
        <f t="shared" si="91"/>
        <v>0</v>
      </c>
      <c r="DD107" t="s">
        <v>6</v>
      </c>
      <c r="DE107" t="s">
        <v>6</v>
      </c>
      <c r="DF107">
        <f t="shared" si="82"/>
        <v>0</v>
      </c>
      <c r="DG107">
        <f t="shared" si="83"/>
        <v>0</v>
      </c>
      <c r="DH107">
        <f t="shared" si="84"/>
        <v>0</v>
      </c>
      <c r="DI107">
        <f t="shared" si="85"/>
        <v>51650</v>
      </c>
      <c r="DJ107">
        <f t="shared" si="92"/>
        <v>51650</v>
      </c>
      <c r="DK107">
        <v>0</v>
      </c>
    </row>
    <row r="108" spans="1:115" x14ac:dyDescent="0.2">
      <c r="A108">
        <f>ROW(Source!A84)</f>
        <v>84</v>
      </c>
      <c r="B108">
        <v>58002114</v>
      </c>
      <c r="C108">
        <v>58002924</v>
      </c>
      <c r="D108">
        <v>55475362</v>
      </c>
      <c r="E108">
        <v>1</v>
      </c>
      <c r="F108">
        <v>1</v>
      </c>
      <c r="G108">
        <v>1</v>
      </c>
      <c r="H108">
        <v>1</v>
      </c>
      <c r="I108" t="s">
        <v>337</v>
      </c>
      <c r="J108" t="s">
        <v>6</v>
      </c>
      <c r="K108" t="s">
        <v>338</v>
      </c>
      <c r="L108">
        <v>1369</v>
      </c>
      <c r="N108">
        <v>1013</v>
      </c>
      <c r="O108" t="s">
        <v>328</v>
      </c>
      <c r="P108" t="s">
        <v>328</v>
      </c>
      <c r="Q108">
        <v>1</v>
      </c>
      <c r="W108">
        <v>0</v>
      </c>
      <c r="X108">
        <v>2042959353</v>
      </c>
      <c r="Y108">
        <f t="shared" si="86"/>
        <v>5.33</v>
      </c>
      <c r="AA108">
        <v>0</v>
      </c>
      <c r="AB108">
        <v>0</v>
      </c>
      <c r="AC108">
        <v>0</v>
      </c>
      <c r="AD108">
        <v>154</v>
      </c>
      <c r="AE108">
        <v>0</v>
      </c>
      <c r="AF108">
        <v>0</v>
      </c>
      <c r="AG108">
        <v>0</v>
      </c>
      <c r="AH108">
        <v>154</v>
      </c>
      <c r="AI108">
        <v>1</v>
      </c>
      <c r="AJ108">
        <v>1</v>
      </c>
      <c r="AK108">
        <v>1</v>
      </c>
      <c r="AL108">
        <v>1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6</v>
      </c>
      <c r="AT108">
        <v>5.33</v>
      </c>
      <c r="AU108" t="s">
        <v>6</v>
      </c>
      <c r="AV108">
        <v>1</v>
      </c>
      <c r="AW108">
        <v>2</v>
      </c>
      <c r="AX108">
        <v>58002942</v>
      </c>
      <c r="AY108">
        <v>1</v>
      </c>
      <c r="AZ108">
        <v>0</v>
      </c>
      <c r="BA108">
        <v>108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ROUND(Y108*Source!I84,9)</f>
        <v>133.25</v>
      </c>
      <c r="CY108">
        <f t="shared" si="87"/>
        <v>154</v>
      </c>
      <c r="CZ108">
        <f t="shared" si="88"/>
        <v>154</v>
      </c>
      <c r="DA108">
        <f t="shared" si="89"/>
        <v>1</v>
      </c>
      <c r="DB108">
        <f t="shared" si="90"/>
        <v>820.82</v>
      </c>
      <c r="DC108">
        <f t="shared" si="91"/>
        <v>0</v>
      </c>
      <c r="DD108" t="s">
        <v>6</v>
      </c>
      <c r="DE108" t="s">
        <v>6</v>
      </c>
      <c r="DF108">
        <f t="shared" si="82"/>
        <v>0</v>
      </c>
      <c r="DG108">
        <f t="shared" si="83"/>
        <v>0</v>
      </c>
      <c r="DH108">
        <f t="shared" si="84"/>
        <v>0</v>
      </c>
      <c r="DI108">
        <f t="shared" si="85"/>
        <v>20521</v>
      </c>
      <c r="DJ108">
        <f t="shared" si="92"/>
        <v>20521</v>
      </c>
      <c r="DK108">
        <v>0</v>
      </c>
    </row>
    <row r="109" spans="1:115" x14ac:dyDescent="0.2">
      <c r="A109">
        <f>ROW(Source!A84)</f>
        <v>84</v>
      </c>
      <c r="B109">
        <v>58002114</v>
      </c>
      <c r="C109">
        <v>58002924</v>
      </c>
      <c r="D109">
        <v>55475364</v>
      </c>
      <c r="E109">
        <v>1</v>
      </c>
      <c r="F109">
        <v>1</v>
      </c>
      <c r="G109">
        <v>1</v>
      </c>
      <c r="H109">
        <v>1</v>
      </c>
      <c r="I109" t="s">
        <v>339</v>
      </c>
      <c r="J109" t="s">
        <v>6</v>
      </c>
      <c r="K109" t="s">
        <v>340</v>
      </c>
      <c r="L109">
        <v>1369</v>
      </c>
      <c r="N109">
        <v>1013</v>
      </c>
      <c r="O109" t="s">
        <v>328</v>
      </c>
      <c r="P109" t="s">
        <v>328</v>
      </c>
      <c r="Q109">
        <v>1</v>
      </c>
      <c r="W109">
        <v>0</v>
      </c>
      <c r="X109">
        <v>-681513205</v>
      </c>
      <c r="Y109">
        <f t="shared" si="86"/>
        <v>5.33</v>
      </c>
      <c r="AA109">
        <v>0</v>
      </c>
      <c r="AB109">
        <v>0</v>
      </c>
      <c r="AC109">
        <v>0</v>
      </c>
      <c r="AD109">
        <v>173.4</v>
      </c>
      <c r="AE109">
        <v>0</v>
      </c>
      <c r="AF109">
        <v>0</v>
      </c>
      <c r="AG109">
        <v>0</v>
      </c>
      <c r="AH109">
        <v>173.4</v>
      </c>
      <c r="AI109">
        <v>1</v>
      </c>
      <c r="AJ109">
        <v>1</v>
      </c>
      <c r="AK109">
        <v>1</v>
      </c>
      <c r="AL109">
        <v>1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6</v>
      </c>
      <c r="AT109">
        <v>5.33</v>
      </c>
      <c r="AU109" t="s">
        <v>6</v>
      </c>
      <c r="AV109">
        <v>1</v>
      </c>
      <c r="AW109">
        <v>2</v>
      </c>
      <c r="AX109">
        <v>58002943</v>
      </c>
      <c r="AY109">
        <v>1</v>
      </c>
      <c r="AZ109">
        <v>0</v>
      </c>
      <c r="BA109">
        <v>109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ROUND(Y109*Source!I84,9)</f>
        <v>133.25</v>
      </c>
      <c r="CY109">
        <f t="shared" si="87"/>
        <v>173.4</v>
      </c>
      <c r="CZ109">
        <f t="shared" si="88"/>
        <v>173.4</v>
      </c>
      <c r="DA109">
        <f t="shared" si="89"/>
        <v>1</v>
      </c>
      <c r="DB109">
        <f t="shared" si="90"/>
        <v>924.22</v>
      </c>
      <c r="DC109">
        <f t="shared" si="91"/>
        <v>0</v>
      </c>
      <c r="DD109" t="s">
        <v>6</v>
      </c>
      <c r="DE109" t="s">
        <v>6</v>
      </c>
      <c r="DF109">
        <f t="shared" si="82"/>
        <v>0</v>
      </c>
      <c r="DG109">
        <f t="shared" si="83"/>
        <v>0</v>
      </c>
      <c r="DH109">
        <f t="shared" si="84"/>
        <v>0</v>
      </c>
      <c r="DI109">
        <f t="shared" si="85"/>
        <v>23106</v>
      </c>
      <c r="DJ109">
        <f t="shared" si="92"/>
        <v>23106</v>
      </c>
      <c r="DK109">
        <v>0</v>
      </c>
    </row>
    <row r="110" spans="1:115" x14ac:dyDescent="0.2">
      <c r="A110">
        <f>ROW(Source!A84)</f>
        <v>84</v>
      </c>
      <c r="B110">
        <v>58002114</v>
      </c>
      <c r="C110">
        <v>58002924</v>
      </c>
      <c r="D110">
        <v>55475492</v>
      </c>
      <c r="E110">
        <v>1</v>
      </c>
      <c r="F110">
        <v>1</v>
      </c>
      <c r="G110">
        <v>1</v>
      </c>
      <c r="H110">
        <v>2</v>
      </c>
      <c r="I110" t="s">
        <v>341</v>
      </c>
      <c r="J110" t="s">
        <v>342</v>
      </c>
      <c r="K110" t="s">
        <v>343</v>
      </c>
      <c r="L110">
        <v>1368</v>
      </c>
      <c r="N110">
        <v>1011</v>
      </c>
      <c r="O110" t="s">
        <v>344</v>
      </c>
      <c r="P110" t="s">
        <v>344</v>
      </c>
      <c r="Q110">
        <v>1</v>
      </c>
      <c r="W110">
        <v>0</v>
      </c>
      <c r="X110">
        <v>1197723226</v>
      </c>
      <c r="Y110">
        <f t="shared" si="86"/>
        <v>4.17</v>
      </c>
      <c r="AA110">
        <v>0</v>
      </c>
      <c r="AB110">
        <v>467</v>
      </c>
      <c r="AC110">
        <v>0</v>
      </c>
      <c r="AD110">
        <v>0</v>
      </c>
      <c r="AE110">
        <v>0</v>
      </c>
      <c r="AF110">
        <v>467.00000000000006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6</v>
      </c>
      <c r="AT110">
        <v>4.17</v>
      </c>
      <c r="AU110" t="s">
        <v>6</v>
      </c>
      <c r="AV110">
        <v>0</v>
      </c>
      <c r="AW110">
        <v>2</v>
      </c>
      <c r="AX110">
        <v>58002944</v>
      </c>
      <c r="AY110">
        <v>1</v>
      </c>
      <c r="AZ110">
        <v>0</v>
      </c>
      <c r="BA110">
        <v>110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ROUND(Y110*Source!I84,9)</f>
        <v>104.25</v>
      </c>
      <c r="CY110">
        <f>AB110</f>
        <v>467</v>
      </c>
      <c r="CZ110">
        <f>AF110</f>
        <v>467.00000000000006</v>
      </c>
      <c r="DA110">
        <f>AJ110</f>
        <v>1</v>
      </c>
      <c r="DB110">
        <f t="shared" si="90"/>
        <v>1947.39</v>
      </c>
      <c r="DC110">
        <f t="shared" si="91"/>
        <v>0</v>
      </c>
      <c r="DD110" t="s">
        <v>6</v>
      </c>
      <c r="DE110" t="s">
        <v>6</v>
      </c>
      <c r="DF110">
        <f t="shared" si="82"/>
        <v>0</v>
      </c>
      <c r="DG110">
        <f t="shared" si="83"/>
        <v>48685</v>
      </c>
      <c r="DH110">
        <f t="shared" si="84"/>
        <v>0</v>
      </c>
      <c r="DI110">
        <f t="shared" si="85"/>
        <v>0</v>
      </c>
      <c r="DJ110">
        <f>DG110</f>
        <v>48685</v>
      </c>
      <c r="DK110">
        <v>0</v>
      </c>
    </row>
    <row r="111" spans="1:115" x14ac:dyDescent="0.2">
      <c r="A111">
        <f>ROW(Source!A84)</f>
        <v>84</v>
      </c>
      <c r="B111">
        <v>58002114</v>
      </c>
      <c r="C111">
        <v>58002924</v>
      </c>
      <c r="D111">
        <v>55475534</v>
      </c>
      <c r="E111">
        <v>1</v>
      </c>
      <c r="F111">
        <v>1</v>
      </c>
      <c r="G111">
        <v>1</v>
      </c>
      <c r="H111">
        <v>2</v>
      </c>
      <c r="I111" t="s">
        <v>348</v>
      </c>
      <c r="J111" t="s">
        <v>349</v>
      </c>
      <c r="K111" t="s">
        <v>350</v>
      </c>
      <c r="L111">
        <v>1368</v>
      </c>
      <c r="N111">
        <v>1011</v>
      </c>
      <c r="O111" t="s">
        <v>344</v>
      </c>
      <c r="P111" t="s">
        <v>344</v>
      </c>
      <c r="Q111">
        <v>1</v>
      </c>
      <c r="W111">
        <v>0</v>
      </c>
      <c r="X111">
        <v>307446071</v>
      </c>
      <c r="Y111">
        <f t="shared" si="86"/>
        <v>4.17</v>
      </c>
      <c r="AA111">
        <v>0</v>
      </c>
      <c r="AB111">
        <v>365</v>
      </c>
      <c r="AC111">
        <v>0</v>
      </c>
      <c r="AD111">
        <v>0</v>
      </c>
      <c r="AE111">
        <v>0</v>
      </c>
      <c r="AF111">
        <v>365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6</v>
      </c>
      <c r="AT111">
        <v>4.17</v>
      </c>
      <c r="AU111" t="s">
        <v>6</v>
      </c>
      <c r="AV111">
        <v>0</v>
      </c>
      <c r="AW111">
        <v>2</v>
      </c>
      <c r="AX111">
        <v>58002945</v>
      </c>
      <c r="AY111">
        <v>1</v>
      </c>
      <c r="AZ111">
        <v>0</v>
      </c>
      <c r="BA111">
        <v>111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ROUND(Y111*Source!I84,9)</f>
        <v>104.25</v>
      </c>
      <c r="CY111">
        <f>AB111</f>
        <v>365</v>
      </c>
      <c r="CZ111">
        <f>AF111</f>
        <v>365</v>
      </c>
      <c r="DA111">
        <f>AJ111</f>
        <v>1</v>
      </c>
      <c r="DB111">
        <f t="shared" si="90"/>
        <v>1522.05</v>
      </c>
      <c r="DC111">
        <f t="shared" si="91"/>
        <v>0</v>
      </c>
      <c r="DD111" t="s">
        <v>6</v>
      </c>
      <c r="DE111" t="s">
        <v>6</v>
      </c>
      <c r="DF111">
        <f t="shared" si="82"/>
        <v>0</v>
      </c>
      <c r="DG111">
        <f t="shared" si="83"/>
        <v>38051</v>
      </c>
      <c r="DH111">
        <f t="shared" si="84"/>
        <v>0</v>
      </c>
      <c r="DI111">
        <f t="shared" si="85"/>
        <v>0</v>
      </c>
      <c r="DJ111">
        <f>DG111</f>
        <v>38051</v>
      </c>
      <c r="DK111">
        <v>0</v>
      </c>
    </row>
    <row r="112" spans="1:115" x14ac:dyDescent="0.2">
      <c r="A112">
        <f>ROW(Source!A84)</f>
        <v>84</v>
      </c>
      <c r="B112">
        <v>58002114</v>
      </c>
      <c r="C112">
        <v>58002924</v>
      </c>
      <c r="D112">
        <v>55475574</v>
      </c>
      <c r="E112">
        <v>1</v>
      </c>
      <c r="F112">
        <v>1</v>
      </c>
      <c r="G112">
        <v>1</v>
      </c>
      <c r="H112">
        <v>2</v>
      </c>
      <c r="I112" t="s">
        <v>351</v>
      </c>
      <c r="J112" t="s">
        <v>352</v>
      </c>
      <c r="K112" t="s">
        <v>353</v>
      </c>
      <c r="L112">
        <v>1368</v>
      </c>
      <c r="N112">
        <v>1011</v>
      </c>
      <c r="O112" t="s">
        <v>344</v>
      </c>
      <c r="P112" t="s">
        <v>344</v>
      </c>
      <c r="Q112">
        <v>1</v>
      </c>
      <c r="W112">
        <v>0</v>
      </c>
      <c r="X112">
        <v>1380836039</v>
      </c>
      <c r="Y112">
        <f t="shared" si="86"/>
        <v>2.27</v>
      </c>
      <c r="AA112">
        <v>0</v>
      </c>
      <c r="AB112">
        <v>920.1</v>
      </c>
      <c r="AC112">
        <v>0</v>
      </c>
      <c r="AD112">
        <v>0</v>
      </c>
      <c r="AE112">
        <v>0</v>
      </c>
      <c r="AF112">
        <v>920.09999999999991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N112">
        <v>0</v>
      </c>
      <c r="AO112">
        <v>1</v>
      </c>
      <c r="AP112">
        <v>1</v>
      </c>
      <c r="AQ112">
        <v>0</v>
      </c>
      <c r="AR112">
        <v>0</v>
      </c>
      <c r="AS112" t="s">
        <v>6</v>
      </c>
      <c r="AT112">
        <v>2.27</v>
      </c>
      <c r="AU112" t="s">
        <v>6</v>
      </c>
      <c r="AV112">
        <v>0</v>
      </c>
      <c r="AW112">
        <v>2</v>
      </c>
      <c r="AX112">
        <v>58002946</v>
      </c>
      <c r="AY112">
        <v>1</v>
      </c>
      <c r="AZ112">
        <v>0</v>
      </c>
      <c r="BA112">
        <v>112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ROUND(Y112*Source!I84,9)</f>
        <v>56.75</v>
      </c>
      <c r="CY112">
        <f>AB112</f>
        <v>920.1</v>
      </c>
      <c r="CZ112">
        <f>AF112</f>
        <v>920.09999999999991</v>
      </c>
      <c r="DA112">
        <f>AJ112</f>
        <v>1</v>
      </c>
      <c r="DB112">
        <f t="shared" si="90"/>
        <v>2088.63</v>
      </c>
      <c r="DC112">
        <f t="shared" si="91"/>
        <v>0</v>
      </c>
      <c r="DD112" t="s">
        <v>6</v>
      </c>
      <c r="DE112" t="s">
        <v>6</v>
      </c>
      <c r="DF112">
        <f t="shared" si="82"/>
        <v>0</v>
      </c>
      <c r="DG112">
        <f t="shared" si="83"/>
        <v>52216</v>
      </c>
      <c r="DH112">
        <f t="shared" si="84"/>
        <v>0</v>
      </c>
      <c r="DI112">
        <f t="shared" si="85"/>
        <v>0</v>
      </c>
      <c r="DJ112">
        <f>DG112</f>
        <v>52216</v>
      </c>
      <c r="DK112">
        <v>0</v>
      </c>
    </row>
    <row r="113" spans="1:115" x14ac:dyDescent="0.2">
      <c r="A113">
        <f>ROW(Source!A84)</f>
        <v>84</v>
      </c>
      <c r="B113">
        <v>58002114</v>
      </c>
      <c r="C113">
        <v>58002924</v>
      </c>
      <c r="D113">
        <v>0</v>
      </c>
      <c r="E113">
        <v>1</v>
      </c>
      <c r="F113">
        <v>1</v>
      </c>
      <c r="G113">
        <v>1</v>
      </c>
      <c r="H113">
        <v>3</v>
      </c>
      <c r="I113" t="s">
        <v>47</v>
      </c>
      <c r="J113" t="s">
        <v>6</v>
      </c>
      <c r="K113" t="s">
        <v>48</v>
      </c>
      <c r="L113">
        <v>1346</v>
      </c>
      <c r="N113">
        <v>1009</v>
      </c>
      <c r="O113" t="s">
        <v>49</v>
      </c>
      <c r="P113" t="s">
        <v>49</v>
      </c>
      <c r="Q113">
        <v>1</v>
      </c>
      <c r="W113">
        <v>0</v>
      </c>
      <c r="X113">
        <v>1056009761</v>
      </c>
      <c r="Y113">
        <f t="shared" si="86"/>
        <v>18</v>
      </c>
      <c r="AA113">
        <v>293.47000000000003</v>
      </c>
      <c r="AB113">
        <v>0</v>
      </c>
      <c r="AC113">
        <v>0</v>
      </c>
      <c r="AD113">
        <v>0</v>
      </c>
      <c r="AE113">
        <v>293.47000000000003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N113">
        <v>0</v>
      </c>
      <c r="AO113">
        <v>0</v>
      </c>
      <c r="AP113">
        <v>0</v>
      </c>
      <c r="AQ113">
        <v>0</v>
      </c>
      <c r="AR113">
        <v>0</v>
      </c>
      <c r="AS113" t="s">
        <v>6</v>
      </c>
      <c r="AT113">
        <v>18</v>
      </c>
      <c r="AU113" t="s">
        <v>6</v>
      </c>
      <c r="AV113">
        <v>0</v>
      </c>
      <c r="AW113">
        <v>1</v>
      </c>
      <c r="AX113">
        <v>-1</v>
      </c>
      <c r="AY113">
        <v>0</v>
      </c>
      <c r="AZ113">
        <v>0</v>
      </c>
      <c r="BA113" t="s">
        <v>6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ROUND(Y113*Source!I84,9)</f>
        <v>450</v>
      </c>
      <c r="CY113">
        <f>AA113</f>
        <v>293.47000000000003</v>
      </c>
      <c r="CZ113">
        <f>AE113</f>
        <v>293.47000000000003</v>
      </c>
      <c r="DA113">
        <f>AI113</f>
        <v>1</v>
      </c>
      <c r="DB113">
        <f t="shared" si="90"/>
        <v>5282.46</v>
      </c>
      <c r="DC113">
        <f t="shared" si="91"/>
        <v>0</v>
      </c>
      <c r="DD113" t="s">
        <v>6</v>
      </c>
      <c r="DE113" t="s">
        <v>6</v>
      </c>
      <c r="DF113">
        <f t="shared" si="82"/>
        <v>132062</v>
      </c>
      <c r="DG113">
        <f t="shared" si="83"/>
        <v>0</v>
      </c>
      <c r="DH113">
        <f t="shared" si="84"/>
        <v>0</v>
      </c>
      <c r="DI113">
        <f t="shared" si="85"/>
        <v>0</v>
      </c>
      <c r="DJ113">
        <f>DF113</f>
        <v>132062</v>
      </c>
      <c r="DK113">
        <v>0</v>
      </c>
    </row>
    <row r="114" spans="1:115" x14ac:dyDescent="0.2">
      <c r="A114">
        <f>ROW(Source!A84)</f>
        <v>84</v>
      </c>
      <c r="B114">
        <v>58002114</v>
      </c>
      <c r="C114">
        <v>58002924</v>
      </c>
      <c r="D114">
        <v>0</v>
      </c>
      <c r="E114">
        <v>1</v>
      </c>
      <c r="F114">
        <v>1</v>
      </c>
      <c r="G114">
        <v>1</v>
      </c>
      <c r="H114">
        <v>3</v>
      </c>
      <c r="I114" t="s">
        <v>141</v>
      </c>
      <c r="J114" t="s">
        <v>6</v>
      </c>
      <c r="K114" t="s">
        <v>142</v>
      </c>
      <c r="L114">
        <v>1346</v>
      </c>
      <c r="N114">
        <v>1009</v>
      </c>
      <c r="O114" t="s">
        <v>49</v>
      </c>
      <c r="P114" t="s">
        <v>49</v>
      </c>
      <c r="Q114">
        <v>1</v>
      </c>
      <c r="W114">
        <v>0</v>
      </c>
      <c r="X114">
        <v>1076916966</v>
      </c>
      <c r="Y114">
        <f t="shared" si="86"/>
        <v>5880</v>
      </c>
      <c r="AA114">
        <v>239.21</v>
      </c>
      <c r="AB114">
        <v>0</v>
      </c>
      <c r="AC114">
        <v>0</v>
      </c>
      <c r="AD114">
        <v>0</v>
      </c>
      <c r="AE114">
        <v>239.21</v>
      </c>
      <c r="AF114">
        <v>0</v>
      </c>
      <c r="AG114">
        <v>0</v>
      </c>
      <c r="AH114">
        <v>0</v>
      </c>
      <c r="AI114">
        <v>1</v>
      </c>
      <c r="AJ114">
        <v>1</v>
      </c>
      <c r="AK114">
        <v>1</v>
      </c>
      <c r="AL114">
        <v>1</v>
      </c>
      <c r="AN114">
        <v>0</v>
      </c>
      <c r="AO114">
        <v>0</v>
      </c>
      <c r="AP114">
        <v>0</v>
      </c>
      <c r="AQ114">
        <v>0</v>
      </c>
      <c r="AR114">
        <v>0</v>
      </c>
      <c r="AS114" t="s">
        <v>6</v>
      </c>
      <c r="AT114">
        <v>5880</v>
      </c>
      <c r="AU114" t="s">
        <v>6</v>
      </c>
      <c r="AV114">
        <v>0</v>
      </c>
      <c r="AW114">
        <v>1</v>
      </c>
      <c r="AX114">
        <v>-1</v>
      </c>
      <c r="AY114">
        <v>0</v>
      </c>
      <c r="AZ114">
        <v>0</v>
      </c>
      <c r="BA114" t="s">
        <v>6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ROUND(Y114*Source!I84,9)</f>
        <v>147000</v>
      </c>
      <c r="CY114">
        <f>AA114</f>
        <v>239.21</v>
      </c>
      <c r="CZ114">
        <f>AE114</f>
        <v>239.21</v>
      </c>
      <c r="DA114">
        <f>AI114</f>
        <v>1</v>
      </c>
      <c r="DB114">
        <f t="shared" si="90"/>
        <v>1406554.8</v>
      </c>
      <c r="DC114">
        <f t="shared" si="91"/>
        <v>0</v>
      </c>
      <c r="DD114" t="s">
        <v>6</v>
      </c>
      <c r="DE114" t="s">
        <v>6</v>
      </c>
      <c r="DF114">
        <f t="shared" si="82"/>
        <v>35163870</v>
      </c>
      <c r="DG114">
        <f t="shared" si="83"/>
        <v>0</v>
      </c>
      <c r="DH114">
        <f t="shared" si="84"/>
        <v>0</v>
      </c>
      <c r="DI114">
        <f t="shared" si="85"/>
        <v>0</v>
      </c>
      <c r="DJ114">
        <f>DF114</f>
        <v>35163870</v>
      </c>
      <c r="DK114">
        <v>0</v>
      </c>
    </row>
    <row r="115" spans="1:115" x14ac:dyDescent="0.2">
      <c r="A115">
        <f>ROW(Source!A84)</f>
        <v>84</v>
      </c>
      <c r="B115">
        <v>58002114</v>
      </c>
      <c r="C115">
        <v>58002924</v>
      </c>
      <c r="D115">
        <v>55475851</v>
      </c>
      <c r="E115">
        <v>1</v>
      </c>
      <c r="F115">
        <v>1</v>
      </c>
      <c r="G115">
        <v>1</v>
      </c>
      <c r="H115">
        <v>3</v>
      </c>
      <c r="I115" t="s">
        <v>358</v>
      </c>
      <c r="J115" t="s">
        <v>359</v>
      </c>
      <c r="K115" t="s">
        <v>360</v>
      </c>
      <c r="L115">
        <v>1346</v>
      </c>
      <c r="N115">
        <v>1009</v>
      </c>
      <c r="O115" t="s">
        <v>49</v>
      </c>
      <c r="P115" t="s">
        <v>49</v>
      </c>
      <c r="Q115">
        <v>1</v>
      </c>
      <c r="W115">
        <v>0</v>
      </c>
      <c r="X115">
        <v>479979256</v>
      </c>
      <c r="Y115">
        <f>(AT115*0)</f>
        <v>0</v>
      </c>
      <c r="AA115">
        <v>236.6</v>
      </c>
      <c r="AB115">
        <v>0</v>
      </c>
      <c r="AC115">
        <v>0</v>
      </c>
      <c r="AD115">
        <v>0</v>
      </c>
      <c r="AE115">
        <v>236.6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N115">
        <v>0</v>
      </c>
      <c r="AO115">
        <v>1</v>
      </c>
      <c r="AP115">
        <v>1</v>
      </c>
      <c r="AQ115">
        <v>0</v>
      </c>
      <c r="AR115">
        <v>0</v>
      </c>
      <c r="AS115" t="s">
        <v>6</v>
      </c>
      <c r="AT115">
        <v>0.6</v>
      </c>
      <c r="AU115" t="s">
        <v>17</v>
      </c>
      <c r="AV115">
        <v>0</v>
      </c>
      <c r="AW115">
        <v>2</v>
      </c>
      <c r="AX115">
        <v>58002947</v>
      </c>
      <c r="AY115">
        <v>1</v>
      </c>
      <c r="AZ115">
        <v>0</v>
      </c>
      <c r="BA115">
        <v>113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ROUND(Y115*Source!I84,9)</f>
        <v>0</v>
      </c>
      <c r="CY115">
        <f>AA115</f>
        <v>236.6</v>
      </c>
      <c r="CZ115">
        <f>AE115</f>
        <v>236.6</v>
      </c>
      <c r="DA115">
        <f>AI115</f>
        <v>1</v>
      </c>
      <c r="DB115">
        <f>ROUND((ROUND(AT115*CZ115,2)*0),2)</f>
        <v>0</v>
      </c>
      <c r="DC115">
        <f>ROUND((ROUND(AT115*AG115,2)*0),2)</f>
        <v>0</v>
      </c>
      <c r="DD115" t="s">
        <v>6</v>
      </c>
      <c r="DE115" t="s">
        <v>6</v>
      </c>
      <c r="DF115">
        <f t="shared" si="82"/>
        <v>0</v>
      </c>
      <c r="DG115">
        <f t="shared" si="83"/>
        <v>0</v>
      </c>
      <c r="DH115">
        <f t="shared" si="84"/>
        <v>0</v>
      </c>
      <c r="DI115">
        <f t="shared" si="85"/>
        <v>0</v>
      </c>
      <c r="DJ115">
        <f>DF115</f>
        <v>0</v>
      </c>
      <c r="DK115">
        <v>0</v>
      </c>
    </row>
    <row r="116" spans="1:115" x14ac:dyDescent="0.2">
      <c r="A116">
        <f>ROW(Source!A84)</f>
        <v>84</v>
      </c>
      <c r="B116">
        <v>58002114</v>
      </c>
      <c r="C116">
        <v>58002924</v>
      </c>
      <c r="D116">
        <v>55476122</v>
      </c>
      <c r="E116">
        <v>1</v>
      </c>
      <c r="F116">
        <v>1</v>
      </c>
      <c r="G116">
        <v>1</v>
      </c>
      <c r="H116">
        <v>3</v>
      </c>
      <c r="I116" t="s">
        <v>402</v>
      </c>
      <c r="J116" t="s">
        <v>403</v>
      </c>
      <c r="K116" t="s">
        <v>404</v>
      </c>
      <c r="L116">
        <v>1301</v>
      </c>
      <c r="N116">
        <v>1003</v>
      </c>
      <c r="O116" t="s">
        <v>405</v>
      </c>
      <c r="P116" t="s">
        <v>405</v>
      </c>
      <c r="Q116">
        <v>1</v>
      </c>
      <c r="W116">
        <v>0</v>
      </c>
      <c r="X116">
        <v>408375090</v>
      </c>
      <c r="Y116">
        <f>(AT116*0)</f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1</v>
      </c>
      <c r="AJ116">
        <v>1</v>
      </c>
      <c r="AK116">
        <v>1</v>
      </c>
      <c r="AL116">
        <v>1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6</v>
      </c>
      <c r="AT116">
        <v>1000</v>
      </c>
      <c r="AU116" t="s">
        <v>17</v>
      </c>
      <c r="AV116">
        <v>0</v>
      </c>
      <c r="AW116">
        <v>2</v>
      </c>
      <c r="AX116">
        <v>58002948</v>
      </c>
      <c r="AY116">
        <v>1</v>
      </c>
      <c r="AZ116">
        <v>0</v>
      </c>
      <c r="BA116">
        <v>114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ROUND(Y116*Source!I84,9)</f>
        <v>0</v>
      </c>
      <c r="CY116">
        <f>AA116</f>
        <v>0</v>
      </c>
      <c r="CZ116">
        <f>AE116</f>
        <v>0</v>
      </c>
      <c r="DA116">
        <f>AI116</f>
        <v>1</v>
      </c>
      <c r="DB116">
        <f>ROUND((ROUND(AT116*CZ116,2)*0),2)</f>
        <v>0</v>
      </c>
      <c r="DC116">
        <f>ROUND((ROUND(AT116*AG116,2)*0),2)</f>
        <v>0</v>
      </c>
      <c r="DD116" t="s">
        <v>6</v>
      </c>
      <c r="DE116" t="s">
        <v>6</v>
      </c>
      <c r="DF116">
        <f t="shared" si="82"/>
        <v>0</v>
      </c>
      <c r="DG116">
        <f t="shared" si="83"/>
        <v>0</v>
      </c>
      <c r="DH116">
        <f t="shared" si="84"/>
        <v>0</v>
      </c>
      <c r="DI116">
        <f t="shared" si="85"/>
        <v>0</v>
      </c>
      <c r="DJ116">
        <f>DF116</f>
        <v>0</v>
      </c>
      <c r="DK116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ROW(Source!A25)</f>
        <v>25</v>
      </c>
      <c r="B1">
        <v>58002680</v>
      </c>
      <c r="C1">
        <v>58002659</v>
      </c>
      <c r="D1">
        <v>55475246</v>
      </c>
      <c r="E1">
        <v>1</v>
      </c>
      <c r="F1">
        <v>1</v>
      </c>
      <c r="G1">
        <v>1</v>
      </c>
      <c r="H1">
        <v>1</v>
      </c>
      <c r="I1" t="s">
        <v>326</v>
      </c>
      <c r="J1" t="s">
        <v>6</v>
      </c>
      <c r="K1" t="s">
        <v>327</v>
      </c>
      <c r="L1">
        <v>1369</v>
      </c>
      <c r="N1">
        <v>1013</v>
      </c>
      <c r="O1" t="s">
        <v>328</v>
      </c>
      <c r="P1" t="s">
        <v>328</v>
      </c>
      <c r="Q1">
        <v>1</v>
      </c>
      <c r="X1">
        <v>1.04</v>
      </c>
      <c r="Y1">
        <v>0</v>
      </c>
      <c r="Z1">
        <v>0</v>
      </c>
      <c r="AA1">
        <v>0</v>
      </c>
      <c r="AB1">
        <v>173.4</v>
      </c>
      <c r="AC1">
        <v>0</v>
      </c>
      <c r="AD1">
        <v>1</v>
      </c>
      <c r="AE1">
        <v>2</v>
      </c>
      <c r="AF1" t="s">
        <v>6</v>
      </c>
      <c r="AG1">
        <v>1.04</v>
      </c>
      <c r="AH1">
        <v>2</v>
      </c>
      <c r="AI1">
        <v>58002660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ROW(Source!A25)</f>
        <v>25</v>
      </c>
      <c r="B2">
        <v>58002681</v>
      </c>
      <c r="C2">
        <v>58002659</v>
      </c>
      <c r="D2">
        <v>55475294</v>
      </c>
      <c r="E2">
        <v>1</v>
      </c>
      <c r="F2">
        <v>1</v>
      </c>
      <c r="G2">
        <v>1</v>
      </c>
      <c r="H2">
        <v>1</v>
      </c>
      <c r="I2" t="s">
        <v>329</v>
      </c>
      <c r="J2" t="s">
        <v>6</v>
      </c>
      <c r="K2" t="s">
        <v>330</v>
      </c>
      <c r="L2">
        <v>1369</v>
      </c>
      <c r="N2">
        <v>1013</v>
      </c>
      <c r="O2" t="s">
        <v>328</v>
      </c>
      <c r="P2" t="s">
        <v>328</v>
      </c>
      <c r="Q2">
        <v>1</v>
      </c>
      <c r="X2">
        <v>0.18</v>
      </c>
      <c r="Y2">
        <v>0</v>
      </c>
      <c r="Z2">
        <v>0</v>
      </c>
      <c r="AA2">
        <v>0</v>
      </c>
      <c r="AB2">
        <v>196.3</v>
      </c>
      <c r="AC2">
        <v>0</v>
      </c>
      <c r="AD2">
        <v>1</v>
      </c>
      <c r="AE2">
        <v>2</v>
      </c>
      <c r="AF2" t="s">
        <v>6</v>
      </c>
      <c r="AG2">
        <v>0.18</v>
      </c>
      <c r="AH2">
        <v>2</v>
      </c>
      <c r="AI2">
        <v>58002661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ROW(Source!A25)</f>
        <v>25</v>
      </c>
      <c r="B3">
        <v>58002682</v>
      </c>
      <c r="C3">
        <v>58002659</v>
      </c>
      <c r="D3">
        <v>55475260</v>
      </c>
      <c r="E3">
        <v>1</v>
      </c>
      <c r="F3">
        <v>1</v>
      </c>
      <c r="G3">
        <v>1</v>
      </c>
      <c r="H3">
        <v>1</v>
      </c>
      <c r="I3" t="s">
        <v>331</v>
      </c>
      <c r="J3" t="s">
        <v>6</v>
      </c>
      <c r="K3" t="s">
        <v>332</v>
      </c>
      <c r="L3">
        <v>1369</v>
      </c>
      <c r="N3">
        <v>1013</v>
      </c>
      <c r="O3" t="s">
        <v>328</v>
      </c>
      <c r="P3" t="s">
        <v>328</v>
      </c>
      <c r="Q3">
        <v>1</v>
      </c>
      <c r="X3">
        <v>2.29</v>
      </c>
      <c r="Y3">
        <v>0</v>
      </c>
      <c r="Z3">
        <v>0</v>
      </c>
      <c r="AA3">
        <v>0</v>
      </c>
      <c r="AB3">
        <v>173.4</v>
      </c>
      <c r="AC3">
        <v>0</v>
      </c>
      <c r="AD3">
        <v>1</v>
      </c>
      <c r="AE3">
        <v>2</v>
      </c>
      <c r="AF3" t="s">
        <v>6</v>
      </c>
      <c r="AG3">
        <v>2.29</v>
      </c>
      <c r="AH3">
        <v>2</v>
      </c>
      <c r="AI3">
        <v>58002662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ROW(Source!A25)</f>
        <v>25</v>
      </c>
      <c r="B4">
        <v>58002683</v>
      </c>
      <c r="C4">
        <v>58002659</v>
      </c>
      <c r="D4">
        <v>55475278</v>
      </c>
      <c r="E4">
        <v>1</v>
      </c>
      <c r="F4">
        <v>1</v>
      </c>
      <c r="G4">
        <v>1</v>
      </c>
      <c r="H4">
        <v>1</v>
      </c>
      <c r="I4" t="s">
        <v>333</v>
      </c>
      <c r="J4" t="s">
        <v>6</v>
      </c>
      <c r="K4" t="s">
        <v>334</v>
      </c>
      <c r="L4">
        <v>1369</v>
      </c>
      <c r="N4">
        <v>1013</v>
      </c>
      <c r="O4" t="s">
        <v>328</v>
      </c>
      <c r="P4" t="s">
        <v>328</v>
      </c>
      <c r="Q4">
        <v>1</v>
      </c>
      <c r="X4">
        <v>2.5</v>
      </c>
      <c r="Y4">
        <v>0</v>
      </c>
      <c r="Z4">
        <v>0</v>
      </c>
      <c r="AA4">
        <v>0</v>
      </c>
      <c r="AB4">
        <v>196.3</v>
      </c>
      <c r="AC4">
        <v>0</v>
      </c>
      <c r="AD4">
        <v>1</v>
      </c>
      <c r="AE4">
        <v>2</v>
      </c>
      <c r="AF4" t="s">
        <v>6</v>
      </c>
      <c r="AG4">
        <v>2.5</v>
      </c>
      <c r="AH4">
        <v>2</v>
      </c>
      <c r="AI4">
        <v>58002663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ROW(Source!A25)</f>
        <v>25</v>
      </c>
      <c r="B5">
        <v>58002684</v>
      </c>
      <c r="C5">
        <v>58002659</v>
      </c>
      <c r="D5">
        <v>55475360</v>
      </c>
      <c r="E5">
        <v>1</v>
      </c>
      <c r="F5">
        <v>1</v>
      </c>
      <c r="G5">
        <v>1</v>
      </c>
      <c r="H5">
        <v>1</v>
      </c>
      <c r="I5" t="s">
        <v>335</v>
      </c>
      <c r="J5" t="s">
        <v>6</v>
      </c>
      <c r="K5" t="s">
        <v>336</v>
      </c>
      <c r="L5">
        <v>1369</v>
      </c>
      <c r="N5">
        <v>1013</v>
      </c>
      <c r="O5" t="s">
        <v>328</v>
      </c>
      <c r="P5" t="s">
        <v>328</v>
      </c>
      <c r="Q5">
        <v>1</v>
      </c>
      <c r="X5">
        <v>1.83</v>
      </c>
      <c r="Y5">
        <v>0</v>
      </c>
      <c r="Z5">
        <v>0</v>
      </c>
      <c r="AA5">
        <v>0</v>
      </c>
      <c r="AB5">
        <v>136.1</v>
      </c>
      <c r="AC5">
        <v>0</v>
      </c>
      <c r="AD5">
        <v>1</v>
      </c>
      <c r="AE5">
        <v>1</v>
      </c>
      <c r="AF5" t="s">
        <v>6</v>
      </c>
      <c r="AG5">
        <v>1.83</v>
      </c>
      <c r="AH5">
        <v>2</v>
      </c>
      <c r="AI5">
        <v>58002664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ROW(Source!A25)</f>
        <v>25</v>
      </c>
      <c r="B6">
        <v>58002685</v>
      </c>
      <c r="C6">
        <v>58002659</v>
      </c>
      <c r="D6">
        <v>55475362</v>
      </c>
      <c r="E6">
        <v>1</v>
      </c>
      <c r="F6">
        <v>1</v>
      </c>
      <c r="G6">
        <v>1</v>
      </c>
      <c r="H6">
        <v>1</v>
      </c>
      <c r="I6" t="s">
        <v>337</v>
      </c>
      <c r="J6" t="s">
        <v>6</v>
      </c>
      <c r="K6" t="s">
        <v>338</v>
      </c>
      <c r="L6">
        <v>1369</v>
      </c>
      <c r="N6">
        <v>1013</v>
      </c>
      <c r="O6" t="s">
        <v>328</v>
      </c>
      <c r="P6" t="s">
        <v>328</v>
      </c>
      <c r="Q6">
        <v>1</v>
      </c>
      <c r="X6">
        <v>4.6900000000000004</v>
      </c>
      <c r="Y6">
        <v>0</v>
      </c>
      <c r="Z6">
        <v>0</v>
      </c>
      <c r="AA6">
        <v>0</v>
      </c>
      <c r="AB6">
        <v>154</v>
      </c>
      <c r="AC6">
        <v>0</v>
      </c>
      <c r="AD6">
        <v>1</v>
      </c>
      <c r="AE6">
        <v>1</v>
      </c>
      <c r="AF6" t="s">
        <v>6</v>
      </c>
      <c r="AG6">
        <v>4.6900000000000004</v>
      </c>
      <c r="AH6">
        <v>2</v>
      </c>
      <c r="AI6">
        <v>58002665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ROW(Source!A25)</f>
        <v>25</v>
      </c>
      <c r="B7">
        <v>58002686</v>
      </c>
      <c r="C7">
        <v>58002659</v>
      </c>
      <c r="D7">
        <v>55475364</v>
      </c>
      <c r="E7">
        <v>1</v>
      </c>
      <c r="F7">
        <v>1</v>
      </c>
      <c r="G7">
        <v>1</v>
      </c>
      <c r="H7">
        <v>1</v>
      </c>
      <c r="I7" t="s">
        <v>339</v>
      </c>
      <c r="J7" t="s">
        <v>6</v>
      </c>
      <c r="K7" t="s">
        <v>340</v>
      </c>
      <c r="L7">
        <v>1369</v>
      </c>
      <c r="N7">
        <v>1013</v>
      </c>
      <c r="O7" t="s">
        <v>328</v>
      </c>
      <c r="P7" t="s">
        <v>328</v>
      </c>
      <c r="Q7">
        <v>1</v>
      </c>
      <c r="X7">
        <v>2</v>
      </c>
      <c r="Y7">
        <v>0</v>
      </c>
      <c r="Z7">
        <v>0</v>
      </c>
      <c r="AA7">
        <v>0</v>
      </c>
      <c r="AB7">
        <v>173.4</v>
      </c>
      <c r="AC7">
        <v>0</v>
      </c>
      <c r="AD7">
        <v>1</v>
      </c>
      <c r="AE7">
        <v>1</v>
      </c>
      <c r="AF7" t="s">
        <v>6</v>
      </c>
      <c r="AG7">
        <v>2</v>
      </c>
      <c r="AH7">
        <v>2</v>
      </c>
      <c r="AI7">
        <v>58002666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ROW(Source!A25)</f>
        <v>25</v>
      </c>
      <c r="B8">
        <v>58002687</v>
      </c>
      <c r="C8">
        <v>58002659</v>
      </c>
      <c r="D8">
        <v>55475492</v>
      </c>
      <c r="E8">
        <v>1</v>
      </c>
      <c r="F8">
        <v>1</v>
      </c>
      <c r="G8">
        <v>1</v>
      </c>
      <c r="H8">
        <v>2</v>
      </c>
      <c r="I8" t="s">
        <v>341</v>
      </c>
      <c r="J8" t="s">
        <v>342</v>
      </c>
      <c r="K8" t="s">
        <v>343</v>
      </c>
      <c r="L8">
        <v>1368</v>
      </c>
      <c r="N8">
        <v>1011</v>
      </c>
      <c r="O8" t="s">
        <v>344</v>
      </c>
      <c r="P8" t="s">
        <v>344</v>
      </c>
      <c r="Q8">
        <v>1</v>
      </c>
      <c r="X8">
        <v>1.04</v>
      </c>
      <c r="Y8">
        <v>0</v>
      </c>
      <c r="Z8">
        <v>467.00000000000006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6</v>
      </c>
      <c r="AG8">
        <v>1.04</v>
      </c>
      <c r="AH8">
        <v>2</v>
      </c>
      <c r="AI8">
        <v>58002667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ROW(Source!A25)</f>
        <v>25</v>
      </c>
      <c r="B9">
        <v>58002688</v>
      </c>
      <c r="C9">
        <v>58002659</v>
      </c>
      <c r="D9">
        <v>55475530</v>
      </c>
      <c r="E9">
        <v>1</v>
      </c>
      <c r="F9">
        <v>1</v>
      </c>
      <c r="G9">
        <v>1</v>
      </c>
      <c r="H9">
        <v>2</v>
      </c>
      <c r="I9" t="s">
        <v>345</v>
      </c>
      <c r="J9" t="s">
        <v>346</v>
      </c>
      <c r="K9" t="s">
        <v>347</v>
      </c>
      <c r="L9">
        <v>1368</v>
      </c>
      <c r="N9">
        <v>1011</v>
      </c>
      <c r="O9" t="s">
        <v>344</v>
      </c>
      <c r="P9" t="s">
        <v>344</v>
      </c>
      <c r="Q9">
        <v>1</v>
      </c>
      <c r="X9">
        <v>0.18</v>
      </c>
      <c r="Y9">
        <v>0</v>
      </c>
      <c r="Z9">
        <v>1142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6</v>
      </c>
      <c r="AG9">
        <v>0.18</v>
      </c>
      <c r="AH9">
        <v>2</v>
      </c>
      <c r="AI9">
        <v>58002668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ROW(Source!A25)</f>
        <v>25</v>
      </c>
      <c r="B10">
        <v>58002689</v>
      </c>
      <c r="C10">
        <v>58002659</v>
      </c>
      <c r="D10">
        <v>55475534</v>
      </c>
      <c r="E10">
        <v>1</v>
      </c>
      <c r="F10">
        <v>1</v>
      </c>
      <c r="G10">
        <v>1</v>
      </c>
      <c r="H10">
        <v>2</v>
      </c>
      <c r="I10" t="s">
        <v>348</v>
      </c>
      <c r="J10" t="s">
        <v>349</v>
      </c>
      <c r="K10" t="s">
        <v>350</v>
      </c>
      <c r="L10">
        <v>1368</v>
      </c>
      <c r="N10">
        <v>1011</v>
      </c>
      <c r="O10" t="s">
        <v>344</v>
      </c>
      <c r="P10" t="s">
        <v>344</v>
      </c>
      <c r="Q10">
        <v>1</v>
      </c>
      <c r="X10">
        <v>2.29</v>
      </c>
      <c r="Y10">
        <v>0</v>
      </c>
      <c r="Z10">
        <v>365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6</v>
      </c>
      <c r="AG10">
        <v>2.29</v>
      </c>
      <c r="AH10">
        <v>2</v>
      </c>
      <c r="AI10">
        <v>58002669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ROW(Source!A25)</f>
        <v>25</v>
      </c>
      <c r="B11">
        <v>58002690</v>
      </c>
      <c r="C11">
        <v>58002659</v>
      </c>
      <c r="D11">
        <v>55475574</v>
      </c>
      <c r="E11">
        <v>1</v>
      </c>
      <c r="F11">
        <v>1</v>
      </c>
      <c r="G11">
        <v>1</v>
      </c>
      <c r="H11">
        <v>2</v>
      </c>
      <c r="I11" t="s">
        <v>351</v>
      </c>
      <c r="J11" t="s">
        <v>352</v>
      </c>
      <c r="K11" t="s">
        <v>353</v>
      </c>
      <c r="L11">
        <v>1368</v>
      </c>
      <c r="N11">
        <v>1011</v>
      </c>
      <c r="O11" t="s">
        <v>344</v>
      </c>
      <c r="P11" t="s">
        <v>344</v>
      </c>
      <c r="Q11">
        <v>1</v>
      </c>
      <c r="X11">
        <v>2.5</v>
      </c>
      <c r="Y11">
        <v>0</v>
      </c>
      <c r="Z11">
        <v>920.09999999999991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6</v>
      </c>
      <c r="AG11">
        <v>2.5</v>
      </c>
      <c r="AH11">
        <v>2</v>
      </c>
      <c r="AI11">
        <v>58002670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ROW(Source!A25)</f>
        <v>25</v>
      </c>
      <c r="B12">
        <v>58002691</v>
      </c>
      <c r="C12">
        <v>58002659</v>
      </c>
      <c r="D12">
        <v>55475787</v>
      </c>
      <c r="E12">
        <v>1</v>
      </c>
      <c r="F12">
        <v>1</v>
      </c>
      <c r="G12">
        <v>1</v>
      </c>
      <c r="H12">
        <v>3</v>
      </c>
      <c r="I12" t="s">
        <v>354</v>
      </c>
      <c r="J12" t="s">
        <v>355</v>
      </c>
      <c r="K12" t="s">
        <v>356</v>
      </c>
      <c r="L12">
        <v>1339</v>
      </c>
      <c r="N12">
        <v>1007</v>
      </c>
      <c r="O12" t="s">
        <v>357</v>
      </c>
      <c r="P12" t="s">
        <v>357</v>
      </c>
      <c r="Q12">
        <v>1</v>
      </c>
      <c r="X12">
        <v>0.45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17</v>
      </c>
      <c r="AG12">
        <v>0</v>
      </c>
      <c r="AH12">
        <v>2</v>
      </c>
      <c r="AI12">
        <v>58002671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ROW(Source!A25)</f>
        <v>25</v>
      </c>
      <c r="B13">
        <v>58002692</v>
      </c>
      <c r="C13">
        <v>58002659</v>
      </c>
      <c r="D13">
        <v>55475851</v>
      </c>
      <c r="E13">
        <v>1</v>
      </c>
      <c r="F13">
        <v>1</v>
      </c>
      <c r="G13">
        <v>1</v>
      </c>
      <c r="H13">
        <v>3</v>
      </c>
      <c r="I13" t="s">
        <v>358</v>
      </c>
      <c r="J13" t="s">
        <v>359</v>
      </c>
      <c r="K13" t="s">
        <v>360</v>
      </c>
      <c r="L13">
        <v>1346</v>
      </c>
      <c r="N13">
        <v>1009</v>
      </c>
      <c r="O13" t="s">
        <v>49</v>
      </c>
      <c r="P13" t="s">
        <v>49</v>
      </c>
      <c r="Q13">
        <v>1</v>
      </c>
      <c r="X13">
        <v>0.18</v>
      </c>
      <c r="Y13">
        <v>236.6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17</v>
      </c>
      <c r="AG13">
        <v>0</v>
      </c>
      <c r="AH13">
        <v>2</v>
      </c>
      <c r="AI13">
        <v>58002672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ROW(Source!A25)</f>
        <v>25</v>
      </c>
      <c r="B14">
        <v>58002693</v>
      </c>
      <c r="C14">
        <v>58002659</v>
      </c>
      <c r="D14">
        <v>55475876</v>
      </c>
      <c r="E14">
        <v>1</v>
      </c>
      <c r="F14">
        <v>1</v>
      </c>
      <c r="G14">
        <v>1</v>
      </c>
      <c r="H14">
        <v>3</v>
      </c>
      <c r="I14" t="s">
        <v>361</v>
      </c>
      <c r="J14" t="s">
        <v>362</v>
      </c>
      <c r="K14" t="s">
        <v>363</v>
      </c>
      <c r="L14">
        <v>1346</v>
      </c>
      <c r="N14">
        <v>1009</v>
      </c>
      <c r="O14" t="s">
        <v>49</v>
      </c>
      <c r="P14" t="s">
        <v>49</v>
      </c>
      <c r="Q14">
        <v>1</v>
      </c>
      <c r="X14">
        <v>0.05</v>
      </c>
      <c r="Y14">
        <v>97.1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17</v>
      </c>
      <c r="AG14">
        <v>0</v>
      </c>
      <c r="AH14">
        <v>2</v>
      </c>
      <c r="AI14">
        <v>58002673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ROW(Source!A25)</f>
        <v>25</v>
      </c>
      <c r="B15">
        <v>58002694</v>
      </c>
      <c r="C15">
        <v>58002659</v>
      </c>
      <c r="D15">
        <v>55475880</v>
      </c>
      <c r="E15">
        <v>1</v>
      </c>
      <c r="F15">
        <v>1</v>
      </c>
      <c r="G15">
        <v>1</v>
      </c>
      <c r="H15">
        <v>3</v>
      </c>
      <c r="I15" t="s">
        <v>364</v>
      </c>
      <c r="J15" t="s">
        <v>365</v>
      </c>
      <c r="K15" t="s">
        <v>366</v>
      </c>
      <c r="L15">
        <v>1346</v>
      </c>
      <c r="N15">
        <v>1009</v>
      </c>
      <c r="O15" t="s">
        <v>49</v>
      </c>
      <c r="P15" t="s">
        <v>49</v>
      </c>
      <c r="Q15">
        <v>1</v>
      </c>
      <c r="X15">
        <v>0.5</v>
      </c>
      <c r="Y15">
        <v>60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17</v>
      </c>
      <c r="AG15">
        <v>0</v>
      </c>
      <c r="AH15">
        <v>2</v>
      </c>
      <c r="AI15">
        <v>58002674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ROW(Source!A25)</f>
        <v>25</v>
      </c>
      <c r="B16">
        <v>58002695</v>
      </c>
      <c r="C16">
        <v>58002659</v>
      </c>
      <c r="D16">
        <v>55475893</v>
      </c>
      <c r="E16">
        <v>1</v>
      </c>
      <c r="F16">
        <v>1</v>
      </c>
      <c r="G16">
        <v>1</v>
      </c>
      <c r="H16">
        <v>3</v>
      </c>
      <c r="I16" t="s">
        <v>367</v>
      </c>
      <c r="J16" t="s">
        <v>368</v>
      </c>
      <c r="K16" t="s">
        <v>369</v>
      </c>
      <c r="L16">
        <v>1346</v>
      </c>
      <c r="N16">
        <v>1009</v>
      </c>
      <c r="O16" t="s">
        <v>49</v>
      </c>
      <c r="P16" t="s">
        <v>49</v>
      </c>
      <c r="Q16">
        <v>1</v>
      </c>
      <c r="X16">
        <v>0.5</v>
      </c>
      <c r="Y16">
        <v>292.3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17</v>
      </c>
      <c r="AG16">
        <v>0</v>
      </c>
      <c r="AH16">
        <v>2</v>
      </c>
      <c r="AI16">
        <v>58002675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ROW(Source!A25)</f>
        <v>25</v>
      </c>
      <c r="B17">
        <v>58002696</v>
      </c>
      <c r="C17">
        <v>58002659</v>
      </c>
      <c r="D17">
        <v>55475993</v>
      </c>
      <c r="E17">
        <v>1</v>
      </c>
      <c r="F17">
        <v>1</v>
      </c>
      <c r="G17">
        <v>1</v>
      </c>
      <c r="H17">
        <v>3</v>
      </c>
      <c r="I17" t="s">
        <v>370</v>
      </c>
      <c r="J17" t="s">
        <v>371</v>
      </c>
      <c r="K17" t="s">
        <v>39</v>
      </c>
      <c r="L17">
        <v>1354</v>
      </c>
      <c r="N17">
        <v>1010</v>
      </c>
      <c r="O17" t="s">
        <v>372</v>
      </c>
      <c r="P17" t="s">
        <v>372</v>
      </c>
      <c r="Q17">
        <v>1</v>
      </c>
      <c r="X17">
        <v>3</v>
      </c>
      <c r="Y17">
        <v>9.4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17</v>
      </c>
      <c r="AG17">
        <v>0</v>
      </c>
      <c r="AH17">
        <v>2</v>
      </c>
      <c r="AI17">
        <v>58002676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ROW(Source!A25)</f>
        <v>25</v>
      </c>
      <c r="B18">
        <v>58002697</v>
      </c>
      <c r="C18">
        <v>58002659</v>
      </c>
      <c r="D18">
        <v>55476189</v>
      </c>
      <c r="E18">
        <v>1</v>
      </c>
      <c r="F18">
        <v>1</v>
      </c>
      <c r="G18">
        <v>1</v>
      </c>
      <c r="H18">
        <v>3</v>
      </c>
      <c r="I18" t="s">
        <v>373</v>
      </c>
      <c r="J18" t="s">
        <v>374</v>
      </c>
      <c r="K18" t="s">
        <v>375</v>
      </c>
      <c r="L18">
        <v>1354</v>
      </c>
      <c r="N18">
        <v>1010</v>
      </c>
      <c r="O18" t="s">
        <v>372</v>
      </c>
      <c r="P18" t="s">
        <v>372</v>
      </c>
      <c r="Q18">
        <v>1</v>
      </c>
      <c r="X18">
        <v>3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17</v>
      </c>
      <c r="AG18">
        <v>0</v>
      </c>
      <c r="AH18">
        <v>2</v>
      </c>
      <c r="AI18">
        <v>58002677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ROW(Source!A25)</f>
        <v>25</v>
      </c>
      <c r="B19">
        <v>58002698</v>
      </c>
      <c r="C19">
        <v>58002659</v>
      </c>
      <c r="D19">
        <v>55476234</v>
      </c>
      <c r="E19">
        <v>1</v>
      </c>
      <c r="F19">
        <v>1</v>
      </c>
      <c r="G19">
        <v>1</v>
      </c>
      <c r="H19">
        <v>3</v>
      </c>
      <c r="I19" t="s">
        <v>376</v>
      </c>
      <c r="J19" t="s">
        <v>377</v>
      </c>
      <c r="K19" t="s">
        <v>378</v>
      </c>
      <c r="L19">
        <v>1354</v>
      </c>
      <c r="N19">
        <v>1010</v>
      </c>
      <c r="O19" t="s">
        <v>372</v>
      </c>
      <c r="P19" t="s">
        <v>372</v>
      </c>
      <c r="Q19">
        <v>1</v>
      </c>
      <c r="X19">
        <v>1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17</v>
      </c>
      <c r="AG19">
        <v>0</v>
      </c>
      <c r="AH19">
        <v>2</v>
      </c>
      <c r="AI19">
        <v>58002678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ROW(Source!A25)</f>
        <v>25</v>
      </c>
      <c r="B20">
        <v>58002699</v>
      </c>
      <c r="C20">
        <v>58002659</v>
      </c>
      <c r="D20">
        <v>55476267</v>
      </c>
      <c r="E20">
        <v>1</v>
      </c>
      <c r="F20">
        <v>1</v>
      </c>
      <c r="G20">
        <v>1</v>
      </c>
      <c r="H20">
        <v>3</v>
      </c>
      <c r="I20" t="s">
        <v>379</v>
      </c>
      <c r="J20" t="s">
        <v>380</v>
      </c>
      <c r="K20" t="s">
        <v>381</v>
      </c>
      <c r="L20">
        <v>1354</v>
      </c>
      <c r="N20">
        <v>1010</v>
      </c>
      <c r="O20" t="s">
        <v>372</v>
      </c>
      <c r="P20" t="s">
        <v>372</v>
      </c>
      <c r="Q20">
        <v>1</v>
      </c>
      <c r="X20">
        <v>1</v>
      </c>
      <c r="Y20">
        <v>290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17</v>
      </c>
      <c r="AG20">
        <v>0</v>
      </c>
      <c r="AH20">
        <v>2</v>
      </c>
      <c r="AI20">
        <v>58002679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ROW(Source!A35)</f>
        <v>35</v>
      </c>
      <c r="B21">
        <v>58002731</v>
      </c>
      <c r="C21">
        <v>58002709</v>
      </c>
      <c r="D21">
        <v>55475246</v>
      </c>
      <c r="E21">
        <v>1</v>
      </c>
      <c r="F21">
        <v>1</v>
      </c>
      <c r="G21">
        <v>1</v>
      </c>
      <c r="H21">
        <v>1</v>
      </c>
      <c r="I21" t="s">
        <v>326</v>
      </c>
      <c r="J21" t="s">
        <v>6</v>
      </c>
      <c r="K21" t="s">
        <v>327</v>
      </c>
      <c r="L21">
        <v>1369</v>
      </c>
      <c r="N21">
        <v>1013</v>
      </c>
      <c r="O21" t="s">
        <v>328</v>
      </c>
      <c r="P21" t="s">
        <v>328</v>
      </c>
      <c r="Q21">
        <v>1</v>
      </c>
      <c r="X21">
        <v>3.25</v>
      </c>
      <c r="Y21">
        <v>0</v>
      </c>
      <c r="Z21">
        <v>0</v>
      </c>
      <c r="AA21">
        <v>0</v>
      </c>
      <c r="AB21">
        <v>173.4</v>
      </c>
      <c r="AC21">
        <v>0</v>
      </c>
      <c r="AD21">
        <v>1</v>
      </c>
      <c r="AE21">
        <v>2</v>
      </c>
      <c r="AF21" t="s">
        <v>6</v>
      </c>
      <c r="AG21">
        <v>3.25</v>
      </c>
      <c r="AH21">
        <v>2</v>
      </c>
      <c r="AI21">
        <v>58002710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ROW(Source!A35)</f>
        <v>35</v>
      </c>
      <c r="B22">
        <v>58002732</v>
      </c>
      <c r="C22">
        <v>58002709</v>
      </c>
      <c r="D22">
        <v>55475294</v>
      </c>
      <c r="E22">
        <v>1</v>
      </c>
      <c r="F22">
        <v>1</v>
      </c>
      <c r="G22">
        <v>1</v>
      </c>
      <c r="H22">
        <v>1</v>
      </c>
      <c r="I22" t="s">
        <v>329</v>
      </c>
      <c r="J22" t="s">
        <v>6</v>
      </c>
      <c r="K22" t="s">
        <v>330</v>
      </c>
      <c r="L22">
        <v>1369</v>
      </c>
      <c r="N22">
        <v>1013</v>
      </c>
      <c r="O22" t="s">
        <v>328</v>
      </c>
      <c r="P22" t="s">
        <v>328</v>
      </c>
      <c r="Q22">
        <v>1</v>
      </c>
      <c r="X22">
        <v>0.53</v>
      </c>
      <c r="Y22">
        <v>0</v>
      </c>
      <c r="Z22">
        <v>0</v>
      </c>
      <c r="AA22">
        <v>0</v>
      </c>
      <c r="AB22">
        <v>196.3</v>
      </c>
      <c r="AC22">
        <v>0</v>
      </c>
      <c r="AD22">
        <v>1</v>
      </c>
      <c r="AE22">
        <v>2</v>
      </c>
      <c r="AF22" t="s">
        <v>6</v>
      </c>
      <c r="AG22">
        <v>0.53</v>
      </c>
      <c r="AH22">
        <v>2</v>
      </c>
      <c r="AI22">
        <v>58002711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ROW(Source!A35)</f>
        <v>35</v>
      </c>
      <c r="B23">
        <v>58002733</v>
      </c>
      <c r="C23">
        <v>58002709</v>
      </c>
      <c r="D23">
        <v>55475260</v>
      </c>
      <c r="E23">
        <v>1</v>
      </c>
      <c r="F23">
        <v>1</v>
      </c>
      <c r="G23">
        <v>1</v>
      </c>
      <c r="H23">
        <v>1</v>
      </c>
      <c r="I23" t="s">
        <v>331</v>
      </c>
      <c r="J23" t="s">
        <v>6</v>
      </c>
      <c r="K23" t="s">
        <v>332</v>
      </c>
      <c r="L23">
        <v>1369</v>
      </c>
      <c r="N23">
        <v>1013</v>
      </c>
      <c r="O23" t="s">
        <v>328</v>
      </c>
      <c r="P23" t="s">
        <v>328</v>
      </c>
      <c r="Q23">
        <v>1</v>
      </c>
      <c r="X23">
        <v>4.5</v>
      </c>
      <c r="Y23">
        <v>0</v>
      </c>
      <c r="Z23">
        <v>0</v>
      </c>
      <c r="AA23">
        <v>0</v>
      </c>
      <c r="AB23">
        <v>173.4</v>
      </c>
      <c r="AC23">
        <v>0</v>
      </c>
      <c r="AD23">
        <v>1</v>
      </c>
      <c r="AE23">
        <v>2</v>
      </c>
      <c r="AF23" t="s">
        <v>6</v>
      </c>
      <c r="AG23">
        <v>4.5</v>
      </c>
      <c r="AH23">
        <v>2</v>
      </c>
      <c r="AI23">
        <v>58002712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ROW(Source!A35)</f>
        <v>35</v>
      </c>
      <c r="B24">
        <v>58002734</v>
      </c>
      <c r="C24">
        <v>58002709</v>
      </c>
      <c r="D24">
        <v>55475278</v>
      </c>
      <c r="E24">
        <v>1</v>
      </c>
      <c r="F24">
        <v>1</v>
      </c>
      <c r="G24">
        <v>1</v>
      </c>
      <c r="H24">
        <v>1</v>
      </c>
      <c r="I24" t="s">
        <v>333</v>
      </c>
      <c r="J24" t="s">
        <v>6</v>
      </c>
      <c r="K24" t="s">
        <v>334</v>
      </c>
      <c r="L24">
        <v>1369</v>
      </c>
      <c r="N24">
        <v>1013</v>
      </c>
      <c r="O24" t="s">
        <v>328</v>
      </c>
      <c r="P24" t="s">
        <v>328</v>
      </c>
      <c r="Q24">
        <v>1</v>
      </c>
      <c r="X24">
        <v>6.73</v>
      </c>
      <c r="Y24">
        <v>0</v>
      </c>
      <c r="Z24">
        <v>0</v>
      </c>
      <c r="AA24">
        <v>0</v>
      </c>
      <c r="AB24">
        <v>196.3</v>
      </c>
      <c r="AC24">
        <v>0</v>
      </c>
      <c r="AD24">
        <v>1</v>
      </c>
      <c r="AE24">
        <v>2</v>
      </c>
      <c r="AF24" t="s">
        <v>6</v>
      </c>
      <c r="AG24">
        <v>6.73</v>
      </c>
      <c r="AH24">
        <v>2</v>
      </c>
      <c r="AI24">
        <v>58002713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ROW(Source!A35)</f>
        <v>35</v>
      </c>
      <c r="B25">
        <v>58002735</v>
      </c>
      <c r="C25">
        <v>58002709</v>
      </c>
      <c r="D25">
        <v>55475360</v>
      </c>
      <c r="E25">
        <v>1</v>
      </c>
      <c r="F25">
        <v>1</v>
      </c>
      <c r="G25">
        <v>1</v>
      </c>
      <c r="H25">
        <v>1</v>
      </c>
      <c r="I25" t="s">
        <v>335</v>
      </c>
      <c r="J25" t="s">
        <v>6</v>
      </c>
      <c r="K25" t="s">
        <v>336</v>
      </c>
      <c r="L25">
        <v>1369</v>
      </c>
      <c r="N25">
        <v>1013</v>
      </c>
      <c r="O25" t="s">
        <v>328</v>
      </c>
      <c r="P25" t="s">
        <v>328</v>
      </c>
      <c r="Q25">
        <v>1</v>
      </c>
      <c r="X25">
        <v>6.06</v>
      </c>
      <c r="Y25">
        <v>0</v>
      </c>
      <c r="Z25">
        <v>0</v>
      </c>
      <c r="AA25">
        <v>0</v>
      </c>
      <c r="AB25">
        <v>136.1</v>
      </c>
      <c r="AC25">
        <v>0</v>
      </c>
      <c r="AD25">
        <v>1</v>
      </c>
      <c r="AE25">
        <v>1</v>
      </c>
      <c r="AF25" t="s">
        <v>6</v>
      </c>
      <c r="AG25">
        <v>6.06</v>
      </c>
      <c r="AH25">
        <v>2</v>
      </c>
      <c r="AI25">
        <v>58002714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ROW(Source!A35)</f>
        <v>35</v>
      </c>
      <c r="B26">
        <v>58002736</v>
      </c>
      <c r="C26">
        <v>58002709</v>
      </c>
      <c r="D26">
        <v>55475362</v>
      </c>
      <c r="E26">
        <v>1</v>
      </c>
      <c r="F26">
        <v>1</v>
      </c>
      <c r="G26">
        <v>1</v>
      </c>
      <c r="H26">
        <v>1</v>
      </c>
      <c r="I26" t="s">
        <v>337</v>
      </c>
      <c r="J26" t="s">
        <v>6</v>
      </c>
      <c r="K26" t="s">
        <v>338</v>
      </c>
      <c r="L26">
        <v>1369</v>
      </c>
      <c r="N26">
        <v>1013</v>
      </c>
      <c r="O26" t="s">
        <v>328</v>
      </c>
      <c r="P26" t="s">
        <v>328</v>
      </c>
      <c r="Q26">
        <v>1</v>
      </c>
      <c r="X26">
        <v>10.89</v>
      </c>
      <c r="Y26">
        <v>0</v>
      </c>
      <c r="Z26">
        <v>0</v>
      </c>
      <c r="AA26">
        <v>0</v>
      </c>
      <c r="AB26">
        <v>154</v>
      </c>
      <c r="AC26">
        <v>0</v>
      </c>
      <c r="AD26">
        <v>1</v>
      </c>
      <c r="AE26">
        <v>1</v>
      </c>
      <c r="AF26" t="s">
        <v>6</v>
      </c>
      <c r="AG26">
        <v>10.89</v>
      </c>
      <c r="AH26">
        <v>2</v>
      </c>
      <c r="AI26">
        <v>58002715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ROW(Source!A35)</f>
        <v>35</v>
      </c>
      <c r="B27">
        <v>58002737</v>
      </c>
      <c r="C27">
        <v>58002709</v>
      </c>
      <c r="D27">
        <v>55475364</v>
      </c>
      <c r="E27">
        <v>1</v>
      </c>
      <c r="F27">
        <v>1</v>
      </c>
      <c r="G27">
        <v>1</v>
      </c>
      <c r="H27">
        <v>1</v>
      </c>
      <c r="I27" t="s">
        <v>339</v>
      </c>
      <c r="J27" t="s">
        <v>6</v>
      </c>
      <c r="K27" t="s">
        <v>340</v>
      </c>
      <c r="L27">
        <v>1369</v>
      </c>
      <c r="N27">
        <v>1013</v>
      </c>
      <c r="O27" t="s">
        <v>328</v>
      </c>
      <c r="P27" t="s">
        <v>328</v>
      </c>
      <c r="Q27">
        <v>1</v>
      </c>
      <c r="X27">
        <v>3.65</v>
      </c>
      <c r="Y27">
        <v>0</v>
      </c>
      <c r="Z27">
        <v>0</v>
      </c>
      <c r="AA27">
        <v>0</v>
      </c>
      <c r="AB27">
        <v>173.4</v>
      </c>
      <c r="AC27">
        <v>0</v>
      </c>
      <c r="AD27">
        <v>1</v>
      </c>
      <c r="AE27">
        <v>1</v>
      </c>
      <c r="AF27" t="s">
        <v>6</v>
      </c>
      <c r="AG27">
        <v>3.65</v>
      </c>
      <c r="AH27">
        <v>2</v>
      </c>
      <c r="AI27">
        <v>58002716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ROW(Source!A35)</f>
        <v>35</v>
      </c>
      <c r="B28">
        <v>58002738</v>
      </c>
      <c r="C28">
        <v>58002709</v>
      </c>
      <c r="D28">
        <v>55475492</v>
      </c>
      <c r="E28">
        <v>1</v>
      </c>
      <c r="F28">
        <v>1</v>
      </c>
      <c r="G28">
        <v>1</v>
      </c>
      <c r="H28">
        <v>2</v>
      </c>
      <c r="I28" t="s">
        <v>341</v>
      </c>
      <c r="J28" t="s">
        <v>342</v>
      </c>
      <c r="K28" t="s">
        <v>343</v>
      </c>
      <c r="L28">
        <v>1368</v>
      </c>
      <c r="N28">
        <v>1011</v>
      </c>
      <c r="O28" t="s">
        <v>344</v>
      </c>
      <c r="P28" t="s">
        <v>344</v>
      </c>
      <c r="Q28">
        <v>1</v>
      </c>
      <c r="X28">
        <v>3.25</v>
      </c>
      <c r="Y28">
        <v>0</v>
      </c>
      <c r="Z28">
        <v>467.00000000000006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6</v>
      </c>
      <c r="AG28">
        <v>3.25</v>
      </c>
      <c r="AH28">
        <v>2</v>
      </c>
      <c r="AI28">
        <v>58002717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ROW(Source!A35)</f>
        <v>35</v>
      </c>
      <c r="B29">
        <v>58002739</v>
      </c>
      <c r="C29">
        <v>58002709</v>
      </c>
      <c r="D29">
        <v>55475530</v>
      </c>
      <c r="E29">
        <v>1</v>
      </c>
      <c r="F29">
        <v>1</v>
      </c>
      <c r="G29">
        <v>1</v>
      </c>
      <c r="H29">
        <v>2</v>
      </c>
      <c r="I29" t="s">
        <v>345</v>
      </c>
      <c r="J29" t="s">
        <v>346</v>
      </c>
      <c r="K29" t="s">
        <v>347</v>
      </c>
      <c r="L29">
        <v>1368</v>
      </c>
      <c r="N29">
        <v>1011</v>
      </c>
      <c r="O29" t="s">
        <v>344</v>
      </c>
      <c r="P29" t="s">
        <v>344</v>
      </c>
      <c r="Q29">
        <v>1</v>
      </c>
      <c r="X29">
        <v>0.53</v>
      </c>
      <c r="Y29">
        <v>0</v>
      </c>
      <c r="Z29">
        <v>1142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6</v>
      </c>
      <c r="AG29">
        <v>0.53</v>
      </c>
      <c r="AH29">
        <v>2</v>
      </c>
      <c r="AI29">
        <v>58002718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ROW(Source!A35)</f>
        <v>35</v>
      </c>
      <c r="B30">
        <v>58002740</v>
      </c>
      <c r="C30">
        <v>58002709</v>
      </c>
      <c r="D30">
        <v>55475534</v>
      </c>
      <c r="E30">
        <v>1</v>
      </c>
      <c r="F30">
        <v>1</v>
      </c>
      <c r="G30">
        <v>1</v>
      </c>
      <c r="H30">
        <v>2</v>
      </c>
      <c r="I30" t="s">
        <v>348</v>
      </c>
      <c r="J30" t="s">
        <v>349</v>
      </c>
      <c r="K30" t="s">
        <v>350</v>
      </c>
      <c r="L30">
        <v>1368</v>
      </c>
      <c r="N30">
        <v>1011</v>
      </c>
      <c r="O30" t="s">
        <v>344</v>
      </c>
      <c r="P30" t="s">
        <v>344</v>
      </c>
      <c r="Q30">
        <v>1</v>
      </c>
      <c r="X30">
        <v>4.5</v>
      </c>
      <c r="Y30">
        <v>0</v>
      </c>
      <c r="Z30">
        <v>365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6</v>
      </c>
      <c r="AG30">
        <v>4.5</v>
      </c>
      <c r="AH30">
        <v>2</v>
      </c>
      <c r="AI30">
        <v>58002719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ROW(Source!A35)</f>
        <v>35</v>
      </c>
      <c r="B31">
        <v>58002741</v>
      </c>
      <c r="C31">
        <v>58002709</v>
      </c>
      <c r="D31">
        <v>55475574</v>
      </c>
      <c r="E31">
        <v>1</v>
      </c>
      <c r="F31">
        <v>1</v>
      </c>
      <c r="G31">
        <v>1</v>
      </c>
      <c r="H31">
        <v>2</v>
      </c>
      <c r="I31" t="s">
        <v>351</v>
      </c>
      <c r="J31" t="s">
        <v>352</v>
      </c>
      <c r="K31" t="s">
        <v>353</v>
      </c>
      <c r="L31">
        <v>1368</v>
      </c>
      <c r="N31">
        <v>1011</v>
      </c>
      <c r="O31" t="s">
        <v>344</v>
      </c>
      <c r="P31" t="s">
        <v>344</v>
      </c>
      <c r="Q31">
        <v>1</v>
      </c>
      <c r="X31">
        <v>6.73</v>
      </c>
      <c r="Y31">
        <v>0</v>
      </c>
      <c r="Z31">
        <v>920.09999999999991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6</v>
      </c>
      <c r="AG31">
        <v>6.73</v>
      </c>
      <c r="AH31">
        <v>2</v>
      </c>
      <c r="AI31">
        <v>58002720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ROW(Source!A35)</f>
        <v>35</v>
      </c>
      <c r="B32">
        <v>58002742</v>
      </c>
      <c r="C32">
        <v>58002709</v>
      </c>
      <c r="D32">
        <v>55475787</v>
      </c>
      <c r="E32">
        <v>1</v>
      </c>
      <c r="F32">
        <v>1</v>
      </c>
      <c r="G32">
        <v>1</v>
      </c>
      <c r="H32">
        <v>3</v>
      </c>
      <c r="I32" t="s">
        <v>354</v>
      </c>
      <c r="J32" t="s">
        <v>355</v>
      </c>
      <c r="K32" t="s">
        <v>356</v>
      </c>
      <c r="L32">
        <v>1339</v>
      </c>
      <c r="N32">
        <v>1007</v>
      </c>
      <c r="O32" t="s">
        <v>357</v>
      </c>
      <c r="P32" t="s">
        <v>357</v>
      </c>
      <c r="Q32">
        <v>1</v>
      </c>
      <c r="X32">
        <v>1.02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55</v>
      </c>
      <c r="AG32">
        <v>0</v>
      </c>
      <c r="AH32">
        <v>2</v>
      </c>
      <c r="AI32">
        <v>58002721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ROW(Source!A35)</f>
        <v>35</v>
      </c>
      <c r="B33">
        <v>58002743</v>
      </c>
      <c r="C33">
        <v>58002709</v>
      </c>
      <c r="D33">
        <v>55475816</v>
      </c>
      <c r="E33">
        <v>1</v>
      </c>
      <c r="F33">
        <v>1</v>
      </c>
      <c r="G33">
        <v>1</v>
      </c>
      <c r="H33">
        <v>3</v>
      </c>
      <c r="I33" t="s">
        <v>382</v>
      </c>
      <c r="J33" t="s">
        <v>383</v>
      </c>
      <c r="K33" t="s">
        <v>384</v>
      </c>
      <c r="L33">
        <v>1346</v>
      </c>
      <c r="N33">
        <v>1009</v>
      </c>
      <c r="O33" t="s">
        <v>49</v>
      </c>
      <c r="P33" t="s">
        <v>49</v>
      </c>
      <c r="Q33">
        <v>1</v>
      </c>
      <c r="X33">
        <v>7.9</v>
      </c>
      <c r="Y33">
        <v>173.9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55</v>
      </c>
      <c r="AG33">
        <v>0</v>
      </c>
      <c r="AH33">
        <v>2</v>
      </c>
      <c r="AI33">
        <v>58002722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ROW(Source!A35)</f>
        <v>35</v>
      </c>
      <c r="B34">
        <v>58002744</v>
      </c>
      <c r="C34">
        <v>58002709</v>
      </c>
      <c r="D34">
        <v>55475851</v>
      </c>
      <c r="E34">
        <v>1</v>
      </c>
      <c r="F34">
        <v>1</v>
      </c>
      <c r="G34">
        <v>1</v>
      </c>
      <c r="H34">
        <v>3</v>
      </c>
      <c r="I34" t="s">
        <v>358</v>
      </c>
      <c r="J34" t="s">
        <v>359</v>
      </c>
      <c r="K34" t="s">
        <v>360</v>
      </c>
      <c r="L34">
        <v>1346</v>
      </c>
      <c r="N34">
        <v>1009</v>
      </c>
      <c r="O34" t="s">
        <v>49</v>
      </c>
      <c r="P34" t="s">
        <v>49</v>
      </c>
      <c r="Q34">
        <v>1</v>
      </c>
      <c r="X34">
        <v>0.18</v>
      </c>
      <c r="Y34">
        <v>236.6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55</v>
      </c>
      <c r="AG34">
        <v>0</v>
      </c>
      <c r="AH34">
        <v>2</v>
      </c>
      <c r="AI34">
        <v>58002723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ROW(Source!A35)</f>
        <v>35</v>
      </c>
      <c r="B35">
        <v>58002745</v>
      </c>
      <c r="C35">
        <v>58002709</v>
      </c>
      <c r="D35">
        <v>55475876</v>
      </c>
      <c r="E35">
        <v>1</v>
      </c>
      <c r="F35">
        <v>1</v>
      </c>
      <c r="G35">
        <v>1</v>
      </c>
      <c r="H35">
        <v>3</v>
      </c>
      <c r="I35" t="s">
        <v>361</v>
      </c>
      <c r="J35" t="s">
        <v>362</v>
      </c>
      <c r="K35" t="s">
        <v>363</v>
      </c>
      <c r="L35">
        <v>1346</v>
      </c>
      <c r="N35">
        <v>1009</v>
      </c>
      <c r="O35" t="s">
        <v>49</v>
      </c>
      <c r="P35" t="s">
        <v>49</v>
      </c>
      <c r="Q35">
        <v>1</v>
      </c>
      <c r="X35">
        <v>0.05</v>
      </c>
      <c r="Y35">
        <v>97.1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55</v>
      </c>
      <c r="AG35">
        <v>0</v>
      </c>
      <c r="AH35">
        <v>2</v>
      </c>
      <c r="AI35">
        <v>58002724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ROW(Source!A35)</f>
        <v>35</v>
      </c>
      <c r="B36">
        <v>58002746</v>
      </c>
      <c r="C36">
        <v>58002709</v>
      </c>
      <c r="D36">
        <v>55475880</v>
      </c>
      <c r="E36">
        <v>1</v>
      </c>
      <c r="F36">
        <v>1</v>
      </c>
      <c r="G36">
        <v>1</v>
      </c>
      <c r="H36">
        <v>3</v>
      </c>
      <c r="I36" t="s">
        <v>364</v>
      </c>
      <c r="J36" t="s">
        <v>365</v>
      </c>
      <c r="K36" t="s">
        <v>366</v>
      </c>
      <c r="L36">
        <v>1346</v>
      </c>
      <c r="N36">
        <v>1009</v>
      </c>
      <c r="O36" t="s">
        <v>49</v>
      </c>
      <c r="P36" t="s">
        <v>49</v>
      </c>
      <c r="Q36">
        <v>1</v>
      </c>
      <c r="X36">
        <v>0.5</v>
      </c>
      <c r="Y36">
        <v>60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55</v>
      </c>
      <c r="AG36">
        <v>0</v>
      </c>
      <c r="AH36">
        <v>2</v>
      </c>
      <c r="AI36">
        <v>58002725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ROW(Source!A35)</f>
        <v>35</v>
      </c>
      <c r="B37">
        <v>58002747</v>
      </c>
      <c r="C37">
        <v>58002709</v>
      </c>
      <c r="D37">
        <v>55475893</v>
      </c>
      <c r="E37">
        <v>1</v>
      </c>
      <c r="F37">
        <v>1</v>
      </c>
      <c r="G37">
        <v>1</v>
      </c>
      <c r="H37">
        <v>3</v>
      </c>
      <c r="I37" t="s">
        <v>367</v>
      </c>
      <c r="J37" t="s">
        <v>368</v>
      </c>
      <c r="K37" t="s">
        <v>369</v>
      </c>
      <c r="L37">
        <v>1346</v>
      </c>
      <c r="N37">
        <v>1009</v>
      </c>
      <c r="O37" t="s">
        <v>49</v>
      </c>
      <c r="P37" t="s">
        <v>49</v>
      </c>
      <c r="Q37">
        <v>1</v>
      </c>
      <c r="X37">
        <v>0.5</v>
      </c>
      <c r="Y37">
        <v>292.3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55</v>
      </c>
      <c r="AG37">
        <v>0</v>
      </c>
      <c r="AH37">
        <v>2</v>
      </c>
      <c r="AI37">
        <v>58002726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ROW(Source!A35)</f>
        <v>35</v>
      </c>
      <c r="B38">
        <v>58002748</v>
      </c>
      <c r="C38">
        <v>58002709</v>
      </c>
      <c r="D38">
        <v>55475993</v>
      </c>
      <c r="E38">
        <v>1</v>
      </c>
      <c r="F38">
        <v>1</v>
      </c>
      <c r="G38">
        <v>1</v>
      </c>
      <c r="H38">
        <v>3</v>
      </c>
      <c r="I38" t="s">
        <v>370</v>
      </c>
      <c r="J38" t="s">
        <v>371</v>
      </c>
      <c r="K38" t="s">
        <v>39</v>
      </c>
      <c r="L38">
        <v>1354</v>
      </c>
      <c r="N38">
        <v>1010</v>
      </c>
      <c r="O38" t="s">
        <v>372</v>
      </c>
      <c r="P38" t="s">
        <v>372</v>
      </c>
      <c r="Q38">
        <v>1</v>
      </c>
      <c r="X38">
        <v>6</v>
      </c>
      <c r="Y38">
        <v>9.4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55</v>
      </c>
      <c r="AG38">
        <v>0</v>
      </c>
      <c r="AH38">
        <v>2</v>
      </c>
      <c r="AI38">
        <v>58002727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ROW(Source!A35)</f>
        <v>35</v>
      </c>
      <c r="B39">
        <v>58002749</v>
      </c>
      <c r="C39">
        <v>58002709</v>
      </c>
      <c r="D39">
        <v>55476189</v>
      </c>
      <c r="E39">
        <v>1</v>
      </c>
      <c r="F39">
        <v>1</v>
      </c>
      <c r="G39">
        <v>1</v>
      </c>
      <c r="H39">
        <v>3</v>
      </c>
      <c r="I39" t="s">
        <v>373</v>
      </c>
      <c r="J39" t="s">
        <v>374</v>
      </c>
      <c r="K39" t="s">
        <v>375</v>
      </c>
      <c r="L39">
        <v>1354</v>
      </c>
      <c r="N39">
        <v>1010</v>
      </c>
      <c r="O39" t="s">
        <v>372</v>
      </c>
      <c r="P39" t="s">
        <v>372</v>
      </c>
      <c r="Q39">
        <v>1</v>
      </c>
      <c r="X39">
        <v>6</v>
      </c>
      <c r="Y39">
        <v>0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55</v>
      </c>
      <c r="AG39">
        <v>0</v>
      </c>
      <c r="AH39">
        <v>2</v>
      </c>
      <c r="AI39">
        <v>58002728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ROW(Source!A35)</f>
        <v>35</v>
      </c>
      <c r="B40">
        <v>58002750</v>
      </c>
      <c r="C40">
        <v>58002709</v>
      </c>
      <c r="D40">
        <v>55476235</v>
      </c>
      <c r="E40">
        <v>1</v>
      </c>
      <c r="F40">
        <v>1</v>
      </c>
      <c r="G40">
        <v>1</v>
      </c>
      <c r="H40">
        <v>3</v>
      </c>
      <c r="I40" t="s">
        <v>385</v>
      </c>
      <c r="J40" t="s">
        <v>386</v>
      </c>
      <c r="K40" t="s">
        <v>387</v>
      </c>
      <c r="L40">
        <v>1354</v>
      </c>
      <c r="N40">
        <v>1010</v>
      </c>
      <c r="O40" t="s">
        <v>372</v>
      </c>
      <c r="P40" t="s">
        <v>372</v>
      </c>
      <c r="Q40">
        <v>1</v>
      </c>
      <c r="X40">
        <v>1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55</v>
      </c>
      <c r="AG40">
        <v>0</v>
      </c>
      <c r="AH40">
        <v>2</v>
      </c>
      <c r="AI40">
        <v>58002729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ROW(Source!A35)</f>
        <v>35</v>
      </c>
      <c r="B41">
        <v>58002751</v>
      </c>
      <c r="C41">
        <v>58002709</v>
      </c>
      <c r="D41">
        <v>55476267</v>
      </c>
      <c r="E41">
        <v>1</v>
      </c>
      <c r="F41">
        <v>1</v>
      </c>
      <c r="G41">
        <v>1</v>
      </c>
      <c r="H41">
        <v>3</v>
      </c>
      <c r="I41" t="s">
        <v>379</v>
      </c>
      <c r="J41" t="s">
        <v>380</v>
      </c>
      <c r="K41" t="s">
        <v>381</v>
      </c>
      <c r="L41">
        <v>1354</v>
      </c>
      <c r="N41">
        <v>1010</v>
      </c>
      <c r="O41" t="s">
        <v>372</v>
      </c>
      <c r="P41" t="s">
        <v>372</v>
      </c>
      <c r="Q41">
        <v>1</v>
      </c>
      <c r="X41">
        <v>1</v>
      </c>
      <c r="Y41">
        <v>290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55</v>
      </c>
      <c r="AG41">
        <v>0</v>
      </c>
      <c r="AH41">
        <v>2</v>
      </c>
      <c r="AI41">
        <v>58002730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ROW(Source!A47)</f>
        <v>47</v>
      </c>
      <c r="B42">
        <v>58002775</v>
      </c>
      <c r="C42">
        <v>58002763</v>
      </c>
      <c r="D42">
        <v>55475246</v>
      </c>
      <c r="E42">
        <v>1</v>
      </c>
      <c r="F42">
        <v>1</v>
      </c>
      <c r="G42">
        <v>1</v>
      </c>
      <c r="H42">
        <v>1</v>
      </c>
      <c r="I42" t="s">
        <v>326</v>
      </c>
      <c r="J42" t="s">
        <v>6</v>
      </c>
      <c r="K42" t="s">
        <v>327</v>
      </c>
      <c r="L42">
        <v>1369</v>
      </c>
      <c r="N42">
        <v>1013</v>
      </c>
      <c r="O42" t="s">
        <v>328</v>
      </c>
      <c r="P42" t="s">
        <v>328</v>
      </c>
      <c r="Q42">
        <v>1</v>
      </c>
      <c r="X42">
        <v>1.1299999999999999</v>
      </c>
      <c r="Y42">
        <v>0</v>
      </c>
      <c r="Z42">
        <v>0</v>
      </c>
      <c r="AA42">
        <v>0</v>
      </c>
      <c r="AB42">
        <v>173.4</v>
      </c>
      <c r="AC42">
        <v>0</v>
      </c>
      <c r="AD42">
        <v>1</v>
      </c>
      <c r="AE42">
        <v>2</v>
      </c>
      <c r="AF42" t="s">
        <v>83</v>
      </c>
      <c r="AG42">
        <v>0.56499999999999995</v>
      </c>
      <c r="AH42">
        <v>2</v>
      </c>
      <c r="AI42">
        <v>58002764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ROW(Source!A47)</f>
        <v>47</v>
      </c>
      <c r="B43">
        <v>58002776</v>
      </c>
      <c r="C43">
        <v>58002763</v>
      </c>
      <c r="D43">
        <v>55475260</v>
      </c>
      <c r="E43">
        <v>1</v>
      </c>
      <c r="F43">
        <v>1</v>
      </c>
      <c r="G43">
        <v>1</v>
      </c>
      <c r="H43">
        <v>1</v>
      </c>
      <c r="I43" t="s">
        <v>331</v>
      </c>
      <c r="J43" t="s">
        <v>6</v>
      </c>
      <c r="K43" t="s">
        <v>332</v>
      </c>
      <c r="L43">
        <v>1369</v>
      </c>
      <c r="N43">
        <v>1013</v>
      </c>
      <c r="O43" t="s">
        <v>328</v>
      </c>
      <c r="P43" t="s">
        <v>328</v>
      </c>
      <c r="Q43">
        <v>1</v>
      </c>
      <c r="X43">
        <v>1.1299999999999999</v>
      </c>
      <c r="Y43">
        <v>0</v>
      </c>
      <c r="Z43">
        <v>0</v>
      </c>
      <c r="AA43">
        <v>0</v>
      </c>
      <c r="AB43">
        <v>173.4</v>
      </c>
      <c r="AC43">
        <v>0</v>
      </c>
      <c r="AD43">
        <v>1</v>
      </c>
      <c r="AE43">
        <v>2</v>
      </c>
      <c r="AF43" t="s">
        <v>83</v>
      </c>
      <c r="AG43">
        <v>0.56499999999999995</v>
      </c>
      <c r="AH43">
        <v>2</v>
      </c>
      <c r="AI43">
        <v>58002765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ROW(Source!A47)</f>
        <v>47</v>
      </c>
      <c r="B44">
        <v>58002777</v>
      </c>
      <c r="C44">
        <v>58002763</v>
      </c>
      <c r="D44">
        <v>55475302</v>
      </c>
      <c r="E44">
        <v>1</v>
      </c>
      <c r="F44">
        <v>1</v>
      </c>
      <c r="G44">
        <v>1</v>
      </c>
      <c r="H44">
        <v>1</v>
      </c>
      <c r="I44" t="s">
        <v>388</v>
      </c>
      <c r="J44" t="s">
        <v>6</v>
      </c>
      <c r="K44" t="s">
        <v>389</v>
      </c>
      <c r="L44">
        <v>1369</v>
      </c>
      <c r="N44">
        <v>1013</v>
      </c>
      <c r="O44" t="s">
        <v>328</v>
      </c>
      <c r="P44" t="s">
        <v>328</v>
      </c>
      <c r="Q44">
        <v>1</v>
      </c>
      <c r="X44">
        <v>1.133</v>
      </c>
      <c r="Y44">
        <v>0</v>
      </c>
      <c r="Z44">
        <v>0</v>
      </c>
      <c r="AA44">
        <v>0</v>
      </c>
      <c r="AB44">
        <v>196.3</v>
      </c>
      <c r="AC44">
        <v>0</v>
      </c>
      <c r="AD44">
        <v>1</v>
      </c>
      <c r="AE44">
        <v>2</v>
      </c>
      <c r="AF44" t="s">
        <v>83</v>
      </c>
      <c r="AG44">
        <v>0.5665</v>
      </c>
      <c r="AH44">
        <v>2</v>
      </c>
      <c r="AI44">
        <v>58002766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ROW(Source!A47)</f>
        <v>47</v>
      </c>
      <c r="B45">
        <v>58002778</v>
      </c>
      <c r="C45">
        <v>58002763</v>
      </c>
      <c r="D45">
        <v>55475360</v>
      </c>
      <c r="E45">
        <v>1</v>
      </c>
      <c r="F45">
        <v>1</v>
      </c>
      <c r="G45">
        <v>1</v>
      </c>
      <c r="H45">
        <v>1</v>
      </c>
      <c r="I45" t="s">
        <v>335</v>
      </c>
      <c r="J45" t="s">
        <v>6</v>
      </c>
      <c r="K45" t="s">
        <v>336</v>
      </c>
      <c r="L45">
        <v>1369</v>
      </c>
      <c r="N45">
        <v>1013</v>
      </c>
      <c r="O45" t="s">
        <v>328</v>
      </c>
      <c r="P45" t="s">
        <v>328</v>
      </c>
      <c r="Q45">
        <v>1</v>
      </c>
      <c r="X45">
        <v>1.1299999999999999</v>
      </c>
      <c r="Y45">
        <v>0</v>
      </c>
      <c r="Z45">
        <v>0</v>
      </c>
      <c r="AA45">
        <v>0</v>
      </c>
      <c r="AB45">
        <v>136.1</v>
      </c>
      <c r="AC45">
        <v>0</v>
      </c>
      <c r="AD45">
        <v>1</v>
      </c>
      <c r="AE45">
        <v>1</v>
      </c>
      <c r="AF45" t="s">
        <v>83</v>
      </c>
      <c r="AG45">
        <v>0.56499999999999995</v>
      </c>
      <c r="AH45">
        <v>2</v>
      </c>
      <c r="AI45">
        <v>58002767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ROW(Source!A47)</f>
        <v>47</v>
      </c>
      <c r="B46">
        <v>58002779</v>
      </c>
      <c r="C46">
        <v>58002763</v>
      </c>
      <c r="D46">
        <v>55475362</v>
      </c>
      <c r="E46">
        <v>1</v>
      </c>
      <c r="F46">
        <v>1</v>
      </c>
      <c r="G46">
        <v>1</v>
      </c>
      <c r="H46">
        <v>1</v>
      </c>
      <c r="I46" t="s">
        <v>337</v>
      </c>
      <c r="J46" t="s">
        <v>6</v>
      </c>
      <c r="K46" t="s">
        <v>338</v>
      </c>
      <c r="L46">
        <v>1369</v>
      </c>
      <c r="N46">
        <v>1013</v>
      </c>
      <c r="O46" t="s">
        <v>328</v>
      </c>
      <c r="P46" t="s">
        <v>328</v>
      </c>
      <c r="Q46">
        <v>1</v>
      </c>
      <c r="X46">
        <v>1.1299999999999999</v>
      </c>
      <c r="Y46">
        <v>0</v>
      </c>
      <c r="Z46">
        <v>0</v>
      </c>
      <c r="AA46">
        <v>0</v>
      </c>
      <c r="AB46">
        <v>154</v>
      </c>
      <c r="AC46">
        <v>0</v>
      </c>
      <c r="AD46">
        <v>1</v>
      </c>
      <c r="AE46">
        <v>1</v>
      </c>
      <c r="AF46" t="s">
        <v>83</v>
      </c>
      <c r="AG46">
        <v>0.56499999999999995</v>
      </c>
      <c r="AH46">
        <v>2</v>
      </c>
      <c r="AI46">
        <v>58002768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ROW(Source!A47)</f>
        <v>47</v>
      </c>
      <c r="B47">
        <v>58002780</v>
      </c>
      <c r="C47">
        <v>58002763</v>
      </c>
      <c r="D47">
        <v>55475364</v>
      </c>
      <c r="E47">
        <v>1</v>
      </c>
      <c r="F47">
        <v>1</v>
      </c>
      <c r="G47">
        <v>1</v>
      </c>
      <c r="H47">
        <v>1</v>
      </c>
      <c r="I47" t="s">
        <v>339</v>
      </c>
      <c r="J47" t="s">
        <v>6</v>
      </c>
      <c r="K47" t="s">
        <v>340</v>
      </c>
      <c r="L47">
        <v>1369</v>
      </c>
      <c r="N47">
        <v>1013</v>
      </c>
      <c r="O47" t="s">
        <v>328</v>
      </c>
      <c r="P47" t="s">
        <v>328</v>
      </c>
      <c r="Q47">
        <v>1</v>
      </c>
      <c r="X47">
        <v>1.1299999999999999</v>
      </c>
      <c r="Y47">
        <v>0</v>
      </c>
      <c r="Z47">
        <v>0</v>
      </c>
      <c r="AA47">
        <v>0</v>
      </c>
      <c r="AB47">
        <v>173.4</v>
      </c>
      <c r="AC47">
        <v>0</v>
      </c>
      <c r="AD47">
        <v>1</v>
      </c>
      <c r="AE47">
        <v>1</v>
      </c>
      <c r="AF47" t="s">
        <v>83</v>
      </c>
      <c r="AG47">
        <v>0.56499999999999995</v>
      </c>
      <c r="AH47">
        <v>2</v>
      </c>
      <c r="AI47">
        <v>58002769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ROW(Source!A47)</f>
        <v>47</v>
      </c>
      <c r="B48">
        <v>58002781</v>
      </c>
      <c r="C48">
        <v>58002763</v>
      </c>
      <c r="D48">
        <v>55475492</v>
      </c>
      <c r="E48">
        <v>1</v>
      </c>
      <c r="F48">
        <v>1</v>
      </c>
      <c r="G48">
        <v>1</v>
      </c>
      <c r="H48">
        <v>2</v>
      </c>
      <c r="I48" t="s">
        <v>341</v>
      </c>
      <c r="J48" t="s">
        <v>342</v>
      </c>
      <c r="K48" t="s">
        <v>343</v>
      </c>
      <c r="L48">
        <v>1368</v>
      </c>
      <c r="N48">
        <v>1011</v>
      </c>
      <c r="O48" t="s">
        <v>344</v>
      </c>
      <c r="P48" t="s">
        <v>344</v>
      </c>
      <c r="Q48">
        <v>1</v>
      </c>
      <c r="X48">
        <v>1.1299999999999999</v>
      </c>
      <c r="Y48">
        <v>0</v>
      </c>
      <c r="Z48">
        <v>467.00000000000006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83</v>
      </c>
      <c r="AG48">
        <v>0.56499999999999995</v>
      </c>
      <c r="AH48">
        <v>2</v>
      </c>
      <c r="AI48">
        <v>58002770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ROW(Source!A47)</f>
        <v>47</v>
      </c>
      <c r="B49">
        <v>58002782</v>
      </c>
      <c r="C49">
        <v>58002763</v>
      </c>
      <c r="D49">
        <v>55475534</v>
      </c>
      <c r="E49">
        <v>1</v>
      </c>
      <c r="F49">
        <v>1</v>
      </c>
      <c r="G49">
        <v>1</v>
      </c>
      <c r="H49">
        <v>2</v>
      </c>
      <c r="I49" t="s">
        <v>348</v>
      </c>
      <c r="J49" t="s">
        <v>349</v>
      </c>
      <c r="K49" t="s">
        <v>350</v>
      </c>
      <c r="L49">
        <v>1368</v>
      </c>
      <c r="N49">
        <v>1011</v>
      </c>
      <c r="O49" t="s">
        <v>344</v>
      </c>
      <c r="P49" t="s">
        <v>344</v>
      </c>
      <c r="Q49">
        <v>1</v>
      </c>
      <c r="X49">
        <v>1.1299999999999999</v>
      </c>
      <c r="Y49">
        <v>0</v>
      </c>
      <c r="Z49">
        <v>365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83</v>
      </c>
      <c r="AG49">
        <v>0.56499999999999995</v>
      </c>
      <c r="AH49">
        <v>2</v>
      </c>
      <c r="AI49">
        <v>58002771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ROW(Source!A47)</f>
        <v>47</v>
      </c>
      <c r="B50">
        <v>58002783</v>
      </c>
      <c r="C50">
        <v>58002763</v>
      </c>
      <c r="D50">
        <v>55475598</v>
      </c>
      <c r="E50">
        <v>1</v>
      </c>
      <c r="F50">
        <v>1</v>
      </c>
      <c r="G50">
        <v>1</v>
      </c>
      <c r="H50">
        <v>2</v>
      </c>
      <c r="I50" t="s">
        <v>390</v>
      </c>
      <c r="J50" t="s">
        <v>391</v>
      </c>
      <c r="K50" t="s">
        <v>392</v>
      </c>
      <c r="L50">
        <v>1368</v>
      </c>
      <c r="N50">
        <v>1011</v>
      </c>
      <c r="O50" t="s">
        <v>344</v>
      </c>
      <c r="P50" t="s">
        <v>344</v>
      </c>
      <c r="Q50">
        <v>1</v>
      </c>
      <c r="X50">
        <v>1.133</v>
      </c>
      <c r="Y50">
        <v>0</v>
      </c>
      <c r="Z50">
        <v>655.5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83</v>
      </c>
      <c r="AG50">
        <v>0.5665</v>
      </c>
      <c r="AH50">
        <v>2</v>
      </c>
      <c r="AI50">
        <v>58002772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ROW(Source!A47)</f>
        <v>47</v>
      </c>
      <c r="B51">
        <v>58002784</v>
      </c>
      <c r="C51">
        <v>58002763</v>
      </c>
      <c r="D51">
        <v>55475772</v>
      </c>
      <c r="E51">
        <v>1</v>
      </c>
      <c r="F51">
        <v>1</v>
      </c>
      <c r="G51">
        <v>1</v>
      </c>
      <c r="H51">
        <v>3</v>
      </c>
      <c r="I51" t="s">
        <v>393</v>
      </c>
      <c r="J51" t="s">
        <v>394</v>
      </c>
      <c r="K51" t="s">
        <v>395</v>
      </c>
      <c r="L51">
        <v>1346</v>
      </c>
      <c r="N51">
        <v>1009</v>
      </c>
      <c r="O51" t="s">
        <v>49</v>
      </c>
      <c r="P51" t="s">
        <v>49</v>
      </c>
      <c r="Q51">
        <v>1</v>
      </c>
      <c r="X51">
        <v>0.2</v>
      </c>
      <c r="Y51">
        <v>47.5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17</v>
      </c>
      <c r="AG51">
        <v>0</v>
      </c>
      <c r="AH51">
        <v>2</v>
      </c>
      <c r="AI51">
        <v>58002773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ROW(Source!A47)</f>
        <v>47</v>
      </c>
      <c r="B52">
        <v>58002785</v>
      </c>
      <c r="C52">
        <v>58002763</v>
      </c>
      <c r="D52">
        <v>55476168</v>
      </c>
      <c r="E52">
        <v>1</v>
      </c>
      <c r="F52">
        <v>1</v>
      </c>
      <c r="G52">
        <v>1</v>
      </c>
      <c r="H52">
        <v>3</v>
      </c>
      <c r="I52" t="s">
        <v>396</v>
      </c>
      <c r="J52" t="s">
        <v>397</v>
      </c>
      <c r="K52" t="s">
        <v>398</v>
      </c>
      <c r="L52">
        <v>1354</v>
      </c>
      <c r="N52">
        <v>1010</v>
      </c>
      <c r="O52" t="s">
        <v>372</v>
      </c>
      <c r="P52" t="s">
        <v>372</v>
      </c>
      <c r="Q52">
        <v>1</v>
      </c>
      <c r="X52">
        <v>3</v>
      </c>
      <c r="Y52">
        <v>0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17</v>
      </c>
      <c r="AG52">
        <v>0</v>
      </c>
      <c r="AH52">
        <v>2</v>
      </c>
      <c r="AI52">
        <v>58002774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ROW(Source!A54)</f>
        <v>54</v>
      </c>
      <c r="B53">
        <v>58002813</v>
      </c>
      <c r="C53">
        <v>58002792</v>
      </c>
      <c r="D53">
        <v>55475246</v>
      </c>
      <c r="E53">
        <v>1</v>
      </c>
      <c r="F53">
        <v>1</v>
      </c>
      <c r="G53">
        <v>1</v>
      </c>
      <c r="H53">
        <v>1</v>
      </c>
      <c r="I53" t="s">
        <v>326</v>
      </c>
      <c r="J53" t="s">
        <v>6</v>
      </c>
      <c r="K53" t="s">
        <v>327</v>
      </c>
      <c r="L53">
        <v>1369</v>
      </c>
      <c r="N53">
        <v>1013</v>
      </c>
      <c r="O53" t="s">
        <v>328</v>
      </c>
      <c r="P53" t="s">
        <v>328</v>
      </c>
      <c r="Q53">
        <v>1</v>
      </c>
      <c r="X53">
        <v>1.04</v>
      </c>
      <c r="Y53">
        <v>0</v>
      </c>
      <c r="Z53">
        <v>0</v>
      </c>
      <c r="AA53">
        <v>0</v>
      </c>
      <c r="AB53">
        <v>173.4</v>
      </c>
      <c r="AC53">
        <v>0</v>
      </c>
      <c r="AD53">
        <v>1</v>
      </c>
      <c r="AE53">
        <v>2</v>
      </c>
      <c r="AF53" t="s">
        <v>6</v>
      </c>
      <c r="AG53">
        <v>1.04</v>
      </c>
      <c r="AH53">
        <v>2</v>
      </c>
      <c r="AI53">
        <v>58002793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ROW(Source!A54)</f>
        <v>54</v>
      </c>
      <c r="B54">
        <v>58002814</v>
      </c>
      <c r="C54">
        <v>58002792</v>
      </c>
      <c r="D54">
        <v>55475294</v>
      </c>
      <c r="E54">
        <v>1</v>
      </c>
      <c r="F54">
        <v>1</v>
      </c>
      <c r="G54">
        <v>1</v>
      </c>
      <c r="H54">
        <v>1</v>
      </c>
      <c r="I54" t="s">
        <v>329</v>
      </c>
      <c r="J54" t="s">
        <v>6</v>
      </c>
      <c r="K54" t="s">
        <v>330</v>
      </c>
      <c r="L54">
        <v>1369</v>
      </c>
      <c r="N54">
        <v>1013</v>
      </c>
      <c r="O54" t="s">
        <v>328</v>
      </c>
      <c r="P54" t="s">
        <v>328</v>
      </c>
      <c r="Q54">
        <v>1</v>
      </c>
      <c r="X54">
        <v>0.18</v>
      </c>
      <c r="Y54">
        <v>0</v>
      </c>
      <c r="Z54">
        <v>0</v>
      </c>
      <c r="AA54">
        <v>0</v>
      </c>
      <c r="AB54">
        <v>196.3</v>
      </c>
      <c r="AC54">
        <v>0</v>
      </c>
      <c r="AD54">
        <v>1</v>
      </c>
      <c r="AE54">
        <v>2</v>
      </c>
      <c r="AF54" t="s">
        <v>6</v>
      </c>
      <c r="AG54">
        <v>0.18</v>
      </c>
      <c r="AH54">
        <v>2</v>
      </c>
      <c r="AI54">
        <v>58002794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ROW(Source!A54)</f>
        <v>54</v>
      </c>
      <c r="B55">
        <v>58002815</v>
      </c>
      <c r="C55">
        <v>58002792</v>
      </c>
      <c r="D55">
        <v>55475260</v>
      </c>
      <c r="E55">
        <v>1</v>
      </c>
      <c r="F55">
        <v>1</v>
      </c>
      <c r="G55">
        <v>1</v>
      </c>
      <c r="H55">
        <v>1</v>
      </c>
      <c r="I55" t="s">
        <v>331</v>
      </c>
      <c r="J55" t="s">
        <v>6</v>
      </c>
      <c r="K55" t="s">
        <v>332</v>
      </c>
      <c r="L55">
        <v>1369</v>
      </c>
      <c r="N55">
        <v>1013</v>
      </c>
      <c r="O55" t="s">
        <v>328</v>
      </c>
      <c r="P55" t="s">
        <v>328</v>
      </c>
      <c r="Q55">
        <v>1</v>
      </c>
      <c r="X55">
        <v>2.29</v>
      </c>
      <c r="Y55">
        <v>0</v>
      </c>
      <c r="Z55">
        <v>0</v>
      </c>
      <c r="AA55">
        <v>0</v>
      </c>
      <c r="AB55">
        <v>173.4</v>
      </c>
      <c r="AC55">
        <v>0</v>
      </c>
      <c r="AD55">
        <v>1</v>
      </c>
      <c r="AE55">
        <v>2</v>
      </c>
      <c r="AF55" t="s">
        <v>6</v>
      </c>
      <c r="AG55">
        <v>2.29</v>
      </c>
      <c r="AH55">
        <v>2</v>
      </c>
      <c r="AI55">
        <v>58002795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ROW(Source!A54)</f>
        <v>54</v>
      </c>
      <c r="B56">
        <v>58002816</v>
      </c>
      <c r="C56">
        <v>58002792</v>
      </c>
      <c r="D56">
        <v>55475278</v>
      </c>
      <c r="E56">
        <v>1</v>
      </c>
      <c r="F56">
        <v>1</v>
      </c>
      <c r="G56">
        <v>1</v>
      </c>
      <c r="H56">
        <v>1</v>
      </c>
      <c r="I56" t="s">
        <v>333</v>
      </c>
      <c r="J56" t="s">
        <v>6</v>
      </c>
      <c r="K56" t="s">
        <v>334</v>
      </c>
      <c r="L56">
        <v>1369</v>
      </c>
      <c r="N56">
        <v>1013</v>
      </c>
      <c r="O56" t="s">
        <v>328</v>
      </c>
      <c r="P56" t="s">
        <v>328</v>
      </c>
      <c r="Q56">
        <v>1</v>
      </c>
      <c r="X56">
        <v>2.5</v>
      </c>
      <c r="Y56">
        <v>0</v>
      </c>
      <c r="Z56">
        <v>0</v>
      </c>
      <c r="AA56">
        <v>0</v>
      </c>
      <c r="AB56">
        <v>196.3</v>
      </c>
      <c r="AC56">
        <v>0</v>
      </c>
      <c r="AD56">
        <v>1</v>
      </c>
      <c r="AE56">
        <v>2</v>
      </c>
      <c r="AF56" t="s">
        <v>6</v>
      </c>
      <c r="AG56">
        <v>2.5</v>
      </c>
      <c r="AH56">
        <v>2</v>
      </c>
      <c r="AI56">
        <v>58002796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ROW(Source!A54)</f>
        <v>54</v>
      </c>
      <c r="B57">
        <v>58002817</v>
      </c>
      <c r="C57">
        <v>58002792</v>
      </c>
      <c r="D57">
        <v>55475360</v>
      </c>
      <c r="E57">
        <v>1</v>
      </c>
      <c r="F57">
        <v>1</v>
      </c>
      <c r="G57">
        <v>1</v>
      </c>
      <c r="H57">
        <v>1</v>
      </c>
      <c r="I57" t="s">
        <v>335</v>
      </c>
      <c r="J57" t="s">
        <v>6</v>
      </c>
      <c r="K57" t="s">
        <v>336</v>
      </c>
      <c r="L57">
        <v>1369</v>
      </c>
      <c r="N57">
        <v>1013</v>
      </c>
      <c r="O57" t="s">
        <v>328</v>
      </c>
      <c r="P57" t="s">
        <v>328</v>
      </c>
      <c r="Q57">
        <v>1</v>
      </c>
      <c r="X57">
        <v>1.83</v>
      </c>
      <c r="Y57">
        <v>0</v>
      </c>
      <c r="Z57">
        <v>0</v>
      </c>
      <c r="AA57">
        <v>0</v>
      </c>
      <c r="AB57">
        <v>136.1</v>
      </c>
      <c r="AC57">
        <v>0</v>
      </c>
      <c r="AD57">
        <v>1</v>
      </c>
      <c r="AE57">
        <v>1</v>
      </c>
      <c r="AF57" t="s">
        <v>6</v>
      </c>
      <c r="AG57">
        <v>1.83</v>
      </c>
      <c r="AH57">
        <v>2</v>
      </c>
      <c r="AI57">
        <v>58002797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ROW(Source!A54)</f>
        <v>54</v>
      </c>
      <c r="B58">
        <v>58002818</v>
      </c>
      <c r="C58">
        <v>58002792</v>
      </c>
      <c r="D58">
        <v>55475362</v>
      </c>
      <c r="E58">
        <v>1</v>
      </c>
      <c r="F58">
        <v>1</v>
      </c>
      <c r="G58">
        <v>1</v>
      </c>
      <c r="H58">
        <v>1</v>
      </c>
      <c r="I58" t="s">
        <v>337</v>
      </c>
      <c r="J58" t="s">
        <v>6</v>
      </c>
      <c r="K58" t="s">
        <v>338</v>
      </c>
      <c r="L58">
        <v>1369</v>
      </c>
      <c r="N58">
        <v>1013</v>
      </c>
      <c r="O58" t="s">
        <v>328</v>
      </c>
      <c r="P58" t="s">
        <v>328</v>
      </c>
      <c r="Q58">
        <v>1</v>
      </c>
      <c r="X58">
        <v>4.6900000000000004</v>
      </c>
      <c r="Y58">
        <v>0</v>
      </c>
      <c r="Z58">
        <v>0</v>
      </c>
      <c r="AA58">
        <v>0</v>
      </c>
      <c r="AB58">
        <v>154</v>
      </c>
      <c r="AC58">
        <v>0</v>
      </c>
      <c r="AD58">
        <v>1</v>
      </c>
      <c r="AE58">
        <v>1</v>
      </c>
      <c r="AF58" t="s">
        <v>6</v>
      </c>
      <c r="AG58">
        <v>4.6900000000000004</v>
      </c>
      <c r="AH58">
        <v>2</v>
      </c>
      <c r="AI58">
        <v>58002798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ROW(Source!A54)</f>
        <v>54</v>
      </c>
      <c r="B59">
        <v>58002819</v>
      </c>
      <c r="C59">
        <v>58002792</v>
      </c>
      <c r="D59">
        <v>55475364</v>
      </c>
      <c r="E59">
        <v>1</v>
      </c>
      <c r="F59">
        <v>1</v>
      </c>
      <c r="G59">
        <v>1</v>
      </c>
      <c r="H59">
        <v>1</v>
      </c>
      <c r="I59" t="s">
        <v>339</v>
      </c>
      <c r="J59" t="s">
        <v>6</v>
      </c>
      <c r="K59" t="s">
        <v>340</v>
      </c>
      <c r="L59">
        <v>1369</v>
      </c>
      <c r="N59">
        <v>1013</v>
      </c>
      <c r="O59" t="s">
        <v>328</v>
      </c>
      <c r="P59" t="s">
        <v>328</v>
      </c>
      <c r="Q59">
        <v>1</v>
      </c>
      <c r="X59">
        <v>2</v>
      </c>
      <c r="Y59">
        <v>0</v>
      </c>
      <c r="Z59">
        <v>0</v>
      </c>
      <c r="AA59">
        <v>0</v>
      </c>
      <c r="AB59">
        <v>173.4</v>
      </c>
      <c r="AC59">
        <v>0</v>
      </c>
      <c r="AD59">
        <v>1</v>
      </c>
      <c r="AE59">
        <v>1</v>
      </c>
      <c r="AF59" t="s">
        <v>6</v>
      </c>
      <c r="AG59">
        <v>2</v>
      </c>
      <c r="AH59">
        <v>2</v>
      </c>
      <c r="AI59">
        <v>58002799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ROW(Source!A54)</f>
        <v>54</v>
      </c>
      <c r="B60">
        <v>58002820</v>
      </c>
      <c r="C60">
        <v>58002792</v>
      </c>
      <c r="D60">
        <v>55475492</v>
      </c>
      <c r="E60">
        <v>1</v>
      </c>
      <c r="F60">
        <v>1</v>
      </c>
      <c r="G60">
        <v>1</v>
      </c>
      <c r="H60">
        <v>2</v>
      </c>
      <c r="I60" t="s">
        <v>341</v>
      </c>
      <c r="J60" t="s">
        <v>342</v>
      </c>
      <c r="K60" t="s">
        <v>343</v>
      </c>
      <c r="L60">
        <v>1368</v>
      </c>
      <c r="N60">
        <v>1011</v>
      </c>
      <c r="O60" t="s">
        <v>344</v>
      </c>
      <c r="P60" t="s">
        <v>344</v>
      </c>
      <c r="Q60">
        <v>1</v>
      </c>
      <c r="X60">
        <v>1.04</v>
      </c>
      <c r="Y60">
        <v>0</v>
      </c>
      <c r="Z60">
        <v>467.00000000000006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6</v>
      </c>
      <c r="AG60">
        <v>1.04</v>
      </c>
      <c r="AH60">
        <v>2</v>
      </c>
      <c r="AI60">
        <v>58002800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ROW(Source!A54)</f>
        <v>54</v>
      </c>
      <c r="B61">
        <v>58002821</v>
      </c>
      <c r="C61">
        <v>58002792</v>
      </c>
      <c r="D61">
        <v>55475530</v>
      </c>
      <c r="E61">
        <v>1</v>
      </c>
      <c r="F61">
        <v>1</v>
      </c>
      <c r="G61">
        <v>1</v>
      </c>
      <c r="H61">
        <v>2</v>
      </c>
      <c r="I61" t="s">
        <v>345</v>
      </c>
      <c r="J61" t="s">
        <v>346</v>
      </c>
      <c r="K61" t="s">
        <v>347</v>
      </c>
      <c r="L61">
        <v>1368</v>
      </c>
      <c r="N61">
        <v>1011</v>
      </c>
      <c r="O61" t="s">
        <v>344</v>
      </c>
      <c r="P61" t="s">
        <v>344</v>
      </c>
      <c r="Q61">
        <v>1</v>
      </c>
      <c r="X61">
        <v>0.18</v>
      </c>
      <c r="Y61">
        <v>0</v>
      </c>
      <c r="Z61">
        <v>1142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6</v>
      </c>
      <c r="AG61">
        <v>0.18</v>
      </c>
      <c r="AH61">
        <v>2</v>
      </c>
      <c r="AI61">
        <v>58002801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ROW(Source!A54)</f>
        <v>54</v>
      </c>
      <c r="B62">
        <v>58002822</v>
      </c>
      <c r="C62">
        <v>58002792</v>
      </c>
      <c r="D62">
        <v>55475534</v>
      </c>
      <c r="E62">
        <v>1</v>
      </c>
      <c r="F62">
        <v>1</v>
      </c>
      <c r="G62">
        <v>1</v>
      </c>
      <c r="H62">
        <v>2</v>
      </c>
      <c r="I62" t="s">
        <v>348</v>
      </c>
      <c r="J62" t="s">
        <v>349</v>
      </c>
      <c r="K62" t="s">
        <v>350</v>
      </c>
      <c r="L62">
        <v>1368</v>
      </c>
      <c r="N62">
        <v>1011</v>
      </c>
      <c r="O62" t="s">
        <v>344</v>
      </c>
      <c r="P62" t="s">
        <v>344</v>
      </c>
      <c r="Q62">
        <v>1</v>
      </c>
      <c r="X62">
        <v>2.29</v>
      </c>
      <c r="Y62">
        <v>0</v>
      </c>
      <c r="Z62">
        <v>365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6</v>
      </c>
      <c r="AG62">
        <v>2.29</v>
      </c>
      <c r="AH62">
        <v>2</v>
      </c>
      <c r="AI62">
        <v>58002802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ROW(Source!A54)</f>
        <v>54</v>
      </c>
      <c r="B63">
        <v>58002823</v>
      </c>
      <c r="C63">
        <v>58002792</v>
      </c>
      <c r="D63">
        <v>55475574</v>
      </c>
      <c r="E63">
        <v>1</v>
      </c>
      <c r="F63">
        <v>1</v>
      </c>
      <c r="G63">
        <v>1</v>
      </c>
      <c r="H63">
        <v>2</v>
      </c>
      <c r="I63" t="s">
        <v>351</v>
      </c>
      <c r="J63" t="s">
        <v>352</v>
      </c>
      <c r="K63" t="s">
        <v>353</v>
      </c>
      <c r="L63">
        <v>1368</v>
      </c>
      <c r="N63">
        <v>1011</v>
      </c>
      <c r="O63" t="s">
        <v>344</v>
      </c>
      <c r="P63" t="s">
        <v>344</v>
      </c>
      <c r="Q63">
        <v>1</v>
      </c>
      <c r="X63">
        <v>2.5</v>
      </c>
      <c r="Y63">
        <v>0</v>
      </c>
      <c r="Z63">
        <v>920.09999999999991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6</v>
      </c>
      <c r="AG63">
        <v>2.5</v>
      </c>
      <c r="AH63">
        <v>2</v>
      </c>
      <c r="AI63">
        <v>58002803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ROW(Source!A54)</f>
        <v>54</v>
      </c>
      <c r="B64">
        <v>58002824</v>
      </c>
      <c r="C64">
        <v>58002792</v>
      </c>
      <c r="D64">
        <v>55475787</v>
      </c>
      <c r="E64">
        <v>1</v>
      </c>
      <c r="F64">
        <v>1</v>
      </c>
      <c r="G64">
        <v>1</v>
      </c>
      <c r="H64">
        <v>3</v>
      </c>
      <c r="I64" t="s">
        <v>354</v>
      </c>
      <c r="J64" t="s">
        <v>355</v>
      </c>
      <c r="K64" t="s">
        <v>356</v>
      </c>
      <c r="L64">
        <v>1339</v>
      </c>
      <c r="N64">
        <v>1007</v>
      </c>
      <c r="O64" t="s">
        <v>357</v>
      </c>
      <c r="P64" t="s">
        <v>357</v>
      </c>
      <c r="Q64">
        <v>1</v>
      </c>
      <c r="X64">
        <v>0.45</v>
      </c>
      <c r="Y64">
        <v>0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17</v>
      </c>
      <c r="AG64">
        <v>0</v>
      </c>
      <c r="AH64">
        <v>2</v>
      </c>
      <c r="AI64">
        <v>58002804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ROW(Source!A54)</f>
        <v>54</v>
      </c>
      <c r="B65">
        <v>58002825</v>
      </c>
      <c r="C65">
        <v>58002792</v>
      </c>
      <c r="D65">
        <v>55475851</v>
      </c>
      <c r="E65">
        <v>1</v>
      </c>
      <c r="F65">
        <v>1</v>
      </c>
      <c r="G65">
        <v>1</v>
      </c>
      <c r="H65">
        <v>3</v>
      </c>
      <c r="I65" t="s">
        <v>358</v>
      </c>
      <c r="J65" t="s">
        <v>359</v>
      </c>
      <c r="K65" t="s">
        <v>360</v>
      </c>
      <c r="L65">
        <v>1346</v>
      </c>
      <c r="N65">
        <v>1009</v>
      </c>
      <c r="O65" t="s">
        <v>49</v>
      </c>
      <c r="P65" t="s">
        <v>49</v>
      </c>
      <c r="Q65">
        <v>1</v>
      </c>
      <c r="X65">
        <v>0.18</v>
      </c>
      <c r="Y65">
        <v>236.6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17</v>
      </c>
      <c r="AG65">
        <v>0</v>
      </c>
      <c r="AH65">
        <v>2</v>
      </c>
      <c r="AI65">
        <v>58002805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ROW(Source!A54)</f>
        <v>54</v>
      </c>
      <c r="B66">
        <v>58002826</v>
      </c>
      <c r="C66">
        <v>58002792</v>
      </c>
      <c r="D66">
        <v>55475876</v>
      </c>
      <c r="E66">
        <v>1</v>
      </c>
      <c r="F66">
        <v>1</v>
      </c>
      <c r="G66">
        <v>1</v>
      </c>
      <c r="H66">
        <v>3</v>
      </c>
      <c r="I66" t="s">
        <v>361</v>
      </c>
      <c r="J66" t="s">
        <v>362</v>
      </c>
      <c r="K66" t="s">
        <v>363</v>
      </c>
      <c r="L66">
        <v>1346</v>
      </c>
      <c r="N66">
        <v>1009</v>
      </c>
      <c r="O66" t="s">
        <v>49</v>
      </c>
      <c r="P66" t="s">
        <v>49</v>
      </c>
      <c r="Q66">
        <v>1</v>
      </c>
      <c r="X66">
        <v>0.05</v>
      </c>
      <c r="Y66">
        <v>97.1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17</v>
      </c>
      <c r="AG66">
        <v>0</v>
      </c>
      <c r="AH66">
        <v>2</v>
      </c>
      <c r="AI66">
        <v>58002806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ROW(Source!A54)</f>
        <v>54</v>
      </c>
      <c r="B67">
        <v>58002827</v>
      </c>
      <c r="C67">
        <v>58002792</v>
      </c>
      <c r="D67">
        <v>55475880</v>
      </c>
      <c r="E67">
        <v>1</v>
      </c>
      <c r="F67">
        <v>1</v>
      </c>
      <c r="G67">
        <v>1</v>
      </c>
      <c r="H67">
        <v>3</v>
      </c>
      <c r="I67" t="s">
        <v>364</v>
      </c>
      <c r="J67" t="s">
        <v>365</v>
      </c>
      <c r="K67" t="s">
        <v>366</v>
      </c>
      <c r="L67">
        <v>1346</v>
      </c>
      <c r="N67">
        <v>1009</v>
      </c>
      <c r="O67" t="s">
        <v>49</v>
      </c>
      <c r="P67" t="s">
        <v>49</v>
      </c>
      <c r="Q67">
        <v>1</v>
      </c>
      <c r="X67">
        <v>0.5</v>
      </c>
      <c r="Y67">
        <v>60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17</v>
      </c>
      <c r="AG67">
        <v>0</v>
      </c>
      <c r="AH67">
        <v>2</v>
      </c>
      <c r="AI67">
        <v>58002807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ROW(Source!A54)</f>
        <v>54</v>
      </c>
      <c r="B68">
        <v>58002828</v>
      </c>
      <c r="C68">
        <v>58002792</v>
      </c>
      <c r="D68">
        <v>55475893</v>
      </c>
      <c r="E68">
        <v>1</v>
      </c>
      <c r="F68">
        <v>1</v>
      </c>
      <c r="G68">
        <v>1</v>
      </c>
      <c r="H68">
        <v>3</v>
      </c>
      <c r="I68" t="s">
        <v>367</v>
      </c>
      <c r="J68" t="s">
        <v>368</v>
      </c>
      <c r="K68" t="s">
        <v>369</v>
      </c>
      <c r="L68">
        <v>1346</v>
      </c>
      <c r="N68">
        <v>1009</v>
      </c>
      <c r="O68" t="s">
        <v>49</v>
      </c>
      <c r="P68" t="s">
        <v>49</v>
      </c>
      <c r="Q68">
        <v>1</v>
      </c>
      <c r="X68">
        <v>0.5</v>
      </c>
      <c r="Y68">
        <v>292.3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17</v>
      </c>
      <c r="AG68">
        <v>0</v>
      </c>
      <c r="AH68">
        <v>2</v>
      </c>
      <c r="AI68">
        <v>58002808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ROW(Source!A54)</f>
        <v>54</v>
      </c>
      <c r="B69">
        <v>58002829</v>
      </c>
      <c r="C69">
        <v>58002792</v>
      </c>
      <c r="D69">
        <v>55475993</v>
      </c>
      <c r="E69">
        <v>1</v>
      </c>
      <c r="F69">
        <v>1</v>
      </c>
      <c r="G69">
        <v>1</v>
      </c>
      <c r="H69">
        <v>3</v>
      </c>
      <c r="I69" t="s">
        <v>370</v>
      </c>
      <c r="J69" t="s">
        <v>371</v>
      </c>
      <c r="K69" t="s">
        <v>39</v>
      </c>
      <c r="L69">
        <v>1354</v>
      </c>
      <c r="N69">
        <v>1010</v>
      </c>
      <c r="O69" t="s">
        <v>372</v>
      </c>
      <c r="P69" t="s">
        <v>372</v>
      </c>
      <c r="Q69">
        <v>1</v>
      </c>
      <c r="X69">
        <v>3</v>
      </c>
      <c r="Y69">
        <v>9.4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17</v>
      </c>
      <c r="AG69">
        <v>0</v>
      </c>
      <c r="AH69">
        <v>2</v>
      </c>
      <c r="AI69">
        <v>58002809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ROW(Source!A54)</f>
        <v>54</v>
      </c>
      <c r="B70">
        <v>58002830</v>
      </c>
      <c r="C70">
        <v>58002792</v>
      </c>
      <c r="D70">
        <v>55476189</v>
      </c>
      <c r="E70">
        <v>1</v>
      </c>
      <c r="F70">
        <v>1</v>
      </c>
      <c r="G70">
        <v>1</v>
      </c>
      <c r="H70">
        <v>3</v>
      </c>
      <c r="I70" t="s">
        <v>373</v>
      </c>
      <c r="J70" t="s">
        <v>374</v>
      </c>
      <c r="K70" t="s">
        <v>375</v>
      </c>
      <c r="L70">
        <v>1354</v>
      </c>
      <c r="N70">
        <v>1010</v>
      </c>
      <c r="O70" t="s">
        <v>372</v>
      </c>
      <c r="P70" t="s">
        <v>372</v>
      </c>
      <c r="Q70">
        <v>1</v>
      </c>
      <c r="X70">
        <v>3</v>
      </c>
      <c r="Y70">
        <v>0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17</v>
      </c>
      <c r="AG70">
        <v>0</v>
      </c>
      <c r="AH70">
        <v>2</v>
      </c>
      <c r="AI70">
        <v>58002810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ROW(Source!A54)</f>
        <v>54</v>
      </c>
      <c r="B71">
        <v>58002831</v>
      </c>
      <c r="C71">
        <v>58002792</v>
      </c>
      <c r="D71">
        <v>55476234</v>
      </c>
      <c r="E71">
        <v>1</v>
      </c>
      <c r="F71">
        <v>1</v>
      </c>
      <c r="G71">
        <v>1</v>
      </c>
      <c r="H71">
        <v>3</v>
      </c>
      <c r="I71" t="s">
        <v>376</v>
      </c>
      <c r="J71" t="s">
        <v>377</v>
      </c>
      <c r="K71" t="s">
        <v>378</v>
      </c>
      <c r="L71">
        <v>1354</v>
      </c>
      <c r="N71">
        <v>1010</v>
      </c>
      <c r="O71" t="s">
        <v>372</v>
      </c>
      <c r="P71" t="s">
        <v>372</v>
      </c>
      <c r="Q71">
        <v>1</v>
      </c>
      <c r="X71">
        <v>1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17</v>
      </c>
      <c r="AG71">
        <v>0</v>
      </c>
      <c r="AH71">
        <v>2</v>
      </c>
      <c r="AI71">
        <v>58002811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ROW(Source!A54)</f>
        <v>54</v>
      </c>
      <c r="B72">
        <v>58002832</v>
      </c>
      <c r="C72">
        <v>58002792</v>
      </c>
      <c r="D72">
        <v>55476267</v>
      </c>
      <c r="E72">
        <v>1</v>
      </c>
      <c r="F72">
        <v>1</v>
      </c>
      <c r="G72">
        <v>1</v>
      </c>
      <c r="H72">
        <v>3</v>
      </c>
      <c r="I72" t="s">
        <v>379</v>
      </c>
      <c r="J72" t="s">
        <v>380</v>
      </c>
      <c r="K72" t="s">
        <v>381</v>
      </c>
      <c r="L72">
        <v>1354</v>
      </c>
      <c r="N72">
        <v>1010</v>
      </c>
      <c r="O72" t="s">
        <v>372</v>
      </c>
      <c r="P72" t="s">
        <v>372</v>
      </c>
      <c r="Q72">
        <v>1</v>
      </c>
      <c r="X72">
        <v>1</v>
      </c>
      <c r="Y72">
        <v>290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17</v>
      </c>
      <c r="AG72">
        <v>0</v>
      </c>
      <c r="AH72">
        <v>2</v>
      </c>
      <c r="AI72">
        <v>58002812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ROW(Source!A64)</f>
        <v>64</v>
      </c>
      <c r="B73">
        <v>58002863</v>
      </c>
      <c r="C73">
        <v>58002842</v>
      </c>
      <c r="D73">
        <v>55475246</v>
      </c>
      <c r="E73">
        <v>1</v>
      </c>
      <c r="F73">
        <v>1</v>
      </c>
      <c r="G73">
        <v>1</v>
      </c>
      <c r="H73">
        <v>1</v>
      </c>
      <c r="I73" t="s">
        <v>326</v>
      </c>
      <c r="J73" t="s">
        <v>6</v>
      </c>
      <c r="K73" t="s">
        <v>327</v>
      </c>
      <c r="L73">
        <v>1369</v>
      </c>
      <c r="N73">
        <v>1013</v>
      </c>
      <c r="O73" t="s">
        <v>328</v>
      </c>
      <c r="P73" t="s">
        <v>328</v>
      </c>
      <c r="Q73">
        <v>1</v>
      </c>
      <c r="X73">
        <v>2.95</v>
      </c>
      <c r="Y73">
        <v>0</v>
      </c>
      <c r="Z73">
        <v>0</v>
      </c>
      <c r="AA73">
        <v>0</v>
      </c>
      <c r="AB73">
        <v>173.4</v>
      </c>
      <c r="AC73">
        <v>0</v>
      </c>
      <c r="AD73">
        <v>1</v>
      </c>
      <c r="AE73">
        <v>2</v>
      </c>
      <c r="AF73" t="s">
        <v>6</v>
      </c>
      <c r="AG73">
        <v>2.95</v>
      </c>
      <c r="AH73">
        <v>2</v>
      </c>
      <c r="AI73">
        <v>58002843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ROW(Source!A64)</f>
        <v>64</v>
      </c>
      <c r="B74">
        <v>58002864</v>
      </c>
      <c r="C74">
        <v>58002842</v>
      </c>
      <c r="D74">
        <v>55475294</v>
      </c>
      <c r="E74">
        <v>1</v>
      </c>
      <c r="F74">
        <v>1</v>
      </c>
      <c r="G74">
        <v>1</v>
      </c>
      <c r="H74">
        <v>1</v>
      </c>
      <c r="I74" t="s">
        <v>329</v>
      </c>
      <c r="J74" t="s">
        <v>6</v>
      </c>
      <c r="K74" t="s">
        <v>330</v>
      </c>
      <c r="L74">
        <v>1369</v>
      </c>
      <c r="N74">
        <v>1013</v>
      </c>
      <c r="O74" t="s">
        <v>328</v>
      </c>
      <c r="P74" t="s">
        <v>328</v>
      </c>
      <c r="Q74">
        <v>1</v>
      </c>
      <c r="X74">
        <v>0.35</v>
      </c>
      <c r="Y74">
        <v>0</v>
      </c>
      <c r="Z74">
        <v>0</v>
      </c>
      <c r="AA74">
        <v>0</v>
      </c>
      <c r="AB74">
        <v>196.3</v>
      </c>
      <c r="AC74">
        <v>0</v>
      </c>
      <c r="AD74">
        <v>1</v>
      </c>
      <c r="AE74">
        <v>2</v>
      </c>
      <c r="AF74" t="s">
        <v>6</v>
      </c>
      <c r="AG74">
        <v>0.35</v>
      </c>
      <c r="AH74">
        <v>2</v>
      </c>
      <c r="AI74">
        <v>58002844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ROW(Source!A64)</f>
        <v>64</v>
      </c>
      <c r="B75">
        <v>58002865</v>
      </c>
      <c r="C75">
        <v>58002842</v>
      </c>
      <c r="D75">
        <v>55475260</v>
      </c>
      <c r="E75">
        <v>1</v>
      </c>
      <c r="F75">
        <v>1</v>
      </c>
      <c r="G75">
        <v>1</v>
      </c>
      <c r="H75">
        <v>1</v>
      </c>
      <c r="I75" t="s">
        <v>331</v>
      </c>
      <c r="J75" t="s">
        <v>6</v>
      </c>
      <c r="K75" t="s">
        <v>332</v>
      </c>
      <c r="L75">
        <v>1369</v>
      </c>
      <c r="N75">
        <v>1013</v>
      </c>
      <c r="O75" t="s">
        <v>328</v>
      </c>
      <c r="P75" t="s">
        <v>328</v>
      </c>
      <c r="Q75">
        <v>1</v>
      </c>
      <c r="X75">
        <v>4.1900000000000004</v>
      </c>
      <c r="Y75">
        <v>0</v>
      </c>
      <c r="Z75">
        <v>0</v>
      </c>
      <c r="AA75">
        <v>0</v>
      </c>
      <c r="AB75">
        <v>173.4</v>
      </c>
      <c r="AC75">
        <v>0</v>
      </c>
      <c r="AD75">
        <v>1</v>
      </c>
      <c r="AE75">
        <v>2</v>
      </c>
      <c r="AF75" t="s">
        <v>6</v>
      </c>
      <c r="AG75">
        <v>4.1900000000000004</v>
      </c>
      <c r="AH75">
        <v>2</v>
      </c>
      <c r="AI75">
        <v>58002845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ROW(Source!A64)</f>
        <v>64</v>
      </c>
      <c r="B76">
        <v>58002866</v>
      </c>
      <c r="C76">
        <v>58002842</v>
      </c>
      <c r="D76">
        <v>55475278</v>
      </c>
      <c r="E76">
        <v>1</v>
      </c>
      <c r="F76">
        <v>1</v>
      </c>
      <c r="G76">
        <v>1</v>
      </c>
      <c r="H76">
        <v>1</v>
      </c>
      <c r="I76" t="s">
        <v>333</v>
      </c>
      <c r="J76" t="s">
        <v>6</v>
      </c>
      <c r="K76" t="s">
        <v>334</v>
      </c>
      <c r="L76">
        <v>1369</v>
      </c>
      <c r="N76">
        <v>1013</v>
      </c>
      <c r="O76" t="s">
        <v>328</v>
      </c>
      <c r="P76" t="s">
        <v>328</v>
      </c>
      <c r="Q76">
        <v>1</v>
      </c>
      <c r="X76">
        <v>5.58</v>
      </c>
      <c r="Y76">
        <v>0</v>
      </c>
      <c r="Z76">
        <v>0</v>
      </c>
      <c r="AA76">
        <v>0</v>
      </c>
      <c r="AB76">
        <v>196.3</v>
      </c>
      <c r="AC76">
        <v>0</v>
      </c>
      <c r="AD76">
        <v>1</v>
      </c>
      <c r="AE76">
        <v>2</v>
      </c>
      <c r="AF76" t="s">
        <v>6</v>
      </c>
      <c r="AG76">
        <v>5.58</v>
      </c>
      <c r="AH76">
        <v>2</v>
      </c>
      <c r="AI76">
        <v>58002846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ROW(Source!A64)</f>
        <v>64</v>
      </c>
      <c r="B77">
        <v>58002867</v>
      </c>
      <c r="C77">
        <v>58002842</v>
      </c>
      <c r="D77">
        <v>55475360</v>
      </c>
      <c r="E77">
        <v>1</v>
      </c>
      <c r="F77">
        <v>1</v>
      </c>
      <c r="G77">
        <v>1</v>
      </c>
      <c r="H77">
        <v>1</v>
      </c>
      <c r="I77" t="s">
        <v>335</v>
      </c>
      <c r="J77" t="s">
        <v>6</v>
      </c>
      <c r="K77" t="s">
        <v>336</v>
      </c>
      <c r="L77">
        <v>1369</v>
      </c>
      <c r="N77">
        <v>1013</v>
      </c>
      <c r="O77" t="s">
        <v>328</v>
      </c>
      <c r="P77" t="s">
        <v>328</v>
      </c>
      <c r="Q77">
        <v>1</v>
      </c>
      <c r="X77">
        <v>4.91</v>
      </c>
      <c r="Y77">
        <v>0</v>
      </c>
      <c r="Z77">
        <v>0</v>
      </c>
      <c r="AA77">
        <v>0</v>
      </c>
      <c r="AB77">
        <v>136.1</v>
      </c>
      <c r="AC77">
        <v>0</v>
      </c>
      <c r="AD77">
        <v>1</v>
      </c>
      <c r="AE77">
        <v>1</v>
      </c>
      <c r="AF77" t="s">
        <v>6</v>
      </c>
      <c r="AG77">
        <v>4.91</v>
      </c>
      <c r="AH77">
        <v>2</v>
      </c>
      <c r="AI77">
        <v>58002847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ROW(Source!A64)</f>
        <v>64</v>
      </c>
      <c r="B78">
        <v>58002868</v>
      </c>
      <c r="C78">
        <v>58002842</v>
      </c>
      <c r="D78">
        <v>55475362</v>
      </c>
      <c r="E78">
        <v>1</v>
      </c>
      <c r="F78">
        <v>1</v>
      </c>
      <c r="G78">
        <v>1</v>
      </c>
      <c r="H78">
        <v>1</v>
      </c>
      <c r="I78" t="s">
        <v>337</v>
      </c>
      <c r="J78" t="s">
        <v>6</v>
      </c>
      <c r="K78" t="s">
        <v>338</v>
      </c>
      <c r="L78">
        <v>1369</v>
      </c>
      <c r="N78">
        <v>1013</v>
      </c>
      <c r="O78" t="s">
        <v>328</v>
      </c>
      <c r="P78" t="s">
        <v>328</v>
      </c>
      <c r="Q78">
        <v>1</v>
      </c>
      <c r="X78">
        <v>9.27</v>
      </c>
      <c r="Y78">
        <v>0</v>
      </c>
      <c r="Z78">
        <v>0</v>
      </c>
      <c r="AA78">
        <v>0</v>
      </c>
      <c r="AB78">
        <v>154</v>
      </c>
      <c r="AC78">
        <v>0</v>
      </c>
      <c r="AD78">
        <v>1</v>
      </c>
      <c r="AE78">
        <v>1</v>
      </c>
      <c r="AF78" t="s">
        <v>6</v>
      </c>
      <c r="AG78">
        <v>9.27</v>
      </c>
      <c r="AH78">
        <v>2</v>
      </c>
      <c r="AI78">
        <v>58002848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ROW(Source!A64)</f>
        <v>64</v>
      </c>
      <c r="B79">
        <v>58002869</v>
      </c>
      <c r="C79">
        <v>58002842</v>
      </c>
      <c r="D79">
        <v>55475364</v>
      </c>
      <c r="E79">
        <v>1</v>
      </c>
      <c r="F79">
        <v>1</v>
      </c>
      <c r="G79">
        <v>1</v>
      </c>
      <c r="H79">
        <v>1</v>
      </c>
      <c r="I79" t="s">
        <v>339</v>
      </c>
      <c r="J79" t="s">
        <v>6</v>
      </c>
      <c r="K79" t="s">
        <v>340</v>
      </c>
      <c r="L79">
        <v>1369</v>
      </c>
      <c r="N79">
        <v>1013</v>
      </c>
      <c r="O79" t="s">
        <v>328</v>
      </c>
      <c r="P79" t="s">
        <v>328</v>
      </c>
      <c r="Q79">
        <v>1</v>
      </c>
      <c r="X79">
        <v>3.34</v>
      </c>
      <c r="Y79">
        <v>0</v>
      </c>
      <c r="Z79">
        <v>0</v>
      </c>
      <c r="AA79">
        <v>0</v>
      </c>
      <c r="AB79">
        <v>173.4</v>
      </c>
      <c r="AC79">
        <v>0</v>
      </c>
      <c r="AD79">
        <v>1</v>
      </c>
      <c r="AE79">
        <v>1</v>
      </c>
      <c r="AF79" t="s">
        <v>6</v>
      </c>
      <c r="AG79">
        <v>3.34</v>
      </c>
      <c r="AH79">
        <v>2</v>
      </c>
      <c r="AI79">
        <v>58002849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ROW(Source!A64)</f>
        <v>64</v>
      </c>
      <c r="B80">
        <v>58002870</v>
      </c>
      <c r="C80">
        <v>58002842</v>
      </c>
      <c r="D80">
        <v>55475492</v>
      </c>
      <c r="E80">
        <v>1</v>
      </c>
      <c r="F80">
        <v>1</v>
      </c>
      <c r="G80">
        <v>1</v>
      </c>
      <c r="H80">
        <v>2</v>
      </c>
      <c r="I80" t="s">
        <v>341</v>
      </c>
      <c r="J80" t="s">
        <v>342</v>
      </c>
      <c r="K80" t="s">
        <v>343</v>
      </c>
      <c r="L80">
        <v>1368</v>
      </c>
      <c r="N80">
        <v>1011</v>
      </c>
      <c r="O80" t="s">
        <v>344</v>
      </c>
      <c r="P80" t="s">
        <v>344</v>
      </c>
      <c r="Q80">
        <v>1</v>
      </c>
      <c r="X80">
        <v>2.95</v>
      </c>
      <c r="Y80">
        <v>0</v>
      </c>
      <c r="Z80">
        <v>467.00000000000006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6</v>
      </c>
      <c r="AG80">
        <v>2.95</v>
      </c>
      <c r="AH80">
        <v>2</v>
      </c>
      <c r="AI80">
        <v>58002850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ROW(Source!A64)</f>
        <v>64</v>
      </c>
      <c r="B81">
        <v>58002871</v>
      </c>
      <c r="C81">
        <v>58002842</v>
      </c>
      <c r="D81">
        <v>55475530</v>
      </c>
      <c r="E81">
        <v>1</v>
      </c>
      <c r="F81">
        <v>1</v>
      </c>
      <c r="G81">
        <v>1</v>
      </c>
      <c r="H81">
        <v>2</v>
      </c>
      <c r="I81" t="s">
        <v>345</v>
      </c>
      <c r="J81" t="s">
        <v>346</v>
      </c>
      <c r="K81" t="s">
        <v>347</v>
      </c>
      <c r="L81">
        <v>1368</v>
      </c>
      <c r="N81">
        <v>1011</v>
      </c>
      <c r="O81" t="s">
        <v>344</v>
      </c>
      <c r="P81" t="s">
        <v>344</v>
      </c>
      <c r="Q81">
        <v>1</v>
      </c>
      <c r="X81">
        <v>0.35</v>
      </c>
      <c r="Y81">
        <v>0</v>
      </c>
      <c r="Z81">
        <v>1142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6</v>
      </c>
      <c r="AG81">
        <v>0.35</v>
      </c>
      <c r="AH81">
        <v>2</v>
      </c>
      <c r="AI81">
        <v>58002851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ROW(Source!A64)</f>
        <v>64</v>
      </c>
      <c r="B82">
        <v>58002872</v>
      </c>
      <c r="C82">
        <v>58002842</v>
      </c>
      <c r="D82">
        <v>55475534</v>
      </c>
      <c r="E82">
        <v>1</v>
      </c>
      <c r="F82">
        <v>1</v>
      </c>
      <c r="G82">
        <v>1</v>
      </c>
      <c r="H82">
        <v>2</v>
      </c>
      <c r="I82" t="s">
        <v>348</v>
      </c>
      <c r="J82" t="s">
        <v>349</v>
      </c>
      <c r="K82" t="s">
        <v>350</v>
      </c>
      <c r="L82">
        <v>1368</v>
      </c>
      <c r="N82">
        <v>1011</v>
      </c>
      <c r="O82" t="s">
        <v>344</v>
      </c>
      <c r="P82" t="s">
        <v>344</v>
      </c>
      <c r="Q82">
        <v>1</v>
      </c>
      <c r="X82">
        <v>4.1900000000000004</v>
      </c>
      <c r="Y82">
        <v>0</v>
      </c>
      <c r="Z82">
        <v>365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6</v>
      </c>
      <c r="AG82">
        <v>4.1900000000000004</v>
      </c>
      <c r="AH82">
        <v>2</v>
      </c>
      <c r="AI82">
        <v>58002852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ROW(Source!A64)</f>
        <v>64</v>
      </c>
      <c r="B83">
        <v>58002873</v>
      </c>
      <c r="C83">
        <v>58002842</v>
      </c>
      <c r="D83">
        <v>55475574</v>
      </c>
      <c r="E83">
        <v>1</v>
      </c>
      <c r="F83">
        <v>1</v>
      </c>
      <c r="G83">
        <v>1</v>
      </c>
      <c r="H83">
        <v>2</v>
      </c>
      <c r="I83" t="s">
        <v>351</v>
      </c>
      <c r="J83" t="s">
        <v>352</v>
      </c>
      <c r="K83" t="s">
        <v>353</v>
      </c>
      <c r="L83">
        <v>1368</v>
      </c>
      <c r="N83">
        <v>1011</v>
      </c>
      <c r="O83" t="s">
        <v>344</v>
      </c>
      <c r="P83" t="s">
        <v>344</v>
      </c>
      <c r="Q83">
        <v>1</v>
      </c>
      <c r="X83">
        <v>5.58</v>
      </c>
      <c r="Y83">
        <v>0</v>
      </c>
      <c r="Z83">
        <v>920.09999999999991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6</v>
      </c>
      <c r="AG83">
        <v>5.58</v>
      </c>
      <c r="AH83">
        <v>2</v>
      </c>
      <c r="AI83">
        <v>58002853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ROW(Source!A64)</f>
        <v>64</v>
      </c>
      <c r="B84">
        <v>58002874</v>
      </c>
      <c r="C84">
        <v>58002842</v>
      </c>
      <c r="D84">
        <v>55475787</v>
      </c>
      <c r="E84">
        <v>1</v>
      </c>
      <c r="F84">
        <v>1</v>
      </c>
      <c r="G84">
        <v>1</v>
      </c>
      <c r="H84">
        <v>3</v>
      </c>
      <c r="I84" t="s">
        <v>354</v>
      </c>
      <c r="J84" t="s">
        <v>355</v>
      </c>
      <c r="K84" t="s">
        <v>356</v>
      </c>
      <c r="L84">
        <v>1339</v>
      </c>
      <c r="N84">
        <v>1007</v>
      </c>
      <c r="O84" t="s">
        <v>357</v>
      </c>
      <c r="P84" t="s">
        <v>357</v>
      </c>
      <c r="Q84">
        <v>1</v>
      </c>
      <c r="X84">
        <v>0.77</v>
      </c>
      <c r="Y84">
        <v>0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17</v>
      </c>
      <c r="AG84">
        <v>0</v>
      </c>
      <c r="AH84">
        <v>2</v>
      </c>
      <c r="AI84">
        <v>58002854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ROW(Source!A64)</f>
        <v>64</v>
      </c>
      <c r="B85">
        <v>58002875</v>
      </c>
      <c r="C85">
        <v>58002842</v>
      </c>
      <c r="D85">
        <v>55475816</v>
      </c>
      <c r="E85">
        <v>1</v>
      </c>
      <c r="F85">
        <v>1</v>
      </c>
      <c r="G85">
        <v>1</v>
      </c>
      <c r="H85">
        <v>3</v>
      </c>
      <c r="I85" t="s">
        <v>382</v>
      </c>
      <c r="J85" t="s">
        <v>383</v>
      </c>
      <c r="K85" t="s">
        <v>384</v>
      </c>
      <c r="L85">
        <v>1346</v>
      </c>
      <c r="N85">
        <v>1009</v>
      </c>
      <c r="O85" t="s">
        <v>49</v>
      </c>
      <c r="P85" t="s">
        <v>49</v>
      </c>
      <c r="Q85">
        <v>1</v>
      </c>
      <c r="X85">
        <v>7.9</v>
      </c>
      <c r="Y85">
        <v>173.9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17</v>
      </c>
      <c r="AG85">
        <v>0</v>
      </c>
      <c r="AH85">
        <v>2</v>
      </c>
      <c r="AI85">
        <v>58002855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ROW(Source!A64)</f>
        <v>64</v>
      </c>
      <c r="B86">
        <v>58002876</v>
      </c>
      <c r="C86">
        <v>58002842</v>
      </c>
      <c r="D86">
        <v>55475851</v>
      </c>
      <c r="E86">
        <v>1</v>
      </c>
      <c r="F86">
        <v>1</v>
      </c>
      <c r="G86">
        <v>1</v>
      </c>
      <c r="H86">
        <v>3</v>
      </c>
      <c r="I86" t="s">
        <v>358</v>
      </c>
      <c r="J86" t="s">
        <v>359</v>
      </c>
      <c r="K86" t="s">
        <v>360</v>
      </c>
      <c r="L86">
        <v>1346</v>
      </c>
      <c r="N86">
        <v>1009</v>
      </c>
      <c r="O86" t="s">
        <v>49</v>
      </c>
      <c r="P86" t="s">
        <v>49</v>
      </c>
      <c r="Q86">
        <v>1</v>
      </c>
      <c r="X86">
        <v>0.69</v>
      </c>
      <c r="Y86">
        <v>236.6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17</v>
      </c>
      <c r="AG86">
        <v>0</v>
      </c>
      <c r="AH86">
        <v>2</v>
      </c>
      <c r="AI86">
        <v>58002856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ROW(Source!A64)</f>
        <v>64</v>
      </c>
      <c r="B87">
        <v>58002877</v>
      </c>
      <c r="C87">
        <v>58002842</v>
      </c>
      <c r="D87">
        <v>55475876</v>
      </c>
      <c r="E87">
        <v>1</v>
      </c>
      <c r="F87">
        <v>1</v>
      </c>
      <c r="G87">
        <v>1</v>
      </c>
      <c r="H87">
        <v>3</v>
      </c>
      <c r="I87" t="s">
        <v>361</v>
      </c>
      <c r="J87" t="s">
        <v>362</v>
      </c>
      <c r="K87" t="s">
        <v>363</v>
      </c>
      <c r="L87">
        <v>1346</v>
      </c>
      <c r="N87">
        <v>1009</v>
      </c>
      <c r="O87" t="s">
        <v>49</v>
      </c>
      <c r="P87" t="s">
        <v>49</v>
      </c>
      <c r="Q87">
        <v>1</v>
      </c>
      <c r="X87">
        <v>0.05</v>
      </c>
      <c r="Y87">
        <v>97.1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17</v>
      </c>
      <c r="AG87">
        <v>0</v>
      </c>
      <c r="AH87">
        <v>2</v>
      </c>
      <c r="AI87">
        <v>58002857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ROW(Source!A64)</f>
        <v>64</v>
      </c>
      <c r="B88">
        <v>58002878</v>
      </c>
      <c r="C88">
        <v>58002842</v>
      </c>
      <c r="D88">
        <v>55475923</v>
      </c>
      <c r="E88">
        <v>1</v>
      </c>
      <c r="F88">
        <v>1</v>
      </c>
      <c r="G88">
        <v>1</v>
      </c>
      <c r="H88">
        <v>3</v>
      </c>
      <c r="I88" t="s">
        <v>399</v>
      </c>
      <c r="J88" t="s">
        <v>400</v>
      </c>
      <c r="K88" t="s">
        <v>401</v>
      </c>
      <c r="L88">
        <v>1354</v>
      </c>
      <c r="N88">
        <v>1010</v>
      </c>
      <c r="O88" t="s">
        <v>372</v>
      </c>
      <c r="P88" t="s">
        <v>372</v>
      </c>
      <c r="Q88">
        <v>1</v>
      </c>
      <c r="X88">
        <v>6</v>
      </c>
      <c r="Y88">
        <v>81.2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17</v>
      </c>
      <c r="AG88">
        <v>0</v>
      </c>
      <c r="AH88">
        <v>2</v>
      </c>
      <c r="AI88">
        <v>58002858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ROW(Source!A64)</f>
        <v>64</v>
      </c>
      <c r="B89">
        <v>58002879</v>
      </c>
      <c r="C89">
        <v>58002842</v>
      </c>
      <c r="D89">
        <v>55475993</v>
      </c>
      <c r="E89">
        <v>1</v>
      </c>
      <c r="F89">
        <v>1</v>
      </c>
      <c r="G89">
        <v>1</v>
      </c>
      <c r="H89">
        <v>3</v>
      </c>
      <c r="I89" t="s">
        <v>370</v>
      </c>
      <c r="J89" t="s">
        <v>371</v>
      </c>
      <c r="K89" t="s">
        <v>39</v>
      </c>
      <c r="L89">
        <v>1354</v>
      </c>
      <c r="N89">
        <v>1010</v>
      </c>
      <c r="O89" t="s">
        <v>372</v>
      </c>
      <c r="P89" t="s">
        <v>372</v>
      </c>
      <c r="Q89">
        <v>1</v>
      </c>
      <c r="X89">
        <v>6</v>
      </c>
      <c r="Y89">
        <v>9.4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17</v>
      </c>
      <c r="AG89">
        <v>0</v>
      </c>
      <c r="AH89">
        <v>2</v>
      </c>
      <c r="AI89">
        <v>58002859</v>
      </c>
      <c r="AJ89">
        <v>89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ROW(Source!A64)</f>
        <v>64</v>
      </c>
      <c r="B90">
        <v>58002880</v>
      </c>
      <c r="C90">
        <v>58002842</v>
      </c>
      <c r="D90">
        <v>55476189</v>
      </c>
      <c r="E90">
        <v>1</v>
      </c>
      <c r="F90">
        <v>1</v>
      </c>
      <c r="G90">
        <v>1</v>
      </c>
      <c r="H90">
        <v>3</v>
      </c>
      <c r="I90" t="s">
        <v>373</v>
      </c>
      <c r="J90" t="s">
        <v>374</v>
      </c>
      <c r="K90" t="s">
        <v>375</v>
      </c>
      <c r="L90">
        <v>1354</v>
      </c>
      <c r="N90">
        <v>1010</v>
      </c>
      <c r="O90" t="s">
        <v>372</v>
      </c>
      <c r="P90" t="s">
        <v>372</v>
      </c>
      <c r="Q90">
        <v>1</v>
      </c>
      <c r="X90">
        <v>6</v>
      </c>
      <c r="Y90">
        <v>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17</v>
      </c>
      <c r="AG90">
        <v>0</v>
      </c>
      <c r="AH90">
        <v>2</v>
      </c>
      <c r="AI90">
        <v>58002860</v>
      </c>
      <c r="AJ90">
        <v>90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ROW(Source!A64)</f>
        <v>64</v>
      </c>
      <c r="B91">
        <v>58002881</v>
      </c>
      <c r="C91">
        <v>58002842</v>
      </c>
      <c r="D91">
        <v>55476235</v>
      </c>
      <c r="E91">
        <v>1</v>
      </c>
      <c r="F91">
        <v>1</v>
      </c>
      <c r="G91">
        <v>1</v>
      </c>
      <c r="H91">
        <v>3</v>
      </c>
      <c r="I91" t="s">
        <v>385</v>
      </c>
      <c r="J91" t="s">
        <v>386</v>
      </c>
      <c r="K91" t="s">
        <v>387</v>
      </c>
      <c r="L91">
        <v>1354</v>
      </c>
      <c r="N91">
        <v>1010</v>
      </c>
      <c r="O91" t="s">
        <v>372</v>
      </c>
      <c r="P91" t="s">
        <v>372</v>
      </c>
      <c r="Q91">
        <v>1</v>
      </c>
      <c r="X91">
        <v>1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17</v>
      </c>
      <c r="AG91">
        <v>0</v>
      </c>
      <c r="AH91">
        <v>2</v>
      </c>
      <c r="AI91">
        <v>58002861</v>
      </c>
      <c r="AJ91">
        <v>91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ROW(Source!A64)</f>
        <v>64</v>
      </c>
      <c r="B92">
        <v>58002882</v>
      </c>
      <c r="C92">
        <v>58002842</v>
      </c>
      <c r="D92">
        <v>55476267</v>
      </c>
      <c r="E92">
        <v>1</v>
      </c>
      <c r="F92">
        <v>1</v>
      </c>
      <c r="G92">
        <v>1</v>
      </c>
      <c r="H92">
        <v>3</v>
      </c>
      <c r="I92" t="s">
        <v>379</v>
      </c>
      <c r="J92" t="s">
        <v>380</v>
      </c>
      <c r="K92" t="s">
        <v>381</v>
      </c>
      <c r="L92">
        <v>1354</v>
      </c>
      <c r="N92">
        <v>1010</v>
      </c>
      <c r="O92" t="s">
        <v>372</v>
      </c>
      <c r="P92" t="s">
        <v>372</v>
      </c>
      <c r="Q92">
        <v>1</v>
      </c>
      <c r="X92">
        <v>1</v>
      </c>
      <c r="Y92">
        <v>290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17</v>
      </c>
      <c r="AG92">
        <v>0</v>
      </c>
      <c r="AH92">
        <v>2</v>
      </c>
      <c r="AI92">
        <v>58002862</v>
      </c>
      <c r="AJ92">
        <v>92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ROW(Source!A77)</f>
        <v>77</v>
      </c>
      <c r="B93">
        <v>58002907</v>
      </c>
      <c r="C93">
        <v>58002895</v>
      </c>
      <c r="D93">
        <v>55475246</v>
      </c>
      <c r="E93">
        <v>1</v>
      </c>
      <c r="F93">
        <v>1</v>
      </c>
      <c r="G93">
        <v>1</v>
      </c>
      <c r="H93">
        <v>1</v>
      </c>
      <c r="I93" t="s">
        <v>326</v>
      </c>
      <c r="J93" t="s">
        <v>6</v>
      </c>
      <c r="K93" t="s">
        <v>327</v>
      </c>
      <c r="L93">
        <v>1369</v>
      </c>
      <c r="N93">
        <v>1013</v>
      </c>
      <c r="O93" t="s">
        <v>328</v>
      </c>
      <c r="P93" t="s">
        <v>328</v>
      </c>
      <c r="Q93">
        <v>1</v>
      </c>
      <c r="X93">
        <v>1.1299999999999999</v>
      </c>
      <c r="Y93">
        <v>0</v>
      </c>
      <c r="Z93">
        <v>0</v>
      </c>
      <c r="AA93">
        <v>0</v>
      </c>
      <c r="AB93">
        <v>173.4</v>
      </c>
      <c r="AC93">
        <v>0</v>
      </c>
      <c r="AD93">
        <v>1</v>
      </c>
      <c r="AE93">
        <v>2</v>
      </c>
      <c r="AF93" t="s">
        <v>83</v>
      </c>
      <c r="AG93">
        <v>0.56499999999999995</v>
      </c>
      <c r="AH93">
        <v>2</v>
      </c>
      <c r="AI93">
        <v>58002896</v>
      </c>
      <c r="AJ93">
        <v>93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ROW(Source!A77)</f>
        <v>77</v>
      </c>
      <c r="B94">
        <v>58002908</v>
      </c>
      <c r="C94">
        <v>58002895</v>
      </c>
      <c r="D94">
        <v>55475260</v>
      </c>
      <c r="E94">
        <v>1</v>
      </c>
      <c r="F94">
        <v>1</v>
      </c>
      <c r="G94">
        <v>1</v>
      </c>
      <c r="H94">
        <v>1</v>
      </c>
      <c r="I94" t="s">
        <v>331</v>
      </c>
      <c r="J94" t="s">
        <v>6</v>
      </c>
      <c r="K94" t="s">
        <v>332</v>
      </c>
      <c r="L94">
        <v>1369</v>
      </c>
      <c r="N94">
        <v>1013</v>
      </c>
      <c r="O94" t="s">
        <v>328</v>
      </c>
      <c r="P94" t="s">
        <v>328</v>
      </c>
      <c r="Q94">
        <v>1</v>
      </c>
      <c r="X94">
        <v>1.1299999999999999</v>
      </c>
      <c r="Y94">
        <v>0</v>
      </c>
      <c r="Z94">
        <v>0</v>
      </c>
      <c r="AA94">
        <v>0</v>
      </c>
      <c r="AB94">
        <v>173.4</v>
      </c>
      <c r="AC94">
        <v>0</v>
      </c>
      <c r="AD94">
        <v>1</v>
      </c>
      <c r="AE94">
        <v>2</v>
      </c>
      <c r="AF94" t="s">
        <v>83</v>
      </c>
      <c r="AG94">
        <v>0.56499999999999995</v>
      </c>
      <c r="AH94">
        <v>2</v>
      </c>
      <c r="AI94">
        <v>58002897</v>
      </c>
      <c r="AJ94">
        <v>94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ROW(Source!A77)</f>
        <v>77</v>
      </c>
      <c r="B95">
        <v>58002909</v>
      </c>
      <c r="C95">
        <v>58002895</v>
      </c>
      <c r="D95">
        <v>55475302</v>
      </c>
      <c r="E95">
        <v>1</v>
      </c>
      <c r="F95">
        <v>1</v>
      </c>
      <c r="G95">
        <v>1</v>
      </c>
      <c r="H95">
        <v>1</v>
      </c>
      <c r="I95" t="s">
        <v>388</v>
      </c>
      <c r="J95" t="s">
        <v>6</v>
      </c>
      <c r="K95" t="s">
        <v>389</v>
      </c>
      <c r="L95">
        <v>1369</v>
      </c>
      <c r="N95">
        <v>1013</v>
      </c>
      <c r="O95" t="s">
        <v>328</v>
      </c>
      <c r="P95" t="s">
        <v>328</v>
      </c>
      <c r="Q95">
        <v>1</v>
      </c>
      <c r="X95">
        <v>1.133</v>
      </c>
      <c r="Y95">
        <v>0</v>
      </c>
      <c r="Z95">
        <v>0</v>
      </c>
      <c r="AA95">
        <v>0</v>
      </c>
      <c r="AB95">
        <v>196.3</v>
      </c>
      <c r="AC95">
        <v>0</v>
      </c>
      <c r="AD95">
        <v>1</v>
      </c>
      <c r="AE95">
        <v>2</v>
      </c>
      <c r="AF95" t="s">
        <v>83</v>
      </c>
      <c r="AG95">
        <v>0.5665</v>
      </c>
      <c r="AH95">
        <v>2</v>
      </c>
      <c r="AI95">
        <v>58002898</v>
      </c>
      <c r="AJ95">
        <v>95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ROW(Source!A77)</f>
        <v>77</v>
      </c>
      <c r="B96">
        <v>58002910</v>
      </c>
      <c r="C96">
        <v>58002895</v>
      </c>
      <c r="D96">
        <v>55475360</v>
      </c>
      <c r="E96">
        <v>1</v>
      </c>
      <c r="F96">
        <v>1</v>
      </c>
      <c r="G96">
        <v>1</v>
      </c>
      <c r="H96">
        <v>1</v>
      </c>
      <c r="I96" t="s">
        <v>335</v>
      </c>
      <c r="J96" t="s">
        <v>6</v>
      </c>
      <c r="K96" t="s">
        <v>336</v>
      </c>
      <c r="L96">
        <v>1369</v>
      </c>
      <c r="N96">
        <v>1013</v>
      </c>
      <c r="O96" t="s">
        <v>328</v>
      </c>
      <c r="P96" t="s">
        <v>328</v>
      </c>
      <c r="Q96">
        <v>1</v>
      </c>
      <c r="X96">
        <v>1.1299999999999999</v>
      </c>
      <c r="Y96">
        <v>0</v>
      </c>
      <c r="Z96">
        <v>0</v>
      </c>
      <c r="AA96">
        <v>0</v>
      </c>
      <c r="AB96">
        <v>136.1</v>
      </c>
      <c r="AC96">
        <v>0</v>
      </c>
      <c r="AD96">
        <v>1</v>
      </c>
      <c r="AE96">
        <v>1</v>
      </c>
      <c r="AF96" t="s">
        <v>83</v>
      </c>
      <c r="AG96">
        <v>0.56499999999999995</v>
      </c>
      <c r="AH96">
        <v>2</v>
      </c>
      <c r="AI96">
        <v>58002899</v>
      </c>
      <c r="AJ96">
        <v>96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ROW(Source!A77)</f>
        <v>77</v>
      </c>
      <c r="B97">
        <v>58002911</v>
      </c>
      <c r="C97">
        <v>58002895</v>
      </c>
      <c r="D97">
        <v>55475362</v>
      </c>
      <c r="E97">
        <v>1</v>
      </c>
      <c r="F97">
        <v>1</v>
      </c>
      <c r="G97">
        <v>1</v>
      </c>
      <c r="H97">
        <v>1</v>
      </c>
      <c r="I97" t="s">
        <v>337</v>
      </c>
      <c r="J97" t="s">
        <v>6</v>
      </c>
      <c r="K97" t="s">
        <v>338</v>
      </c>
      <c r="L97">
        <v>1369</v>
      </c>
      <c r="N97">
        <v>1013</v>
      </c>
      <c r="O97" t="s">
        <v>328</v>
      </c>
      <c r="P97" t="s">
        <v>328</v>
      </c>
      <c r="Q97">
        <v>1</v>
      </c>
      <c r="X97">
        <v>1.1299999999999999</v>
      </c>
      <c r="Y97">
        <v>0</v>
      </c>
      <c r="Z97">
        <v>0</v>
      </c>
      <c r="AA97">
        <v>0</v>
      </c>
      <c r="AB97">
        <v>154</v>
      </c>
      <c r="AC97">
        <v>0</v>
      </c>
      <c r="AD97">
        <v>1</v>
      </c>
      <c r="AE97">
        <v>1</v>
      </c>
      <c r="AF97" t="s">
        <v>83</v>
      </c>
      <c r="AG97">
        <v>0.56499999999999995</v>
      </c>
      <c r="AH97">
        <v>2</v>
      </c>
      <c r="AI97">
        <v>58002900</v>
      </c>
      <c r="AJ97">
        <v>97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ROW(Source!A77)</f>
        <v>77</v>
      </c>
      <c r="B98">
        <v>58002912</v>
      </c>
      <c r="C98">
        <v>58002895</v>
      </c>
      <c r="D98">
        <v>55475364</v>
      </c>
      <c r="E98">
        <v>1</v>
      </c>
      <c r="F98">
        <v>1</v>
      </c>
      <c r="G98">
        <v>1</v>
      </c>
      <c r="H98">
        <v>1</v>
      </c>
      <c r="I98" t="s">
        <v>339</v>
      </c>
      <c r="J98" t="s">
        <v>6</v>
      </c>
      <c r="K98" t="s">
        <v>340</v>
      </c>
      <c r="L98">
        <v>1369</v>
      </c>
      <c r="N98">
        <v>1013</v>
      </c>
      <c r="O98" t="s">
        <v>328</v>
      </c>
      <c r="P98" t="s">
        <v>328</v>
      </c>
      <c r="Q98">
        <v>1</v>
      </c>
      <c r="X98">
        <v>1.1299999999999999</v>
      </c>
      <c r="Y98">
        <v>0</v>
      </c>
      <c r="Z98">
        <v>0</v>
      </c>
      <c r="AA98">
        <v>0</v>
      </c>
      <c r="AB98">
        <v>173.4</v>
      </c>
      <c r="AC98">
        <v>0</v>
      </c>
      <c r="AD98">
        <v>1</v>
      </c>
      <c r="AE98">
        <v>1</v>
      </c>
      <c r="AF98" t="s">
        <v>83</v>
      </c>
      <c r="AG98">
        <v>0.56499999999999995</v>
      </c>
      <c r="AH98">
        <v>2</v>
      </c>
      <c r="AI98">
        <v>58002901</v>
      </c>
      <c r="AJ98">
        <v>98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ROW(Source!A77)</f>
        <v>77</v>
      </c>
      <c r="B99">
        <v>58002913</v>
      </c>
      <c r="C99">
        <v>58002895</v>
      </c>
      <c r="D99">
        <v>55475492</v>
      </c>
      <c r="E99">
        <v>1</v>
      </c>
      <c r="F99">
        <v>1</v>
      </c>
      <c r="G99">
        <v>1</v>
      </c>
      <c r="H99">
        <v>2</v>
      </c>
      <c r="I99" t="s">
        <v>341</v>
      </c>
      <c r="J99" t="s">
        <v>342</v>
      </c>
      <c r="K99" t="s">
        <v>343</v>
      </c>
      <c r="L99">
        <v>1368</v>
      </c>
      <c r="N99">
        <v>1011</v>
      </c>
      <c r="O99" t="s">
        <v>344</v>
      </c>
      <c r="P99" t="s">
        <v>344</v>
      </c>
      <c r="Q99">
        <v>1</v>
      </c>
      <c r="X99">
        <v>1.1299999999999999</v>
      </c>
      <c r="Y99">
        <v>0</v>
      </c>
      <c r="Z99">
        <v>467.00000000000006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83</v>
      </c>
      <c r="AG99">
        <v>0.56499999999999995</v>
      </c>
      <c r="AH99">
        <v>2</v>
      </c>
      <c r="AI99">
        <v>58002902</v>
      </c>
      <c r="AJ99">
        <v>99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ROW(Source!A77)</f>
        <v>77</v>
      </c>
      <c r="B100">
        <v>58002914</v>
      </c>
      <c r="C100">
        <v>58002895</v>
      </c>
      <c r="D100">
        <v>55475534</v>
      </c>
      <c r="E100">
        <v>1</v>
      </c>
      <c r="F100">
        <v>1</v>
      </c>
      <c r="G100">
        <v>1</v>
      </c>
      <c r="H100">
        <v>2</v>
      </c>
      <c r="I100" t="s">
        <v>348</v>
      </c>
      <c r="J100" t="s">
        <v>349</v>
      </c>
      <c r="K100" t="s">
        <v>350</v>
      </c>
      <c r="L100">
        <v>1368</v>
      </c>
      <c r="N100">
        <v>1011</v>
      </c>
      <c r="O100" t="s">
        <v>344</v>
      </c>
      <c r="P100" t="s">
        <v>344</v>
      </c>
      <c r="Q100">
        <v>1</v>
      </c>
      <c r="X100">
        <v>1.1299999999999999</v>
      </c>
      <c r="Y100">
        <v>0</v>
      </c>
      <c r="Z100">
        <v>365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83</v>
      </c>
      <c r="AG100">
        <v>0.56499999999999995</v>
      </c>
      <c r="AH100">
        <v>2</v>
      </c>
      <c r="AI100">
        <v>58002903</v>
      </c>
      <c r="AJ100">
        <v>100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ROW(Source!A77)</f>
        <v>77</v>
      </c>
      <c r="B101">
        <v>58002915</v>
      </c>
      <c r="C101">
        <v>58002895</v>
      </c>
      <c r="D101">
        <v>55475598</v>
      </c>
      <c r="E101">
        <v>1</v>
      </c>
      <c r="F101">
        <v>1</v>
      </c>
      <c r="G101">
        <v>1</v>
      </c>
      <c r="H101">
        <v>2</v>
      </c>
      <c r="I101" t="s">
        <v>390</v>
      </c>
      <c r="J101" t="s">
        <v>391</v>
      </c>
      <c r="K101" t="s">
        <v>392</v>
      </c>
      <c r="L101">
        <v>1368</v>
      </c>
      <c r="N101">
        <v>1011</v>
      </c>
      <c r="O101" t="s">
        <v>344</v>
      </c>
      <c r="P101" t="s">
        <v>344</v>
      </c>
      <c r="Q101">
        <v>1</v>
      </c>
      <c r="X101">
        <v>1.133</v>
      </c>
      <c r="Y101">
        <v>0</v>
      </c>
      <c r="Z101">
        <v>655.5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83</v>
      </c>
      <c r="AG101">
        <v>0.5665</v>
      </c>
      <c r="AH101">
        <v>2</v>
      </c>
      <c r="AI101">
        <v>58002904</v>
      </c>
      <c r="AJ101">
        <v>101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ROW(Source!A77)</f>
        <v>77</v>
      </c>
      <c r="B102">
        <v>58002916</v>
      </c>
      <c r="C102">
        <v>58002895</v>
      </c>
      <c r="D102">
        <v>55475772</v>
      </c>
      <c r="E102">
        <v>1</v>
      </c>
      <c r="F102">
        <v>1</v>
      </c>
      <c r="G102">
        <v>1</v>
      </c>
      <c r="H102">
        <v>3</v>
      </c>
      <c r="I102" t="s">
        <v>393</v>
      </c>
      <c r="J102" t="s">
        <v>394</v>
      </c>
      <c r="K102" t="s">
        <v>395</v>
      </c>
      <c r="L102">
        <v>1346</v>
      </c>
      <c r="N102">
        <v>1009</v>
      </c>
      <c r="O102" t="s">
        <v>49</v>
      </c>
      <c r="P102" t="s">
        <v>49</v>
      </c>
      <c r="Q102">
        <v>1</v>
      </c>
      <c r="X102">
        <v>0.2</v>
      </c>
      <c r="Y102">
        <v>47.5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17</v>
      </c>
      <c r="AG102">
        <v>0</v>
      </c>
      <c r="AH102">
        <v>2</v>
      </c>
      <c r="AI102">
        <v>58002905</v>
      </c>
      <c r="AJ102">
        <v>102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ROW(Source!A77)</f>
        <v>77</v>
      </c>
      <c r="B103">
        <v>58002917</v>
      </c>
      <c r="C103">
        <v>58002895</v>
      </c>
      <c r="D103">
        <v>55476168</v>
      </c>
      <c r="E103">
        <v>1</v>
      </c>
      <c r="F103">
        <v>1</v>
      </c>
      <c r="G103">
        <v>1</v>
      </c>
      <c r="H103">
        <v>3</v>
      </c>
      <c r="I103" t="s">
        <v>396</v>
      </c>
      <c r="J103" t="s">
        <v>397</v>
      </c>
      <c r="K103" t="s">
        <v>398</v>
      </c>
      <c r="L103">
        <v>1354</v>
      </c>
      <c r="N103">
        <v>1010</v>
      </c>
      <c r="O103" t="s">
        <v>372</v>
      </c>
      <c r="P103" t="s">
        <v>372</v>
      </c>
      <c r="Q103">
        <v>1</v>
      </c>
      <c r="X103">
        <v>3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17</v>
      </c>
      <c r="AG103">
        <v>0</v>
      </c>
      <c r="AH103">
        <v>2</v>
      </c>
      <c r="AI103">
        <v>58002906</v>
      </c>
      <c r="AJ103">
        <v>103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ROW(Source!A84)</f>
        <v>84</v>
      </c>
      <c r="B104">
        <v>58002938</v>
      </c>
      <c r="C104">
        <v>58002924</v>
      </c>
      <c r="D104">
        <v>55475246</v>
      </c>
      <c r="E104">
        <v>1</v>
      </c>
      <c r="F104">
        <v>1</v>
      </c>
      <c r="G104">
        <v>1</v>
      </c>
      <c r="H104">
        <v>1</v>
      </c>
      <c r="I104" t="s">
        <v>326</v>
      </c>
      <c r="J104" t="s">
        <v>6</v>
      </c>
      <c r="K104" t="s">
        <v>327</v>
      </c>
      <c r="L104">
        <v>1369</v>
      </c>
      <c r="N104">
        <v>1013</v>
      </c>
      <c r="O104" t="s">
        <v>328</v>
      </c>
      <c r="P104" t="s">
        <v>328</v>
      </c>
      <c r="Q104">
        <v>1</v>
      </c>
      <c r="X104">
        <v>4.17</v>
      </c>
      <c r="Y104">
        <v>0</v>
      </c>
      <c r="Z104">
        <v>0</v>
      </c>
      <c r="AA104">
        <v>0</v>
      </c>
      <c r="AB104">
        <v>173.4</v>
      </c>
      <c r="AC104">
        <v>0</v>
      </c>
      <c r="AD104">
        <v>1</v>
      </c>
      <c r="AE104">
        <v>2</v>
      </c>
      <c r="AF104" t="s">
        <v>6</v>
      </c>
      <c r="AG104">
        <v>4.17</v>
      </c>
      <c r="AH104">
        <v>2</v>
      </c>
      <c r="AI104">
        <v>58002925</v>
      </c>
      <c r="AJ104">
        <v>104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ROW(Source!A84)</f>
        <v>84</v>
      </c>
      <c r="B105">
        <v>58002939</v>
      </c>
      <c r="C105">
        <v>58002924</v>
      </c>
      <c r="D105">
        <v>55475260</v>
      </c>
      <c r="E105">
        <v>1</v>
      </c>
      <c r="F105">
        <v>1</v>
      </c>
      <c r="G105">
        <v>1</v>
      </c>
      <c r="H105">
        <v>1</v>
      </c>
      <c r="I105" t="s">
        <v>331</v>
      </c>
      <c r="J105" t="s">
        <v>6</v>
      </c>
      <c r="K105" t="s">
        <v>332</v>
      </c>
      <c r="L105">
        <v>1369</v>
      </c>
      <c r="N105">
        <v>1013</v>
      </c>
      <c r="O105" t="s">
        <v>328</v>
      </c>
      <c r="P105" t="s">
        <v>328</v>
      </c>
      <c r="Q105">
        <v>1</v>
      </c>
      <c r="X105">
        <v>4.17</v>
      </c>
      <c r="Y105">
        <v>0</v>
      </c>
      <c r="Z105">
        <v>0</v>
      </c>
      <c r="AA105">
        <v>0</v>
      </c>
      <c r="AB105">
        <v>173.4</v>
      </c>
      <c r="AC105">
        <v>0</v>
      </c>
      <c r="AD105">
        <v>1</v>
      </c>
      <c r="AE105">
        <v>2</v>
      </c>
      <c r="AF105" t="s">
        <v>6</v>
      </c>
      <c r="AG105">
        <v>4.17</v>
      </c>
      <c r="AH105">
        <v>2</v>
      </c>
      <c r="AI105">
        <v>58002926</v>
      </c>
      <c r="AJ105">
        <v>105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ROW(Source!A84)</f>
        <v>84</v>
      </c>
      <c r="B106">
        <v>58002940</v>
      </c>
      <c r="C106">
        <v>58002924</v>
      </c>
      <c r="D106">
        <v>55475278</v>
      </c>
      <c r="E106">
        <v>1</v>
      </c>
      <c r="F106">
        <v>1</v>
      </c>
      <c r="G106">
        <v>1</v>
      </c>
      <c r="H106">
        <v>1</v>
      </c>
      <c r="I106" t="s">
        <v>333</v>
      </c>
      <c r="J106" t="s">
        <v>6</v>
      </c>
      <c r="K106" t="s">
        <v>334</v>
      </c>
      <c r="L106">
        <v>1369</v>
      </c>
      <c r="N106">
        <v>1013</v>
      </c>
      <c r="O106" t="s">
        <v>328</v>
      </c>
      <c r="P106" t="s">
        <v>328</v>
      </c>
      <c r="Q106">
        <v>1</v>
      </c>
      <c r="X106">
        <v>2.27</v>
      </c>
      <c r="Y106">
        <v>0</v>
      </c>
      <c r="Z106">
        <v>0</v>
      </c>
      <c r="AA106">
        <v>0</v>
      </c>
      <c r="AB106">
        <v>196.3</v>
      </c>
      <c r="AC106">
        <v>0</v>
      </c>
      <c r="AD106">
        <v>1</v>
      </c>
      <c r="AE106">
        <v>2</v>
      </c>
      <c r="AF106" t="s">
        <v>6</v>
      </c>
      <c r="AG106">
        <v>2.27</v>
      </c>
      <c r="AH106">
        <v>2</v>
      </c>
      <c r="AI106">
        <v>58002927</v>
      </c>
      <c r="AJ106">
        <v>106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ROW(Source!A84)</f>
        <v>84</v>
      </c>
      <c r="B107">
        <v>58002941</v>
      </c>
      <c r="C107">
        <v>58002924</v>
      </c>
      <c r="D107">
        <v>55475360</v>
      </c>
      <c r="E107">
        <v>1</v>
      </c>
      <c r="F107">
        <v>1</v>
      </c>
      <c r="G107">
        <v>1</v>
      </c>
      <c r="H107">
        <v>1</v>
      </c>
      <c r="I107" t="s">
        <v>335</v>
      </c>
      <c r="J107" t="s">
        <v>6</v>
      </c>
      <c r="K107" t="s">
        <v>336</v>
      </c>
      <c r="L107">
        <v>1369</v>
      </c>
      <c r="N107">
        <v>1013</v>
      </c>
      <c r="O107" t="s">
        <v>328</v>
      </c>
      <c r="P107" t="s">
        <v>328</v>
      </c>
      <c r="Q107">
        <v>1</v>
      </c>
      <c r="X107">
        <v>15.18</v>
      </c>
      <c r="Y107">
        <v>0</v>
      </c>
      <c r="Z107">
        <v>0</v>
      </c>
      <c r="AA107">
        <v>0</v>
      </c>
      <c r="AB107">
        <v>136.1</v>
      </c>
      <c r="AC107">
        <v>0</v>
      </c>
      <c r="AD107">
        <v>1</v>
      </c>
      <c r="AE107">
        <v>1</v>
      </c>
      <c r="AF107" t="s">
        <v>6</v>
      </c>
      <c r="AG107">
        <v>15.18</v>
      </c>
      <c r="AH107">
        <v>2</v>
      </c>
      <c r="AI107">
        <v>58002928</v>
      </c>
      <c r="AJ107">
        <v>107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ROW(Source!A84)</f>
        <v>84</v>
      </c>
      <c r="B108">
        <v>58002942</v>
      </c>
      <c r="C108">
        <v>58002924</v>
      </c>
      <c r="D108">
        <v>55475362</v>
      </c>
      <c r="E108">
        <v>1</v>
      </c>
      <c r="F108">
        <v>1</v>
      </c>
      <c r="G108">
        <v>1</v>
      </c>
      <c r="H108">
        <v>1</v>
      </c>
      <c r="I108" t="s">
        <v>337</v>
      </c>
      <c r="J108" t="s">
        <v>6</v>
      </c>
      <c r="K108" t="s">
        <v>338</v>
      </c>
      <c r="L108">
        <v>1369</v>
      </c>
      <c r="N108">
        <v>1013</v>
      </c>
      <c r="O108" t="s">
        <v>328</v>
      </c>
      <c r="P108" t="s">
        <v>328</v>
      </c>
      <c r="Q108">
        <v>1</v>
      </c>
      <c r="X108">
        <v>5.33</v>
      </c>
      <c r="Y108">
        <v>0</v>
      </c>
      <c r="Z108">
        <v>0</v>
      </c>
      <c r="AA108">
        <v>0</v>
      </c>
      <c r="AB108">
        <v>154</v>
      </c>
      <c r="AC108">
        <v>0</v>
      </c>
      <c r="AD108">
        <v>1</v>
      </c>
      <c r="AE108">
        <v>1</v>
      </c>
      <c r="AF108" t="s">
        <v>6</v>
      </c>
      <c r="AG108">
        <v>5.33</v>
      </c>
      <c r="AH108">
        <v>2</v>
      </c>
      <c r="AI108">
        <v>58002929</v>
      </c>
      <c r="AJ108">
        <v>108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ROW(Source!A84)</f>
        <v>84</v>
      </c>
      <c r="B109">
        <v>58002943</v>
      </c>
      <c r="C109">
        <v>58002924</v>
      </c>
      <c r="D109">
        <v>55475364</v>
      </c>
      <c r="E109">
        <v>1</v>
      </c>
      <c r="F109">
        <v>1</v>
      </c>
      <c r="G109">
        <v>1</v>
      </c>
      <c r="H109">
        <v>1</v>
      </c>
      <c r="I109" t="s">
        <v>339</v>
      </c>
      <c r="J109" t="s">
        <v>6</v>
      </c>
      <c r="K109" t="s">
        <v>340</v>
      </c>
      <c r="L109">
        <v>1369</v>
      </c>
      <c r="N109">
        <v>1013</v>
      </c>
      <c r="O109" t="s">
        <v>328</v>
      </c>
      <c r="P109" t="s">
        <v>328</v>
      </c>
      <c r="Q109">
        <v>1</v>
      </c>
      <c r="X109">
        <v>5.33</v>
      </c>
      <c r="Y109">
        <v>0</v>
      </c>
      <c r="Z109">
        <v>0</v>
      </c>
      <c r="AA109">
        <v>0</v>
      </c>
      <c r="AB109">
        <v>173.4</v>
      </c>
      <c r="AC109">
        <v>0</v>
      </c>
      <c r="AD109">
        <v>1</v>
      </c>
      <c r="AE109">
        <v>1</v>
      </c>
      <c r="AF109" t="s">
        <v>6</v>
      </c>
      <c r="AG109">
        <v>5.33</v>
      </c>
      <c r="AH109">
        <v>2</v>
      </c>
      <c r="AI109">
        <v>58002930</v>
      </c>
      <c r="AJ109">
        <v>109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ROW(Source!A84)</f>
        <v>84</v>
      </c>
      <c r="B110">
        <v>58002944</v>
      </c>
      <c r="C110">
        <v>58002924</v>
      </c>
      <c r="D110">
        <v>55475492</v>
      </c>
      <c r="E110">
        <v>1</v>
      </c>
      <c r="F110">
        <v>1</v>
      </c>
      <c r="G110">
        <v>1</v>
      </c>
      <c r="H110">
        <v>2</v>
      </c>
      <c r="I110" t="s">
        <v>341</v>
      </c>
      <c r="J110" t="s">
        <v>342</v>
      </c>
      <c r="K110" t="s">
        <v>343</v>
      </c>
      <c r="L110">
        <v>1368</v>
      </c>
      <c r="N110">
        <v>1011</v>
      </c>
      <c r="O110" t="s">
        <v>344</v>
      </c>
      <c r="P110" t="s">
        <v>344</v>
      </c>
      <c r="Q110">
        <v>1</v>
      </c>
      <c r="X110">
        <v>4.17</v>
      </c>
      <c r="Y110">
        <v>0</v>
      </c>
      <c r="Z110">
        <v>467.00000000000006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6</v>
      </c>
      <c r="AG110">
        <v>4.17</v>
      </c>
      <c r="AH110">
        <v>2</v>
      </c>
      <c r="AI110">
        <v>58002931</v>
      </c>
      <c r="AJ110">
        <v>110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ROW(Source!A84)</f>
        <v>84</v>
      </c>
      <c r="B111">
        <v>58002945</v>
      </c>
      <c r="C111">
        <v>58002924</v>
      </c>
      <c r="D111">
        <v>55475534</v>
      </c>
      <c r="E111">
        <v>1</v>
      </c>
      <c r="F111">
        <v>1</v>
      </c>
      <c r="G111">
        <v>1</v>
      </c>
      <c r="H111">
        <v>2</v>
      </c>
      <c r="I111" t="s">
        <v>348</v>
      </c>
      <c r="J111" t="s">
        <v>349</v>
      </c>
      <c r="K111" t="s">
        <v>350</v>
      </c>
      <c r="L111">
        <v>1368</v>
      </c>
      <c r="N111">
        <v>1011</v>
      </c>
      <c r="O111" t="s">
        <v>344</v>
      </c>
      <c r="P111" t="s">
        <v>344</v>
      </c>
      <c r="Q111">
        <v>1</v>
      </c>
      <c r="X111">
        <v>4.17</v>
      </c>
      <c r="Y111">
        <v>0</v>
      </c>
      <c r="Z111">
        <v>365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6</v>
      </c>
      <c r="AG111">
        <v>4.17</v>
      </c>
      <c r="AH111">
        <v>2</v>
      </c>
      <c r="AI111">
        <v>58002932</v>
      </c>
      <c r="AJ111">
        <v>111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ROW(Source!A84)</f>
        <v>84</v>
      </c>
      <c r="B112">
        <v>58002946</v>
      </c>
      <c r="C112">
        <v>58002924</v>
      </c>
      <c r="D112">
        <v>55475574</v>
      </c>
      <c r="E112">
        <v>1</v>
      </c>
      <c r="F112">
        <v>1</v>
      </c>
      <c r="G112">
        <v>1</v>
      </c>
      <c r="H112">
        <v>2</v>
      </c>
      <c r="I112" t="s">
        <v>351</v>
      </c>
      <c r="J112" t="s">
        <v>352</v>
      </c>
      <c r="K112" t="s">
        <v>353</v>
      </c>
      <c r="L112">
        <v>1368</v>
      </c>
      <c r="N112">
        <v>1011</v>
      </c>
      <c r="O112" t="s">
        <v>344</v>
      </c>
      <c r="P112" t="s">
        <v>344</v>
      </c>
      <c r="Q112">
        <v>1</v>
      </c>
      <c r="X112">
        <v>2.27</v>
      </c>
      <c r="Y112">
        <v>0</v>
      </c>
      <c r="Z112">
        <v>920.09999999999991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6</v>
      </c>
      <c r="AG112">
        <v>2.27</v>
      </c>
      <c r="AH112">
        <v>2</v>
      </c>
      <c r="AI112">
        <v>58002933</v>
      </c>
      <c r="AJ112">
        <v>112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ROW(Source!A84)</f>
        <v>84</v>
      </c>
      <c r="B113">
        <v>58002947</v>
      </c>
      <c r="C113">
        <v>58002924</v>
      </c>
      <c r="D113">
        <v>55475851</v>
      </c>
      <c r="E113">
        <v>1</v>
      </c>
      <c r="F113">
        <v>1</v>
      </c>
      <c r="G113">
        <v>1</v>
      </c>
      <c r="H113">
        <v>3</v>
      </c>
      <c r="I113" t="s">
        <v>358</v>
      </c>
      <c r="J113" t="s">
        <v>359</v>
      </c>
      <c r="K113" t="s">
        <v>360</v>
      </c>
      <c r="L113">
        <v>1346</v>
      </c>
      <c r="N113">
        <v>1009</v>
      </c>
      <c r="O113" t="s">
        <v>49</v>
      </c>
      <c r="P113" t="s">
        <v>49</v>
      </c>
      <c r="Q113">
        <v>1</v>
      </c>
      <c r="X113">
        <v>0.6</v>
      </c>
      <c r="Y113">
        <v>236.6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17</v>
      </c>
      <c r="AG113">
        <v>0</v>
      </c>
      <c r="AH113">
        <v>2</v>
      </c>
      <c r="AI113">
        <v>58002936</v>
      </c>
      <c r="AJ113">
        <v>115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ROW(Source!A84)</f>
        <v>84</v>
      </c>
      <c r="B114">
        <v>58002948</v>
      </c>
      <c r="C114">
        <v>58002924</v>
      </c>
      <c r="D114">
        <v>55476122</v>
      </c>
      <c r="E114">
        <v>1</v>
      </c>
      <c r="F114">
        <v>1</v>
      </c>
      <c r="G114">
        <v>1</v>
      </c>
      <c r="H114">
        <v>3</v>
      </c>
      <c r="I114" t="s">
        <v>402</v>
      </c>
      <c r="J114" t="s">
        <v>403</v>
      </c>
      <c r="K114" t="s">
        <v>404</v>
      </c>
      <c r="L114">
        <v>1301</v>
      </c>
      <c r="N114">
        <v>1003</v>
      </c>
      <c r="O114" t="s">
        <v>405</v>
      </c>
      <c r="P114" t="s">
        <v>405</v>
      </c>
      <c r="Q114">
        <v>1</v>
      </c>
      <c r="X114">
        <v>1000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17</v>
      </c>
      <c r="AG114">
        <v>0</v>
      </c>
      <c r="AH114">
        <v>2</v>
      </c>
      <c r="AI114">
        <v>58002937</v>
      </c>
      <c r="AJ114">
        <v>116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17 граф МРСК по ВУЕР</vt:lpstr>
      <vt:lpstr>Source</vt:lpstr>
      <vt:lpstr>SourceObSm</vt:lpstr>
      <vt:lpstr>SmtRes</vt:lpstr>
      <vt:lpstr>EtalonRes</vt:lpstr>
      <vt:lpstr>SrcKA</vt:lpstr>
      <vt:lpstr>Комментарий</vt:lpstr>
      <vt:lpstr>'17 граф МРСК по ВУЕР'!Область_печати</vt:lpstr>
      <vt:lpstr>Подраздел_Заголовок</vt:lpstr>
      <vt:lpstr>Подраздел_Итоги</vt:lpstr>
      <vt:lpstr>Подраздел_Лимитированные</vt:lpstr>
      <vt:lpstr>Подстрока</vt:lpstr>
      <vt:lpstr>Раздел_Заголовок</vt:lpstr>
      <vt:lpstr>Раздел_Итоги</vt:lpstr>
      <vt:lpstr>Раздел_Лимитированные</vt:lpstr>
      <vt:lpstr>Смета_Заголовок</vt:lpstr>
      <vt:lpstr>Смета_Концовка</vt:lpstr>
      <vt:lpstr>Смета_Лимитированные</vt:lpstr>
      <vt:lpstr>Строка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Цыплянский Евгений Федорович</cp:lastModifiedBy>
  <dcterms:created xsi:type="dcterms:W3CDTF">2023-02-16T08:02:51Z</dcterms:created>
  <dcterms:modified xsi:type="dcterms:W3CDTF">2023-02-16T08:03:37Z</dcterms:modified>
</cp:coreProperties>
</file>