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шаблон!$A$2:$BW$51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шаблон!$A$1:$BP$81</definedName>
  </definedNames>
  <calcPr calcId="145621"/>
</workbook>
</file>

<file path=xl/calcChain.xml><?xml version="1.0" encoding="utf-8"?>
<calcChain xmlns="http://schemas.openxmlformats.org/spreadsheetml/2006/main">
  <c r="AG74" i="4" l="1"/>
  <c r="O73" i="4" l="1"/>
  <c r="U74" i="4"/>
  <c r="O74" i="4" s="1"/>
  <c r="O70" i="4"/>
  <c r="T73" i="4" l="1"/>
  <c r="U72" i="4"/>
  <c r="AU69" i="4" s="1"/>
  <c r="N72" i="4"/>
  <c r="U71" i="4"/>
  <c r="N71" i="4"/>
  <c r="N70" i="4"/>
  <c r="S69" i="4"/>
  <c r="P69" i="4"/>
  <c r="O71" i="4" l="1"/>
  <c r="AM69" i="4"/>
  <c r="O72" i="4"/>
  <c r="R70" i="4"/>
  <c r="O69" i="4"/>
  <c r="T70" i="4"/>
  <c r="T69" i="4" s="1"/>
  <c r="Q70" i="4"/>
  <c r="R73" i="4"/>
  <c r="Q73" i="4"/>
  <c r="V76" i="4"/>
  <c r="W76" i="4"/>
  <c r="X76" i="4"/>
  <c r="Y76" i="4"/>
  <c r="Z76" i="4"/>
  <c r="AA76" i="4"/>
  <c r="AB76" i="4"/>
  <c r="AC76" i="4"/>
  <c r="AD76" i="4"/>
  <c r="AE76" i="4"/>
  <c r="AJ76" i="4"/>
  <c r="AK76" i="4"/>
  <c r="AN76" i="4"/>
  <c r="AO76" i="4"/>
  <c r="AP76" i="4"/>
  <c r="AQ76" i="4"/>
  <c r="AR76" i="4"/>
  <c r="AS76" i="4"/>
  <c r="AV76" i="4"/>
  <c r="AW76" i="4"/>
  <c r="AX76" i="4"/>
  <c r="AY76" i="4"/>
  <c r="AZ76" i="4"/>
  <c r="BA76" i="4"/>
  <c r="BF76" i="4"/>
  <c r="BG76" i="4"/>
  <c r="BH76" i="4"/>
  <c r="BI76" i="4"/>
  <c r="BJ76" i="4"/>
  <c r="BK76" i="4"/>
  <c r="BL76" i="4"/>
  <c r="BM76" i="4"/>
  <c r="U68" i="4"/>
  <c r="O68" i="4" s="1"/>
  <c r="O67" i="4"/>
  <c r="R67" i="4" s="1"/>
  <c r="U66" i="4"/>
  <c r="O66" i="4" s="1"/>
  <c r="N66" i="4"/>
  <c r="U65" i="4"/>
  <c r="O65" i="4" s="1"/>
  <c r="N65" i="4"/>
  <c r="N64" i="4"/>
  <c r="O64" i="4" s="1"/>
  <c r="AU63" i="4"/>
  <c r="AM63" i="4"/>
  <c r="S63" i="4"/>
  <c r="P63" i="4"/>
  <c r="N62" i="4"/>
  <c r="O62" i="4" s="1"/>
  <c r="U61" i="4"/>
  <c r="O61" i="4"/>
  <c r="N61" i="4"/>
  <c r="T60" i="4"/>
  <c r="S60" i="4"/>
  <c r="R60" i="4"/>
  <c r="Q60" i="4"/>
  <c r="N60" i="4"/>
  <c r="N59" i="4"/>
  <c r="O59" i="4" s="1"/>
  <c r="AU58" i="4"/>
  <c r="AU76" i="4" s="1"/>
  <c r="S58" i="4"/>
  <c r="P58" i="4"/>
  <c r="O57" i="4"/>
  <c r="R57" i="4" s="1"/>
  <c r="U56" i="4"/>
  <c r="O56" i="4" s="1"/>
  <c r="T55" i="4"/>
  <c r="R55" i="4"/>
  <c r="Q55" i="4"/>
  <c r="O54" i="4"/>
  <c r="R54" i="4" s="1"/>
  <c r="S53" i="4"/>
  <c r="P53" i="4"/>
  <c r="R53" i="4" l="1"/>
  <c r="U55" i="4"/>
  <c r="O55" i="4" s="1"/>
  <c r="O53" i="4" s="1"/>
  <c r="Q57" i="4"/>
  <c r="R69" i="4"/>
  <c r="U70" i="4"/>
  <c r="AI69" i="4" s="1"/>
  <c r="Q69" i="4"/>
  <c r="U73" i="4"/>
  <c r="BE69" i="4" s="1"/>
  <c r="BN69" i="4" s="1"/>
  <c r="T54" i="4"/>
  <c r="Q54" i="4"/>
  <c r="Q53" i="4" s="1"/>
  <c r="T57" i="4"/>
  <c r="U60" i="4"/>
  <c r="AM58" i="4" s="1"/>
  <c r="AM76" i="4" s="1"/>
  <c r="T62" i="4"/>
  <c r="Q62" i="4"/>
  <c r="R62" i="4"/>
  <c r="U54" i="4"/>
  <c r="T59" i="4"/>
  <c r="T58" i="4" s="1"/>
  <c r="Q59" i="4"/>
  <c r="R59" i="4"/>
  <c r="O60" i="4"/>
  <c r="O58" i="4" s="1"/>
  <c r="T64" i="4"/>
  <c r="Q64" i="4"/>
  <c r="O63" i="4"/>
  <c r="R64" i="4"/>
  <c r="R63" i="4" s="1"/>
  <c r="Q67" i="4"/>
  <c r="T67" i="4"/>
  <c r="U67" i="4" l="1"/>
  <c r="BE63" i="4" s="1"/>
  <c r="T63" i="4"/>
  <c r="U57" i="4"/>
  <c r="BE53" i="4" s="1"/>
  <c r="U69" i="4"/>
  <c r="T53" i="4"/>
  <c r="Q63" i="4"/>
  <c r="U64" i="4"/>
  <c r="AI63" i="4" s="1"/>
  <c r="R58" i="4"/>
  <c r="Q58" i="4"/>
  <c r="U59" i="4"/>
  <c r="U53" i="4"/>
  <c r="AG53" i="4"/>
  <c r="AG76" i="4" s="1"/>
  <c r="U62" i="4"/>
  <c r="BE58" i="4" s="1"/>
  <c r="BN53" i="4" l="1"/>
  <c r="U58" i="4"/>
  <c r="AI58" i="4"/>
  <c r="U63" i="4"/>
  <c r="BN63" i="4" l="1"/>
  <c r="AI76" i="4"/>
  <c r="BN58" i="4"/>
  <c r="U52" i="4"/>
  <c r="O52" i="4" s="1"/>
  <c r="O51" i="4" s="1"/>
  <c r="T51" i="4"/>
  <c r="S51" i="4"/>
  <c r="R51" i="4"/>
  <c r="Q51" i="4"/>
  <c r="P51" i="4"/>
  <c r="U50" i="4"/>
  <c r="O50" i="4" s="1"/>
  <c r="O49" i="4" s="1"/>
  <c r="T49" i="4"/>
  <c r="S49" i="4"/>
  <c r="R49" i="4"/>
  <c r="Q49" i="4"/>
  <c r="P49" i="4"/>
  <c r="U48" i="4"/>
  <c r="O48" i="4" s="1"/>
  <c r="O47" i="4" s="1"/>
  <c r="T47" i="4"/>
  <c r="S47" i="4"/>
  <c r="R47" i="4"/>
  <c r="Q47" i="4"/>
  <c r="P47" i="4"/>
  <c r="U46" i="4"/>
  <c r="O46" i="4" s="1"/>
  <c r="O45" i="4" s="1"/>
  <c r="T45" i="4"/>
  <c r="S45" i="4"/>
  <c r="R45" i="4"/>
  <c r="Q45" i="4"/>
  <c r="P45" i="4"/>
  <c r="U44" i="4"/>
  <c r="O44" i="4" s="1"/>
  <c r="O43" i="4" s="1"/>
  <c r="T43" i="4"/>
  <c r="S43" i="4"/>
  <c r="R43" i="4"/>
  <c r="Q43" i="4"/>
  <c r="P43" i="4"/>
  <c r="U42" i="4"/>
  <c r="O42" i="4" s="1"/>
  <c r="O41" i="4" s="1"/>
  <c r="T41" i="4"/>
  <c r="S41" i="4"/>
  <c r="R41" i="4"/>
  <c r="Q41" i="4"/>
  <c r="P41" i="4"/>
  <c r="U40" i="4"/>
  <c r="O40" i="4" s="1"/>
  <c r="O39" i="4" s="1"/>
  <c r="T39" i="4"/>
  <c r="S39" i="4"/>
  <c r="R39" i="4"/>
  <c r="Q39" i="4"/>
  <c r="P39" i="4"/>
  <c r="U38" i="4"/>
  <c r="O38" i="4" s="1"/>
  <c r="O37" i="4" s="1"/>
  <c r="T37" i="4"/>
  <c r="S37" i="4"/>
  <c r="R37" i="4"/>
  <c r="Q37" i="4"/>
  <c r="P37" i="4"/>
  <c r="U36" i="4"/>
  <c r="O36" i="4" s="1"/>
  <c r="O35" i="4" s="1"/>
  <c r="T35" i="4"/>
  <c r="S35" i="4"/>
  <c r="R35" i="4"/>
  <c r="Q35" i="4"/>
  <c r="P35" i="4"/>
  <c r="U34" i="4"/>
  <c r="O34" i="4" s="1"/>
  <c r="O33" i="4" s="1"/>
  <c r="T33" i="4"/>
  <c r="S33" i="4"/>
  <c r="R33" i="4"/>
  <c r="Q33" i="4"/>
  <c r="P33" i="4"/>
  <c r="U32" i="4"/>
  <c r="O32" i="4" s="1"/>
  <c r="O31" i="4" s="1"/>
  <c r="T31" i="4"/>
  <c r="S31" i="4"/>
  <c r="R31" i="4"/>
  <c r="Q31" i="4"/>
  <c r="P31" i="4"/>
  <c r="BE47" i="4"/>
  <c r="BN47" i="4" s="1"/>
  <c r="BE31" i="4"/>
  <c r="BN31" i="4" s="1"/>
  <c r="U30" i="4"/>
  <c r="O30" i="4" s="1"/>
  <c r="O29" i="4" s="1"/>
  <c r="T29" i="4"/>
  <c r="S29" i="4"/>
  <c r="R29" i="4"/>
  <c r="Q29" i="4"/>
  <c r="P29" i="4"/>
  <c r="U28" i="4"/>
  <c r="O28" i="4" s="1"/>
  <c r="O27" i="4" s="1"/>
  <c r="T27" i="4"/>
  <c r="S27" i="4"/>
  <c r="R27" i="4"/>
  <c r="Q27" i="4"/>
  <c r="P27" i="4"/>
  <c r="P25" i="4"/>
  <c r="Q25" i="4"/>
  <c r="R25" i="4"/>
  <c r="S25" i="4"/>
  <c r="T25" i="4"/>
  <c r="U26" i="4"/>
  <c r="O26" i="4" s="1"/>
  <c r="O25" i="4" s="1"/>
  <c r="U24" i="4"/>
  <c r="O24" i="4" s="1"/>
  <c r="O23" i="4"/>
  <c r="T23" i="4" s="1"/>
  <c r="T22" i="4" s="1"/>
  <c r="S22" i="4"/>
  <c r="P22" i="4"/>
  <c r="U21" i="4"/>
  <c r="O21" i="4" s="1"/>
  <c r="O20" i="4"/>
  <c r="T20" i="4" s="1"/>
  <c r="T19" i="4" s="1"/>
  <c r="S19" i="4"/>
  <c r="P19" i="4"/>
  <c r="U18" i="4"/>
  <c r="O18" i="4" s="1"/>
  <c r="O17" i="4"/>
  <c r="T17" i="4" s="1"/>
  <c r="T16" i="4" s="1"/>
  <c r="S16" i="4"/>
  <c r="P16" i="4"/>
  <c r="P13" i="4"/>
  <c r="S13" i="4"/>
  <c r="U15" i="4"/>
  <c r="O15" i="4" s="1"/>
  <c r="O14" i="4"/>
  <c r="T14" i="4" s="1"/>
  <c r="T13" i="4" s="1"/>
  <c r="P10" i="4"/>
  <c r="S10" i="4"/>
  <c r="U12" i="4"/>
  <c r="O12" i="4" s="1"/>
  <c r="O11" i="4"/>
  <c r="T11" i="4" s="1"/>
  <c r="T10" i="4" s="1"/>
  <c r="P6" i="4"/>
  <c r="S6" i="4"/>
  <c r="U7" i="4"/>
  <c r="BC6" i="4" s="1"/>
  <c r="BC76" i="4" s="1"/>
  <c r="O8" i="4"/>
  <c r="T8" i="4" s="1"/>
  <c r="T6" i="4" s="1"/>
  <c r="U9" i="4"/>
  <c r="O9" i="4" s="1"/>
  <c r="BE39" i="4" l="1"/>
  <c r="BN39" i="4" s="1"/>
  <c r="BE35" i="4"/>
  <c r="BN35" i="4" s="1"/>
  <c r="BE43" i="4"/>
  <c r="BN43" i="4" s="1"/>
  <c r="BE51" i="4"/>
  <c r="BN51" i="4" s="1"/>
  <c r="U35" i="4"/>
  <c r="U27" i="4"/>
  <c r="U43" i="4"/>
  <c r="U51" i="4"/>
  <c r="U31" i="4"/>
  <c r="U39" i="4"/>
  <c r="U47" i="4"/>
  <c r="U29" i="4"/>
  <c r="BE29" i="4"/>
  <c r="BN29" i="4" s="1"/>
  <c r="BE33" i="4"/>
  <c r="BN33" i="4" s="1"/>
  <c r="BE37" i="4"/>
  <c r="BN37" i="4" s="1"/>
  <c r="BE41" i="4"/>
  <c r="BN41" i="4" s="1"/>
  <c r="BE45" i="4"/>
  <c r="BN45" i="4" s="1"/>
  <c r="BE49" i="4"/>
  <c r="BN49" i="4" s="1"/>
  <c r="U33" i="4"/>
  <c r="U37" i="4"/>
  <c r="U41" i="4"/>
  <c r="U45" i="4"/>
  <c r="U49" i="4"/>
  <c r="BE27" i="4"/>
  <c r="BN27" i="4" s="1"/>
  <c r="U25" i="4"/>
  <c r="BE25" i="4"/>
  <c r="BN25" i="4" s="1"/>
  <c r="O7" i="4"/>
  <c r="O6" i="4" s="1"/>
  <c r="O13" i="4"/>
  <c r="O10" i="4"/>
  <c r="R23" i="4"/>
  <c r="R22" i="4" s="1"/>
  <c r="O22" i="4"/>
  <c r="Q23" i="4"/>
  <c r="R20" i="4"/>
  <c r="R19" i="4" s="1"/>
  <c r="O19" i="4"/>
  <c r="Q20" i="4"/>
  <c r="R17" i="4"/>
  <c r="R16" i="4" s="1"/>
  <c r="O16" i="4"/>
  <c r="Q17" i="4"/>
  <c r="R14" i="4"/>
  <c r="R13" i="4" s="1"/>
  <c r="Q14" i="4"/>
  <c r="Q13" i="4" s="1"/>
  <c r="R11" i="4"/>
  <c r="R10" i="4" s="1"/>
  <c r="Q11" i="4"/>
  <c r="Q10" i="4" s="1"/>
  <c r="R8" i="4"/>
  <c r="R6" i="4" s="1"/>
  <c r="Q8" i="4"/>
  <c r="N7" i="4"/>
  <c r="U8" i="4" l="1"/>
  <c r="Q6" i="4"/>
  <c r="Q22" i="4"/>
  <c r="U23" i="4"/>
  <c r="Q19" i="4"/>
  <c r="U20" i="4"/>
  <c r="Q16" i="4"/>
  <c r="U17" i="4"/>
  <c r="U14" i="4"/>
  <c r="U11" i="4"/>
  <c r="U13" i="4" l="1"/>
  <c r="BE13" i="4"/>
  <c r="BN13" i="4" s="1"/>
  <c r="BE6" i="4"/>
  <c r="BN6" i="4" s="1"/>
  <c r="U6" i="4"/>
  <c r="BE10" i="4"/>
  <c r="BN10" i="4" s="1"/>
  <c r="U10" i="4"/>
  <c r="U19" i="4"/>
  <c r="BE19" i="4"/>
  <c r="BN19" i="4" s="1"/>
  <c r="U22" i="4"/>
  <c r="BE22" i="4"/>
  <c r="BN22" i="4" s="1"/>
  <c r="U16" i="4"/>
  <c r="BE16" i="4"/>
  <c r="BN16" i="4" s="1"/>
  <c r="U5" i="4" l="1"/>
  <c r="O5" i="4" s="1"/>
  <c r="O4" i="4" l="1"/>
  <c r="O3" i="4" s="1"/>
  <c r="O76" i="4" s="1"/>
  <c r="P3" i="4"/>
  <c r="P76" i="4" s="1"/>
  <c r="S3" i="4"/>
  <c r="S76" i="4" s="1"/>
  <c r="Q4" i="4" l="1"/>
  <c r="Q3" i="4" s="1"/>
  <c r="Q76" i="4" s="1"/>
  <c r="R4" i="4"/>
  <c r="R3" i="4" s="1"/>
  <c r="R76" i="4" s="1"/>
  <c r="T4" i="4"/>
  <c r="T3" i="4" s="1"/>
  <c r="T76" i="4" s="1"/>
  <c r="U4" i="4" l="1"/>
  <c r="U3" i="4" l="1"/>
  <c r="U76" i="4" s="1"/>
  <c r="BE3" i="4"/>
  <c r="BE76" i="4" s="1"/>
  <c r="BN3" i="4" l="1"/>
  <c r="BN76" i="4" s="1"/>
  <c r="BN85" i="4"/>
  <c r="BN86" i="4"/>
  <c r="BN87" i="4"/>
  <c r="O75" i="2" l="1"/>
  <c r="R75" i="2"/>
  <c r="M76" i="2"/>
  <c r="N76" i="2" s="1"/>
  <c r="O73" i="2"/>
  <c r="R73" i="2"/>
  <c r="M74" i="2"/>
  <c r="N74" i="2"/>
  <c r="N73" i="2" s="1"/>
  <c r="AZ70" i="2"/>
  <c r="O70" i="2"/>
  <c r="R70" i="2"/>
  <c r="N72" i="2"/>
  <c r="P72" i="2" s="1"/>
  <c r="T71" i="2"/>
  <c r="N71" i="2"/>
  <c r="N70" i="2" s="1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S36" i="2" s="1"/>
  <c r="O29" i="2"/>
  <c r="R29" i="2"/>
  <c r="Q42" i="2"/>
  <c r="Q41" i="2" s="1"/>
  <c r="P42" i="2"/>
  <c r="S74" i="2"/>
  <c r="S73" i="2" s="1"/>
  <c r="P74" i="2"/>
  <c r="Q72" i="2"/>
  <c r="Q70" i="2" s="1"/>
  <c r="P40" i="2"/>
  <c r="P48" i="2"/>
  <c r="N62" i="2"/>
  <c r="P63" i="2"/>
  <c r="P62" i="2" s="1"/>
  <c r="Q63" i="2"/>
  <c r="Q62" i="2" s="1"/>
  <c r="P37" i="2"/>
  <c r="Q37" i="2"/>
  <c r="P41" i="2"/>
  <c r="N35" i="2"/>
  <c r="Q36" i="2"/>
  <c r="P73" i="2"/>
  <c r="P38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AJ29" i="2"/>
  <c r="P10" i="2"/>
  <c r="M44" i="2"/>
  <c r="N44" i="2" s="1"/>
  <c r="R43" i="2"/>
  <c r="O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R3" i="2"/>
  <c r="O3" i="2"/>
  <c r="P5" i="2"/>
  <c r="P3" i="2" s="1"/>
  <c r="M86" i="2"/>
  <c r="M85" i="2"/>
  <c r="N86" i="2"/>
  <c r="P86" i="2" s="1"/>
  <c r="N85" i="2"/>
  <c r="S85" i="2" s="1"/>
  <c r="R84" i="2"/>
  <c r="O84" i="2"/>
  <c r="N84" i="2"/>
  <c r="Q85" i="2"/>
  <c r="Q86" i="2"/>
  <c r="Q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P20" i="2"/>
  <c r="P18" i="2" s="1"/>
  <c r="S14" i="2"/>
  <c r="S13" i="2" s="1"/>
  <c r="N49" i="2" l="1"/>
  <c r="S50" i="2"/>
  <c r="S49" i="2" s="1"/>
  <c r="Q50" i="2"/>
  <c r="Q49" i="2" s="1"/>
  <c r="P50" i="2"/>
  <c r="Q82" i="2"/>
  <c r="Q81" i="2" s="1"/>
  <c r="S82" i="2"/>
  <c r="S81" i="2" s="1"/>
  <c r="P82" i="2"/>
  <c r="P81" i="2" s="1"/>
  <c r="N51" i="2"/>
  <c r="Q52" i="2"/>
  <c r="Q51" i="2" s="1"/>
  <c r="P52" i="2"/>
  <c r="S52" i="2"/>
  <c r="S51" i="2" s="1"/>
  <c r="Q83" i="2"/>
  <c r="T83" i="2" s="1"/>
  <c r="BF81" i="2" s="1"/>
  <c r="P83" i="2"/>
  <c r="S47" i="2"/>
  <c r="S46" i="2" s="1"/>
  <c r="Q47" i="2"/>
  <c r="Q46" i="2" s="1"/>
  <c r="N46" i="2"/>
  <c r="P47" i="2"/>
  <c r="P70" i="2"/>
  <c r="N13" i="2"/>
  <c r="T79" i="2"/>
  <c r="P22" i="2"/>
  <c r="Q22" i="2"/>
  <c r="Q21" i="2" s="1"/>
  <c r="T40" i="2"/>
  <c r="BB38" i="2" s="1"/>
  <c r="BK38" i="2" s="1"/>
  <c r="P36" i="2"/>
  <c r="T36" i="2" s="1"/>
  <c r="BB35" i="2" s="1"/>
  <c r="S72" i="2"/>
  <c r="S70" i="2" s="1"/>
  <c r="Q74" i="2"/>
  <c r="Q73" i="2" s="1"/>
  <c r="S42" i="2"/>
  <c r="S41" i="2" s="1"/>
  <c r="T82" i="2"/>
  <c r="Q56" i="2"/>
  <c r="P56" i="2"/>
  <c r="T56" i="2" s="1"/>
  <c r="AF55" i="2" s="1"/>
  <c r="S56" i="2"/>
  <c r="S9" i="2"/>
  <c r="T9" i="2" s="1"/>
  <c r="Q9" i="2"/>
  <c r="N8" i="2"/>
  <c r="P9" i="2"/>
  <c r="P8" i="2" s="1"/>
  <c r="Q7" i="2"/>
  <c r="Q6" i="2" s="1"/>
  <c r="P14" i="2"/>
  <c r="P13" i="2" s="1"/>
  <c r="S20" i="2"/>
  <c r="S18" i="2" s="1"/>
  <c r="Q5" i="2"/>
  <c r="Q3" i="2" s="1"/>
  <c r="N3" i="2"/>
  <c r="N81" i="2"/>
  <c r="N23" i="2"/>
  <c r="P24" i="2"/>
  <c r="S24" i="2"/>
  <c r="S23" i="2" s="1"/>
  <c r="Q24" i="2"/>
  <c r="Q23" i="2" s="1"/>
  <c r="S28" i="2"/>
  <c r="S27" i="2" s="1"/>
  <c r="N27" i="2"/>
  <c r="P28" i="2"/>
  <c r="Q28" i="2"/>
  <c r="Q27" i="2" s="1"/>
  <c r="S26" i="2"/>
  <c r="S25" i="2" s="1"/>
  <c r="P26" i="2"/>
  <c r="N25" i="2"/>
  <c r="Q26" i="2"/>
  <c r="Q25" i="2" s="1"/>
  <c r="Q30" i="2"/>
  <c r="S30" i="2"/>
  <c r="P30" i="2"/>
  <c r="T30" i="2" s="1"/>
  <c r="AF29" i="2" s="1"/>
  <c r="N55" i="2"/>
  <c r="S59" i="2"/>
  <c r="S55" i="2" s="1"/>
  <c r="P59" i="2"/>
  <c r="Q59" i="2"/>
  <c r="Q55" i="2" s="1"/>
  <c r="AZ3" i="2"/>
  <c r="T48" i="2"/>
  <c r="P35" i="2"/>
  <c r="Q54" i="2"/>
  <c r="Q53" i="2" s="1"/>
  <c r="N53" i="2"/>
  <c r="S54" i="2"/>
  <c r="S53" i="2" s="1"/>
  <c r="P54" i="2"/>
  <c r="N11" i="2"/>
  <c r="P12" i="2"/>
  <c r="S12" i="2"/>
  <c r="S11" i="2" s="1"/>
  <c r="Q12" i="2"/>
  <c r="Q11" i="2" s="1"/>
  <c r="S34" i="2"/>
  <c r="S29" i="2" s="1"/>
  <c r="Q34" i="2"/>
  <c r="N29" i="2"/>
  <c r="P34" i="2"/>
  <c r="BF46" i="2"/>
  <c r="N60" i="2"/>
  <c r="Q61" i="2"/>
  <c r="Q60" i="2" s="1"/>
  <c r="S61" i="2"/>
  <c r="S60" i="2" s="1"/>
  <c r="P61" i="2"/>
  <c r="N77" i="2"/>
  <c r="Q78" i="2"/>
  <c r="Q77" i="2" s="1"/>
  <c r="S78" i="2"/>
  <c r="S77" i="2" s="1"/>
  <c r="P78" i="2"/>
  <c r="S17" i="2"/>
  <c r="S16" i="2" s="1"/>
  <c r="P17" i="2"/>
  <c r="N16" i="2"/>
  <c r="Q17" i="2"/>
  <c r="Q16" i="2" s="1"/>
  <c r="Q8" i="2"/>
  <c r="T10" i="2"/>
  <c r="BF8" i="2" s="1"/>
  <c r="Q35" i="2"/>
  <c r="P6" i="2"/>
  <c r="T7" i="2"/>
  <c r="Q18" i="2"/>
  <c r="T20" i="2"/>
  <c r="T86" i="2"/>
  <c r="BF84" i="2" s="1"/>
  <c r="P84" i="2"/>
  <c r="S44" i="2"/>
  <c r="S43" i="2" s="1"/>
  <c r="P44" i="2"/>
  <c r="Q44" i="2"/>
  <c r="Q43" i="2" s="1"/>
  <c r="N43" i="2"/>
  <c r="S8" i="2"/>
  <c r="T63" i="2"/>
  <c r="S62" i="2"/>
  <c r="Q65" i="2"/>
  <c r="N64" i="2"/>
  <c r="S65" i="2"/>
  <c r="P65" i="2"/>
  <c r="Q13" i="2"/>
  <c r="T14" i="2"/>
  <c r="T85" i="2"/>
  <c r="S84" i="2"/>
  <c r="S3" i="2"/>
  <c r="T5" i="2"/>
  <c r="T34" i="2"/>
  <c r="S35" i="2"/>
  <c r="T37" i="2"/>
  <c r="S68" i="2"/>
  <c r="P68" i="2"/>
  <c r="Q68" i="2"/>
  <c r="N75" i="2"/>
  <c r="S76" i="2"/>
  <c r="S75" i="2" s="1"/>
  <c r="Q76" i="2"/>
  <c r="Q75" i="2" s="1"/>
  <c r="P76" i="2"/>
  <c r="T46" i="2" l="1"/>
  <c r="T42" i="2"/>
  <c r="T72" i="2"/>
  <c r="P51" i="2"/>
  <c r="T52" i="2"/>
  <c r="P29" i="2"/>
  <c r="Q29" i="2"/>
  <c r="T38" i="2"/>
  <c r="P21" i="2"/>
  <c r="T22" i="2"/>
  <c r="P46" i="2"/>
  <c r="T47" i="2"/>
  <c r="BB46" i="2" s="1"/>
  <c r="BK46" i="2" s="1"/>
  <c r="T74" i="2"/>
  <c r="P49" i="2"/>
  <c r="T50" i="2"/>
  <c r="BB81" i="2"/>
  <c r="BK81" i="2" s="1"/>
  <c r="T81" i="2"/>
  <c r="P55" i="2"/>
  <c r="T59" i="2"/>
  <c r="P25" i="2"/>
  <c r="T26" i="2"/>
  <c r="P23" i="2"/>
  <c r="T24" i="2"/>
  <c r="P27" i="2"/>
  <c r="T28" i="2"/>
  <c r="P16" i="2"/>
  <c r="T17" i="2"/>
  <c r="T78" i="2"/>
  <c r="P77" i="2"/>
  <c r="T61" i="2"/>
  <c r="P60" i="2"/>
  <c r="P11" i="2"/>
  <c r="T12" i="2"/>
  <c r="T54" i="2"/>
  <c r="P53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49" i="2" l="1"/>
  <c r="BK49" i="2" s="1"/>
  <c r="T49" i="2"/>
  <c r="BB73" i="2"/>
  <c r="BK73" i="2" s="1"/>
  <c r="T73" i="2"/>
  <c r="T51" i="2"/>
  <c r="BB51" i="2"/>
  <c r="BK51" i="2" s="1"/>
  <c r="T70" i="2"/>
  <c r="BB70" i="2"/>
  <c r="BK70" i="2" s="1"/>
  <c r="T21" i="2"/>
  <c r="BH21" i="2"/>
  <c r="BK21" i="2" s="1"/>
  <c r="BB41" i="2"/>
  <c r="BK41" i="2" s="1"/>
  <c r="T41" i="2"/>
  <c r="T27" i="2"/>
  <c r="BB27" i="2"/>
  <c r="BK27" i="2" s="1"/>
  <c r="BB23" i="2"/>
  <c r="BK23" i="2" s="1"/>
  <c r="T23" i="2"/>
  <c r="BB25" i="2"/>
  <c r="BK25" i="2" s="1"/>
  <c r="T25" i="2"/>
  <c r="BB55" i="2"/>
  <c r="BK55" i="2" s="1"/>
  <c r="T55" i="2"/>
  <c r="T11" i="2"/>
  <c r="BB11" i="2"/>
  <c r="BK11" i="2" s="1"/>
  <c r="BB16" i="2"/>
  <c r="BK16" i="2" s="1"/>
  <c r="T16" i="2"/>
  <c r="T53" i="2"/>
  <c r="BB53" i="2"/>
  <c r="BK53" i="2" s="1"/>
  <c r="T60" i="2"/>
  <c r="BB60" i="2"/>
  <c r="BK60" i="2" s="1"/>
  <c r="BB77" i="2"/>
  <c r="BK77" i="2" s="1"/>
  <c r="T77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<sst xmlns="http://schemas.openxmlformats.org/spreadsheetml/2006/main" count="760" uniqueCount="505">
  <si>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</si>
  <si>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</si>
  <si>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</si>
  <si>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</si>
  <si>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</si>
  <si>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</si>
  <si>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</si>
  <si>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</si>
  <si>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</si>
  <si>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</si>
  <si>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</si>
  <si>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</si>
  <si>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</si>
  <si>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</si>
  <si>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</si>
  <si>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</si>
  <si>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</si>
  <si>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</si>
  <si>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</si>
  <si>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</si>
  <si>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</si>
  <si>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</si>
  <si>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</si>
  <si>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</si>
  <si>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</si>
  <si>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</si>
  <si>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</si>
  <si>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</si>
  <si>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</si>
  <si>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</si>
  <si>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</si>
  <si>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</si>
  <si>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</si>
  <si>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</si>
  <si>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</si>
  <si>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</si>
  <si>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</si>
  <si>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</si>
  <si>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</si>
  <si>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</si>
  <si>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</si>
  <si>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</si>
  <si>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</si>
  <si>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</si>
  <si>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</si>
  <si>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</si>
  <si>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</si>
  <si>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</si>
  <si>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</si>
  <si>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</si>
  <si>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</si>
  <si>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</si>
  <si>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</si>
  <si>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</si>
  <si>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</si>
  <si>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</si>
  <si>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</si>
  <si>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</si>
  <si>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</si>
  <si>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</si>
  <si>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</si>
  <si>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</si>
  <si>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</si>
  <si>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</si>
  <si>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</si>
  <si>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</si>
  <si>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</si>
  <si>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</si>
  <si>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</si>
  <si>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</si>
  <si>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</si>
  <si>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</si>
  <si>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</si>
  <si>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</si>
  <si>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</si>
  <si>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</si>
  <si>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</si>
  <si>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</si>
  <si>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</si>
  <si>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</si>
  <si>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</si>
  <si>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</si>
  <si>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</si>
  <si>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</si>
  <si>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</si>
  <si>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</si>
  <si>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</si>
  <si>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</si>
  <si>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</si>
  <si>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</si>
  <si>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</si>
  <si>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</si>
  <si>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</si>
  <si>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</si>
  <si>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</si>
  <si>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</si>
  <si>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</si>
  <si>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</si>
  <si>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</si>
  <si>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</si>
  <si>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</si>
  <si>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</si>
  <si>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</si>
  <si>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</si>
  <si>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</si>
  <si>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</si>
  <si>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</si>
  <si>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</si>
  <si>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</si>
  <si>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</si>
  <si>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</si>
  <si>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</si>
  <si>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</si>
  <si>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</si>
  <si>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</si>
  <si>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</si>
  <si>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</si>
  <si>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</si>
  <si>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</si>
  <si>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</si>
  <si>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</si>
  <si>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</si>
  <si>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</si>
  <si>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</si>
  <si>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</si>
  <si>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</si>
  <si>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</si>
  <si>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</si>
  <si>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</si>
  <si>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</si>
  <si>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</si>
  <si>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</si>
  <si>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</si>
  <si>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</si>
  <si>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</si>
  <si>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</si>
  <si>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</si>
  <si>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</si>
  <si>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</si>
  <si>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</si>
  <si>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</si>
  <si>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</si>
  <si>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</si>
  <si>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</si>
  <si>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</si>
  <si>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</si>
  <si>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</si>
  <si>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</si>
  <si>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</si>
  <si>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</si>
  <si>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</si>
  <si>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</si>
  <si>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</si>
  <si>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</si>
  <si>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</si>
  <si>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</si>
  <si>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</si>
  <si>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</si>
  <si>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</si>
  <si>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</si>
  <si>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</si>
  <si>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</si>
  <si>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</si>
  <si>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</si>
  <si>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</si>
  <si>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</si>
  <si>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</si>
  <si>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</si>
  <si>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</si>
  <si>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</si>
  <si>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</si>
  <si>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</si>
  <si>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</si>
  <si>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</si>
  <si>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</si>
  <si>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</si>
  <si>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</si>
  <si>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</si>
  <si>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</si>
  <si>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</si>
  <si>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</si>
  <si>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</si>
  <si>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</si>
  <si>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</si>
  <si>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</si>
  <si>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</si>
  <si>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</si>
  <si>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</si>
  <si>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</si>
  <si>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</si>
  <si>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</si>
  <si>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</si>
  <si>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</si>
  <si>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</si>
  <si>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</si>
  <si>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</si>
  <si>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</si>
  <si>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</si>
  <si>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</si>
  <si>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</si>
  <si>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</si>
  <si>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</si>
  <si>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</si>
  <si>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</si>
  <si>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</si>
  <si>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</si>
  <si>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</si>
  <si>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</si>
  <si>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</si>
  <si>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</si>
  <si>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</si>
  <si>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</si>
  <si>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</si>
  <si>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</si>
  <si>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</si>
  <si>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</si>
  <si>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</si>
  <si>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</si>
  <si>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</si>
  <si>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</si>
  <si>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</si>
  <si>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</si>
  <si>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</si>
  <si>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</si>
  <si>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</si>
  <si>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</si>
  <si>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</si>
  <si>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</si>
  <si>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</si>
  <si>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</si>
  <si>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</si>
  <si>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</si>
  <si>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</si>
  <si>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</si>
  <si>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</si>
  <si>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</si>
  <si>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</si>
  <si>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</si>
  <si>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</si>
  <si>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</si>
  <si>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</si>
  <si>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</si>
  <si>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</si>
  <si>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</si>
  <si>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</si>
  <si>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</si>
  <si>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</si>
  <si>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</si>
  <si>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</si>
  <si>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</si>
  <si>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</si>
  <si>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</si>
  <si>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</si>
  <si>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</si>
  <si>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</si>
  <si>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</si>
  <si>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</si>
  <si>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</si>
  <si>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</si>
  <si>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</si>
  <si>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</si>
  <si>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</si>
  <si>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</si>
  <si>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</si>
  <si>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</si>
  <si>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</si>
  <si>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</si>
  <si>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</si>
  <si>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</si>
  <si>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</si>
  <si>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</si>
  <si>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</si>
  <si>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</si>
  <si>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</si>
  <si>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</si>
  <si>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</si>
  <si>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</si>
  <si>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</si>
  <si>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</si>
  <si>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</si>
  <si>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</si>
  <si>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</si>
  <si>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</si>
  <si>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</si>
  <si>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</si>
  <si>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</si>
  <si>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</si>
  <si>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</si>
  <si>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</si>
  <si>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</si>
  <si>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</si>
  <si>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</si>
  <si>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</si>
  <si>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</si>
  <si>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</si>
  <si>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</si>
  <si>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</si>
  <si>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</si>
  <si>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</si>
  <si>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</si>
  <si>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</si>
  <si>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</si>
  <si>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</si>
  <si>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</si>
  <si>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</si>
  <si>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</si>
  <si>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</si>
  <si>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</si>
  <si>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</si>
  <si>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</si>
  <si>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</si>
  <si>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</si>
  <si>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</si>
  <si>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</si>
  <si>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</si>
  <si>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</si>
  <si>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</si>
  <si>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</si>
  <si>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</si>
  <si>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</si>
  <si>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</si>
  <si>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</si>
  <si>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</si>
  <si>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</si>
  <si>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</si>
  <si>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</si>
  <si>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</si>
  <si>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</si>
  <si>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</si>
  <si>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</si>
  <si>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</si>
  <si>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ИТОГО: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</si>
  <si>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</si>
  <si>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</si>
  <si>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</si>
  <si>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</si>
  <si>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</si>
  <si>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</si>
  <si>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</si>
  <si>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</si>
  <si>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</si>
  <si>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41879051</t>
  </si>
  <si>
    <t>41879053</t>
  </si>
  <si>
    <t>41879896</t>
  </si>
  <si>
    <t>41879055</t>
  </si>
  <si>
    <t>41877557</t>
  </si>
  <si>
    <t>41877597</t>
  </si>
  <si>
    <t>41877570</t>
  </si>
  <si>
    <t>41881942</t>
  </si>
  <si>
    <t>41881977</t>
  </si>
  <si>
    <t>41882026</t>
  </si>
  <si>
    <t>41882048</t>
  </si>
  <si>
    <t>41882076</t>
  </si>
  <si>
    <t>41882112</t>
  </si>
  <si>
    <t>41882143</t>
  </si>
  <si>
    <t>41882182</t>
  </si>
  <si>
    <t>41882221</t>
  </si>
  <si>
    <t>41882243</t>
  </si>
  <si>
    <t>41882260</t>
  </si>
  <si>
    <t>41882275</t>
  </si>
  <si>
    <t>41882286</t>
  </si>
  <si>
    <t>41882306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</si>
  <si>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0,25 км от РУ-0,4 кВ ТП 10/0,4 кВ №361 до границы земельного участка заявителя (марку и сечение провода, протяженность уточнить при проектировании), в т.ч. 0,15 км –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</si>
  <si>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объектов электросетевого хозяйства: реконструкция существующей ТП 10/0,4 кВ в части монтажа коммутационного аппарата 0,4 кВ (тип и технические характеристики уточнить при проектировании) - в т.ч. по Ю-3999.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</si>
  <si>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0,7 км от РУ-0,4 кВ ТП 10/0,4 кВ №361 до границы земельного участка заявителя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</si>
  <si>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объектов электросетевого хозяйства: реконструкция существующей ТП 10/0,4 кВ в части монтажа коммутационного аппарата 0,4 кВ (тип и технические характеристики уточнить при проектировании).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</si>
  <si>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0,17 км от РУ-0,4 кВ ТП 10/0,4 кВ №361 до границы земельного участка заявителя (марку и сечение провода, протяженность уточнить при проектировании), в т.ч. 0,15 км –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</si>
  <si>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протяженностью 0,3 км от РУ-0,4 кВ ТП 10/0,4 кВ №361 до границы земельного участка заявителя (марку и сечение провода, протяженность уточнить при проектировании) – в т.ч. 0,27 км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проектируемой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</si>
  <si>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объектов электросетевого хозяйства: реконструкция существующей ТП 10/0,4 кВ в части монтажа коммутационного аппарата 0,4 кВ (тип и технические характеристики уточнить при проектировании) – в т.ч. по Ю-3999.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</si>
  <si>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- после выполнения заявителем мероприятий в соответствии с п. 11.</t>
  </si>
  <si>
    <t>реконструкция существующей ТП-10/0,4 кВ в части монтажа коммутационного аппарата  ВЛ-0,4 кВ (тип и технические характеристики уточнить при проектировании).в.т.ч.Ю-3999</t>
  </si>
  <si>
    <t>реконструкция существующей ТП-10/0,4 кВ №6/160 в части монтажа дополнительного коммутационного аппарата проектируемой ВЛ-0,4 кВ (тип и технические характеристики коммутационного аппарата уточнить при проектировании).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</si>
  <si>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0,19 км от РУ-0,4 кВ ТП 10/0,4 кВ №361 до границы земельного участка заявителя (марку и сечение провода, протяженность уточнить при проектировании) – в т.ч. 0,19 по Ю-3998;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</si>
  <si>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Реконструкция объектов электросетевого хозяйства: реконструкция существующей ТП 10/0,4 кВ в части монтажа коммутационного аппарата 0,4 кВ (тип и технические характеристики уточнить при проектировании) – в т.ч. по Ю-3998.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</si>
  <si>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0,06 км от РУ-0,4 кВ ТП 10/0,4 кВ №361 до границы земельного участка заявителя (марку и сечение провода, протяженность уточнить при проектировании) – в т.ч. 0,06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</si>
  <si>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0,16 км от РУ-0,4 кВ ТП 10/0,4 кВ №361 до границы земельного участка заявителя (марку и сечение провода, протяженность уточнить при проектировании) – в т.ч. 0,16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</si>
  <si>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0,17 км от РУ-0,4 кВ ТП 10/0,4 кВ №361 до границы земельного участка заявителя (марку и сечение провода, протяженность уточнить при проектировании) – в т.ч. 0,17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</si>
  <si>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 км от РУ-0,4 кВ ТП 10/0,4 кВ №361 до границы земельного участка заявителя (марку и сечение провода, протяженность уточнить при проектировании) – в т.ч. 0,2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</si>
  <si>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0,22 км от РУ-0,4 кВ ТП 10/0,4 кВ №361 до границы земельного участка заявителя (марку и сечение провода, протяженность уточнить при проектировании) – в т.ч. 0,22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</si>
  <si>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0,25 км от РУ-0,4 кВ ТП 10/0,4 кВ №361 до границы земельного участка заявителя (марку и сечение провода, протяженность уточнить при проектировании) – в т.ч. 0,25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</si>
  <si>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0,27 км от РУ-0,4 кВ ТП 10/0,4 кВ №361 до границы земельного участка заявителя (марку и сечение провода, протяженность уточнить при проектировании) – в т.ч. 0,27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</si>
  <si>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0,47 км от РУ-0,4 кВ ТП 10/0,4 кВ №361 до границы земельного участка заявителя (марку и сечение провода, протяженность уточнить при проектировании) – в т.ч. 0,47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</si>
  <si>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0,5 км от РУ-0,4 кВ ТП 10/0,4 кВ №361 до границы земельного участка заявителя (марку и сечение провода, протяженность уточнить при проектировании) – в т.ч. 0,5 км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</si>
  <si>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. 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0,52 км от РУ-0,4 кВ ТП 10/0,4 кВ №361 до границы земельного участка заявителя (марку и сечение провода, протяженность уточнить при проектировании) – в т.ч. 0,52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п.11.,,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</si>
  <si>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0,65 км от РУ-0,4 кВ ТП 10/0,4 кВ №361 до границы земельного участка заявителя (марку и сечение провода, протяженность уточнить при проектировании) – в т.ч. 0,65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</si>
  <si>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0,67 км от РУ-0,4 кВ ТП 10/0,4 кВ №361 до границы земельного участка заявителя (марку и сечение провода, протяженность уточнить при проектировании) – в т.ч. 0,67 по Ю-3999;
- строительство воздушной линии электропередачи 0,4 кВ самонесущим изолированным проводом – ответвления (перекидки) протяженностью 0,025 км от опоры проектируемого участка ВЛ-0,4 кВ до вводного коммутационного аппарата ВПУ заявителя (располагаемого на границе земельного участка заявителя),(марку и сечение провода, протяженность уточнить при проектировании) – после выполнения заявителем мероприятий в соответствии с п.11.</t>
  </si>
  <si>
    <t>Курская обл., Суджанский район, с.Бондаревка, ул. Черняховского, д.2</t>
  </si>
  <si>
    <t>Курская обл., Суджанский район, с.Бондаревка, ул. Черняховского, д. 32</t>
  </si>
  <si>
    <t>Курская обл., Суджанский район, с.Бондаревка, ул. Черняховского, д. 1</t>
  </si>
  <si>
    <t>Курская обл., Суджанский район, с.Бондаревка, ул. Черняховского, д. 11</t>
  </si>
  <si>
    <t>Курская обл., Суджанский район, с.Бондаревка, ул. Черняховского, д. 5</t>
  </si>
  <si>
    <t>Курская обл., Суджанский район, с.Бондаревка, ул. Черняховского, д. 7</t>
  </si>
  <si>
    <t>Курская обл., Суджанский район, с.Бондаревка, ул. Черняховского, д. 9</t>
  </si>
  <si>
    <t>Курская обл., Суджанский район, с.Бондаревка, ул. Черняховского, д. 4</t>
  </si>
  <si>
    <t>Курская обл., Суджанский район, с.Бондаревка, ул. Черняховского, д. 6</t>
  </si>
  <si>
    <t>Курская обл., Суджанский район, с.Бондаревка, ул. Черняховского, д. 8</t>
  </si>
  <si>
    <t>Курская обл., Суджанский район, с.Бондаревка, ул. Черняховского, д. 10</t>
  </si>
  <si>
    <t>Курская обл., Суджанский район, с.Бондаревка, ул. Черняховского, д. 12</t>
  </si>
  <si>
    <t>Курская обл., Суджанский район, с.Бондаревка, ул. Черняховского, д. 14</t>
  </si>
  <si>
    <t>Курская обл., Суджанский район, с.Бондаревка, ул. Черняховского, д. 16</t>
  </si>
  <si>
    <t>Курская обл., Суджанский район, с.Бондаревка, ул. Черняховского, д. 18</t>
  </si>
  <si>
    <t>Курская обл., Суджанский район, с.Бондаревка, ул. Черняховского, д. 20</t>
  </si>
  <si>
    <t>Курская обл., Суджанский район, с.Бондаревка, ул. Черняховского, д. 22</t>
  </si>
  <si>
    <t>Курская обл., Суджанский район, с.Бондаревка, ул. Черняховского, д. 24</t>
  </si>
  <si>
    <t>Курская обл., Суджанский район, с.Бондаревка, ул. Черняховского, д. 26</t>
  </si>
  <si>
    <t>Курская обл., Суджанский район, с.Бондаревка, ул. Черняховского, д. 28</t>
  </si>
  <si>
    <t>Курская обл., Суджанский район, с.Бондаревка, ул. Черняховского, д. 30</t>
  </si>
  <si>
    <t>Су.РЭС</t>
  </si>
  <si>
    <t>Алиев Саид Исламович</t>
  </si>
  <si>
    <t>Старченко Алексей Сергеевич</t>
  </si>
  <si>
    <t>Крухмалев Алексей Владимирович</t>
  </si>
  <si>
    <t>Куренинов Артем Геннадьевич</t>
  </si>
  <si>
    <t>Щелкунов Сергей Константинович</t>
  </si>
  <si>
    <t>Коваленко Владимир Николаевич</t>
  </si>
  <si>
    <t>Козюков Виктор Петрович</t>
  </si>
  <si>
    <t>Березуцкий Александр Александрович</t>
  </si>
  <si>
    <t>Ворошилина Любовь Викторовна</t>
  </si>
  <si>
    <t>Вторушин Сергей Александрович</t>
  </si>
  <si>
    <t>Долбина Алла Ивановна</t>
  </si>
  <si>
    <t>Ерпулёва Наталия Фёдоровна</t>
  </si>
  <si>
    <t>Ильченко Андрей Владимирович</t>
  </si>
  <si>
    <t>Малышкин Григорий Владимирович</t>
  </si>
  <si>
    <t>Недбаев Алексей Викторович</t>
  </si>
  <si>
    <t>Полиняко Дмитрий Владимирович</t>
  </si>
  <si>
    <t>Ховяков Олег Викторович</t>
  </si>
  <si>
    <t>Зыбалов Александр Александрович</t>
  </si>
  <si>
    <t>Здоренко Алексей Михайлович</t>
  </si>
  <si>
    <t>Егоров Дмитрий Алексеевич</t>
  </si>
  <si>
    <t>Алёнкина Надежда Анатольевна</t>
  </si>
  <si>
    <t>41879051 (Ю-3998/2019)</t>
  </si>
  <si>
    <t>41879053 (Ю-3999/2019)</t>
  </si>
  <si>
    <t>41879896 (Ю-4000/2019)</t>
  </si>
  <si>
    <t>41879055 (Ю-4001/2019)</t>
  </si>
  <si>
    <t>41877557 (Ю-4004/2019)</t>
  </si>
  <si>
    <t>41877597 (Ю-4005/2019)</t>
  </si>
  <si>
    <t>41877570 (Ю-4006/2019)</t>
  </si>
  <si>
    <t>41881942 (Ю-4012/2019)</t>
  </si>
  <si>
    <t>41881977 (Ю-4013/2019)</t>
  </si>
  <si>
    <t>41882026 (Ю-4014/2019)</t>
  </si>
  <si>
    <t>41882048 (Ю-4015/2019)</t>
  </si>
  <si>
    <t>41882076 (Ю-4016/2019)</t>
  </si>
  <si>
    <t>41882112 (Ю-4017/2019)</t>
  </si>
  <si>
    <t>41882143 (Ю-4018/2019)</t>
  </si>
  <si>
    <t>41882182 (Ю-4019/2019)</t>
  </si>
  <si>
    <t>41882221 (Ю-4020/2019)</t>
  </si>
  <si>
    <t>41882243 (Ю-4021/2019)</t>
  </si>
  <si>
    <t>41882260 (Ю-4022/2019)</t>
  </si>
  <si>
    <t>41882275 (Ю-4023/2019)</t>
  </si>
  <si>
    <t>41882286 (Ю-4024/2019)</t>
  </si>
  <si>
    <t>41882306 (Ю-4025/2019)</t>
  </si>
  <si>
    <t>1) 0,7 км
2) перекидка</t>
  </si>
  <si>
    <t>Монтаж АВ-0,4 кВ (160 А)</t>
  </si>
  <si>
    <t>1) 0,1 км
2) перекидка</t>
  </si>
  <si>
    <t>Остальной объем в Ю-3999 (Очередь 152)</t>
  </si>
  <si>
    <t>перекидка</t>
  </si>
  <si>
    <t>Остальной объем в Ю-3998 (Очередь 152)</t>
  </si>
  <si>
    <t>41833602 (ЦЭС-17869/2019)</t>
  </si>
  <si>
    <t>Михилев Анатолий Васильевич</t>
  </si>
  <si>
    <t>Золотухинский</t>
  </si>
  <si>
    <t>Курская обл., Золотухинский р-н, с. Тазово, ул. Низ, д. 6</t>
  </si>
  <si>
    <t>строительство воздушной линии электропередачи 0,4 кВ самонесущим изолированным проводом – ответвления протяженностью 0,15 км от опоры № 2 существующей ВЛ-0,4 кВ № 2 до границы земельного участка заявителя,                                с увеличением протяженности существующей ВЛ-0,4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– ответвления (перекидки) протяженностью 0,025 км до вводного коммутационного аппарата ВПУ заявителя (располагаемого на границе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после выполнения заявителем мероприятий в соответствии с п. 11)</t>
  </si>
  <si>
    <t>реконструкция существующей ВЛ-10 кВ № 332.19 в части монтажа совместной подвеской проектируемой ВЛ-0,4 кВ на участке протяженностью 0,2 км в пролетах опор №№4-1…..66 (номера опор и объем реконструкции уточнить при проектировании).</t>
  </si>
  <si>
    <t>реконструкция существующей ВЛ-10 кВ № 332.19 в части монтажа совместной подвеской проектируемой ВЛ-0,4 кВ на участке протяженностью 0,2 км (учесть 4 дополнительные опоры ВЛ-10 кВ)</t>
  </si>
  <si>
    <t>1) 0,15 км;
2) 0,025 (перекидка)</t>
  </si>
  <si>
    <t>Хоз.способ ххх2019г.</t>
  </si>
  <si>
    <t>реконструкция существующей ВЛ-10 кВ № 332.19 в части монтажа совместной подвеской проектируемой ВЛ-0,4 кВ</t>
  </si>
  <si>
    <t>(4 дополнительные опоры ВЛ-10 кВ)</t>
  </si>
  <si>
    <t>Устройство перекидки (0,025км)</t>
  </si>
  <si>
    <t>41794988 (ЦЭС-17494/2019)</t>
  </si>
  <si>
    <t>Переверзев Стефан Яковлевич</t>
  </si>
  <si>
    <t>Медвенский</t>
  </si>
  <si>
    <t>Курская обл., Медвенский р-он, Высокский с/с, х.Свиридов, д6</t>
  </si>
  <si>
    <t>строительство воздушной линии электропередачи 10 кВ защищенным проводом – ответвления протяженностью 0,82 км от опоры № 189 существующей ВЛ-10 кВ 243.16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двух линейных разъединителей 10 кВ (на концевой опоре и в точке врезки  проектируемого ответвления от ВЛ-10 кВ № 243.16, 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столбового типа с одним силовым трансформатором мощностью 25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</si>
  <si>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243.16 в части монтажа ответвительной арматуры в точке врезки (объем реконструкции уточнить при проектировании).</t>
  </si>
  <si>
    <t>СТП 25 кВА (со шкафом АСУЭ в комплекте со счетчиком (МЭК-104))</t>
  </si>
  <si>
    <t>Хоз.способ от 11.06.2019г. КР/05/349-Р</t>
  </si>
  <si>
    <t xml:space="preserve">№41640790 (Ц-15897/2018) </t>
  </si>
  <si>
    <t>Жердев Дмитрий Валентинович</t>
  </si>
  <si>
    <t>Курский</t>
  </si>
  <si>
    <t>Курская обл., Курский р-он, д. Верхняя Медведица</t>
  </si>
  <si>
    <t>строительство воздушной линии электропередачи 10 кВ защищенным проводом – ответвления протяженностью 0,01 км от опоры № 403 существующей ВЛ-10 кВ 438.02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проектировании;
- монтаж линейного разъединителя 10 кВ на концевой опоре проектируемого ответвления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киоскового типа с одним силовым трансформатором мощностью 160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</si>
  <si>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438.02 в части монтажа ответвительной арматуры к опоре ВЛ-10 кВ в точке врезки (объем реконструкции уточнить при проектировании).</t>
  </si>
  <si>
    <t>КТП 160 кВА (со Шкафом АСУЭ в комплекте с УСПД (МЭК-104))</t>
  </si>
  <si>
    <t>монтаж 1 опоры</t>
  </si>
  <si>
    <t>Монтаж АВ-0,4 кВ -  шт.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</si>
  <si>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152 Льготники») </t>
  </si>
  <si>
    <t>реконструкция существующей ВЛ-10 кВ № 332.19 в части монтажа совместной подвеской проектируемой ВЛ-0,4 кВ на участке протяженностью 0,2 км с установкой дополнительных опор</t>
  </si>
  <si>
    <t xml:space="preserve">№41858672 (З-3744/2019) </t>
  </si>
  <si>
    <t>ФГКУ "Пограничное управление ФСБ Российской Федерации по Курской области"</t>
  </si>
  <si>
    <t>Курская обл., Рыльский р-он, автомобильная дорога "Курск-Льгов-Рыльск-граница с Украиной" на 155 км (поворот в село Крупец), кадастровый номер: 46:20:000000:92</t>
  </si>
  <si>
    <t>строительство воздушной линии электропередачи 10 кВ защищенным проводом – ответвления протяженностью 0,03 км от опоры № 76 ВЛ-10 кВ №2161 до проектируемой ТП-10/0,4 кВ с увеличением протяженности существующей ВЛ-10 кВ ;
- монтаж линейного разъединителя 10 кВ на концевой опоре проектируемого ответвления;
- строительство воздушной линии электропередачи 0,4 кВ самонесущим изолированным проводом (ВЛИ-0,4 кВ) протяженностью 0,035 км от проектируемой ТП-10/0,4 кВ до границы земельного участка заявителя;
- строительство перекидки протяженностью 0,025 км;
Строительство трансформаторной подстанции 10/0,4 кВ столбового типа с одним силовым трансформатором мощностью 16 кВА.</t>
  </si>
  <si>
    <t>Реконструкция существующей ВЛ-10 кВ № 2161 в части монтажа ответвительной арматуры в точке врезки</t>
  </si>
  <si>
    <t>СТП 16 кВА (со шкафом АСУЭ в комплекте со счетчиком (МЭК-104))</t>
  </si>
  <si>
    <t>1) 0,035 км (с монтажом 2-х стоечной опоры)
2) перекидка (1-но фазная)</t>
  </si>
  <si>
    <t>0,035 км (с монтажом 2-х стоечной опоры)</t>
  </si>
  <si>
    <t xml:space="preserve"> перекидка (1-но фазная)</t>
  </si>
  <si>
    <t>1) КТП 160 кВА – 1 шт. 
2) СТП 25 кВА – 1 шт.
3) СТП 16 кВА – 1 шт.</t>
  </si>
  <si>
    <t>(с монтажом 2-х стоечной опоры)</t>
  </si>
  <si>
    <r>
      <t>1) 0,02 км</t>
    </r>
    <r>
      <rPr>
        <sz val="28"/>
        <color rgb="FFFF0000"/>
        <rFont val="Arial"/>
        <family val="2"/>
        <charset val="204"/>
      </rPr>
      <t xml:space="preserve"> (с монтажом 2-х стоечной опоры)</t>
    </r>
    <r>
      <rPr>
        <sz val="28"/>
        <color theme="1"/>
        <rFont val="Arial"/>
        <family val="2"/>
        <charset val="204"/>
      </rPr>
      <t xml:space="preserve">
2) перекидка</t>
    </r>
  </si>
  <si>
    <r>
      <t xml:space="preserve">1) 0,03 км </t>
    </r>
    <r>
      <rPr>
        <sz val="28"/>
        <color rgb="FFFF0000"/>
        <rFont val="Arial"/>
        <family val="2"/>
        <charset val="204"/>
      </rPr>
      <t>(с монтажом 2-х стоечной опоры)</t>
    </r>
    <r>
      <rPr>
        <sz val="28"/>
        <color theme="1"/>
        <rFont val="Arial"/>
        <family val="2"/>
        <charset val="204"/>
      </rPr>
      <t xml:space="preserve">
2) перекидка</t>
    </r>
  </si>
  <si>
    <r>
      <t xml:space="preserve">1) 0,02 км </t>
    </r>
    <r>
      <rPr>
        <sz val="28"/>
        <color rgb="FFFF0000"/>
        <rFont val="Arial"/>
        <family val="2"/>
        <charset val="204"/>
      </rPr>
      <t>(с монтажом 2-х стоечной опоры)</t>
    </r>
    <r>
      <rPr>
        <sz val="28"/>
        <color theme="1"/>
        <rFont val="Arial"/>
        <family val="2"/>
        <charset val="204"/>
      </rPr>
      <t xml:space="preserve">
2) перекидка</t>
    </r>
  </si>
  <si>
    <r>
      <t>0,01</t>
    </r>
    <r>
      <rPr>
        <sz val="28"/>
        <color rgb="FFFF0000"/>
        <rFont val="Arial"/>
        <family val="2"/>
        <charset val="204"/>
      </rPr>
      <t>(с монтажом 2-х стоечной опоры)</t>
    </r>
  </si>
  <si>
    <t>1,71 (с учетом перекидок и дополнительных опор)</t>
  </si>
  <si>
    <t>0,86 (с учетом дополнительных опор)</t>
  </si>
  <si>
    <r>
      <t xml:space="preserve">0,03 </t>
    </r>
    <r>
      <rPr>
        <sz val="28"/>
        <color rgb="FFFF0000"/>
        <rFont val="Arial"/>
        <family val="2"/>
        <charset val="204"/>
      </rPr>
      <t>(с монтажом 2-х стоечной опоры)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</si>
</sst>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35"/>
      <color theme="1"/>
      <name val="Arial"/>
      <family val="2"/>
      <charset val="204"/>
    </font>
    <font>
      <sz val="90"/>
      <name val="Arial"/>
      <family val="2"/>
      <charset val="204"/>
    </font>
    <font>
      <sz val="28"/>
      <color rgb="FFFF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7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14" fontId="8" fillId="0" borderId="10" xfId="0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left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0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1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8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9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81"/>
  <sheetViews>
    <sheetView tabSelected="1" view="pageBreakPreview" topLeftCell="AF1" zoomScale="26" zoomScaleNormal="30" zoomScaleSheetLayoutView="26" workbookViewId="0">
      <pane ySplit="2" topLeftCell="A66" activePane="bottomLeft" state="frozen"/>
      <selection pane="bottomLeft" activeCell="AH5" sqref="AH5"/>
    </sheetView>
  </sheetViews>
  <sheetFormatPr defaultColWidth="9.140625" defaultRowHeight="34.5" x14ac:dyDescent="0.45"/>
  <cols>
    <col min="1" max="1" width="28.85546875" style="176" customWidth="1"/>
    <col min="2" max="2" width="35.710937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50.28515625" style="176" customWidth="1"/>
    <col min="8" max="8" width="23" style="176" hidden="1" customWidth="1"/>
    <col min="9" max="9" width="43.28515625" style="176" customWidth="1"/>
    <col min="10" max="10" width="112" style="176" customWidth="1"/>
    <col min="11" max="11" width="49.5703125" style="176" customWidth="1"/>
    <col min="12" max="12" width="31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4.140625" style="176" customWidth="1"/>
    <col min="20" max="20" width="29.85546875" style="176" customWidth="1"/>
    <col min="21" max="21" width="38" style="176" customWidth="1"/>
    <col min="22" max="23" width="27" style="176" hidden="1" customWidth="1"/>
    <col min="24" max="24" width="28.42578125" style="176" hidden="1" customWidth="1"/>
    <col min="25" max="25" width="20.140625" style="176" hidden="1" customWidth="1"/>
    <col min="26" max="26" width="24.5703125" style="176" hidden="1" customWidth="1"/>
    <col min="27" max="27" width="24.140625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89.140625" style="176" customWidth="1"/>
    <col min="33" max="33" width="29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3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45.4257812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57.5" customHeight="1" x14ac:dyDescent="0.95">
      <c r="A1" s="250" t="s">
        <v>485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  <c r="BA1" s="250"/>
      <c r="BB1" s="250"/>
      <c r="BC1" s="250"/>
      <c r="BD1" s="250"/>
      <c r="BE1" s="250"/>
      <c r="BF1" s="250"/>
      <c r="BG1" s="250"/>
      <c r="BH1" s="250"/>
      <c r="BI1" s="250"/>
      <c r="BJ1" s="250"/>
      <c r="BK1" s="250"/>
      <c r="BL1" s="250"/>
      <c r="BM1" s="250"/>
      <c r="BN1" s="250"/>
      <c r="BO1" s="250"/>
      <c r="BP1" s="250"/>
      <c r="BQ1" s="250"/>
      <c r="BR1" s="250"/>
      <c r="BS1" s="250"/>
      <c r="BT1" s="250"/>
    </row>
    <row r="2" spans="1:73" s="22" customFormat="1" ht="324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429</v>
      </c>
      <c r="B3" s="18" t="s">
        <v>341</v>
      </c>
      <c r="C3" s="24">
        <v>43731</v>
      </c>
      <c r="D3" s="19">
        <v>458.33300000000003</v>
      </c>
      <c r="E3" s="19">
        <v>458.33300000000003</v>
      </c>
      <c r="F3" s="20">
        <v>6</v>
      </c>
      <c r="G3" s="18" t="s">
        <v>408</v>
      </c>
      <c r="H3" s="18" t="s">
        <v>407</v>
      </c>
      <c r="I3" s="18" t="s">
        <v>386</v>
      </c>
      <c r="J3" s="247" t="s">
        <v>362</v>
      </c>
      <c r="K3" s="247" t="s">
        <v>363</v>
      </c>
      <c r="L3" s="20"/>
      <c r="M3" s="184"/>
      <c r="N3" s="20"/>
      <c r="O3" s="21">
        <f>SUM(O4:O5)</f>
        <v>127.07000000000001</v>
      </c>
      <c r="P3" s="21">
        <f t="shared" ref="P3:U3" si="0">SUM(P4:P5)</f>
        <v>0</v>
      </c>
      <c r="Q3" s="21">
        <f t="shared" si="0"/>
        <v>14.286000000000001</v>
      </c>
      <c r="R3" s="21">
        <f t="shared" si="0"/>
        <v>105.72199999999999</v>
      </c>
      <c r="S3" s="21">
        <f t="shared" si="0"/>
        <v>0</v>
      </c>
      <c r="T3" s="21">
        <f t="shared" si="0"/>
        <v>7.0620000000000003</v>
      </c>
      <c r="U3" s="21">
        <f t="shared" si="0"/>
        <v>127.07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/>
      <c r="AI3" s="23"/>
      <c r="AJ3" s="23"/>
      <c r="AK3" s="21"/>
      <c r="AL3" s="229"/>
      <c r="AM3" s="23"/>
      <c r="AN3" s="23"/>
      <c r="AO3" s="21"/>
      <c r="AP3" s="21"/>
      <c r="AQ3" s="21"/>
      <c r="AR3" s="21"/>
      <c r="AS3" s="21"/>
      <c r="AT3" s="183"/>
      <c r="AU3" s="23"/>
      <c r="AV3" s="21"/>
      <c r="AW3" s="21"/>
      <c r="AX3" s="21"/>
      <c r="AY3" s="21"/>
      <c r="AZ3" s="21"/>
      <c r="BA3" s="21"/>
      <c r="BB3" s="21"/>
      <c r="BC3" s="21"/>
      <c r="BD3" s="229" t="s">
        <v>452</v>
      </c>
      <c r="BE3" s="21">
        <f>U4+U5</f>
        <v>127.07</v>
      </c>
      <c r="BF3" s="20"/>
      <c r="BG3" s="21"/>
      <c r="BH3" s="20"/>
      <c r="BI3" s="23"/>
      <c r="BJ3" s="23"/>
      <c r="BK3" s="21"/>
      <c r="BL3" s="21"/>
      <c r="BM3" s="21"/>
      <c r="BN3" s="181">
        <f>BE3</f>
        <v>127.07</v>
      </c>
      <c r="BO3" s="24"/>
      <c r="BP3" s="21" t="s">
        <v>453</v>
      </c>
      <c r="BQ3" s="195"/>
      <c r="BR3" s="196"/>
      <c r="BT3" s="197"/>
      <c r="BU3" s="25"/>
    </row>
    <row r="4" spans="1:73" s="22" customFormat="1" ht="301.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49"/>
      <c r="K4" s="249"/>
      <c r="L4" s="20"/>
      <c r="M4" s="242" t="s">
        <v>310</v>
      </c>
      <c r="N4" s="20">
        <v>0.1</v>
      </c>
      <c r="O4" s="21">
        <f>N4*1177</f>
        <v>117.7</v>
      </c>
      <c r="P4" s="21"/>
      <c r="Q4" s="21">
        <f>O4*0.08</f>
        <v>9.4160000000000004</v>
      </c>
      <c r="R4" s="21">
        <f>O4*0.86</f>
        <v>101.22199999999999</v>
      </c>
      <c r="S4" s="21">
        <v>0</v>
      </c>
      <c r="T4" s="21">
        <f>O4*0.06</f>
        <v>7.0620000000000003</v>
      </c>
      <c r="U4" s="21">
        <f>SUM(Q4:T4)</f>
        <v>117.69999999999999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229"/>
      <c r="AM4" s="23"/>
      <c r="AN4" s="23"/>
      <c r="AO4" s="21"/>
      <c r="AP4" s="21"/>
      <c r="AQ4" s="21"/>
      <c r="AR4" s="21"/>
      <c r="AS4" s="21"/>
      <c r="AT4" s="183"/>
      <c r="AU4" s="23"/>
      <c r="AV4" s="21"/>
      <c r="AW4" s="21"/>
      <c r="AX4" s="21"/>
      <c r="AY4" s="21"/>
      <c r="AZ4" s="21"/>
      <c r="BA4" s="21"/>
      <c r="BB4" s="21"/>
      <c r="BC4" s="21"/>
      <c r="BD4" s="229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5"/>
      <c r="BR4" s="196"/>
      <c r="BT4" s="197"/>
      <c r="BU4" s="25"/>
    </row>
    <row r="5" spans="1:73" s="22" customFormat="1" ht="301.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48"/>
      <c r="K5" s="248"/>
      <c r="L5" s="20"/>
      <c r="M5" s="243"/>
      <c r="N5" s="20" t="s">
        <v>454</v>
      </c>
      <c r="O5" s="21">
        <f>U5</f>
        <v>9.370000000000001</v>
      </c>
      <c r="P5" s="21"/>
      <c r="Q5" s="21">
        <v>4.87</v>
      </c>
      <c r="R5" s="21">
        <v>4.5</v>
      </c>
      <c r="S5" s="21">
        <v>0</v>
      </c>
      <c r="T5" s="21">
        <v>0</v>
      </c>
      <c r="U5" s="21">
        <f>SUM(Q5:T5)</f>
        <v>9.370000000000001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29"/>
      <c r="AM5" s="23"/>
      <c r="AN5" s="23"/>
      <c r="AO5" s="21"/>
      <c r="AP5" s="21"/>
      <c r="AQ5" s="21"/>
      <c r="AR5" s="21"/>
      <c r="AS5" s="21"/>
      <c r="AT5" s="183"/>
      <c r="AU5" s="23"/>
      <c r="AV5" s="21"/>
      <c r="AW5" s="21"/>
      <c r="AX5" s="21"/>
      <c r="AY5" s="21"/>
      <c r="AZ5" s="21"/>
      <c r="BA5" s="21"/>
      <c r="BB5" s="21"/>
      <c r="BC5" s="21"/>
      <c r="BD5" s="229"/>
      <c r="BE5" s="18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5"/>
      <c r="BR5" s="196"/>
      <c r="BT5" s="197"/>
      <c r="BU5" s="25"/>
    </row>
    <row r="6" spans="1:73" s="22" customFormat="1" ht="408.75" customHeight="1" x14ac:dyDescent="0.25">
      <c r="A6" s="17" t="s">
        <v>430</v>
      </c>
      <c r="B6" s="18" t="s">
        <v>342</v>
      </c>
      <c r="C6" s="24">
        <v>43731</v>
      </c>
      <c r="D6" s="19">
        <v>458.33300000000003</v>
      </c>
      <c r="E6" s="19">
        <v>458.33300000000003</v>
      </c>
      <c r="F6" s="20">
        <v>6</v>
      </c>
      <c r="G6" s="18" t="s">
        <v>409</v>
      </c>
      <c r="H6" s="18" t="s">
        <v>407</v>
      </c>
      <c r="I6" s="18" t="s">
        <v>387</v>
      </c>
      <c r="J6" s="247" t="s">
        <v>364</v>
      </c>
      <c r="K6" s="247" t="s">
        <v>365</v>
      </c>
      <c r="L6" s="20"/>
      <c r="M6" s="184"/>
      <c r="N6" s="20"/>
      <c r="O6" s="21">
        <f>SUM(O7:O9)</f>
        <v>838.67</v>
      </c>
      <c r="P6" s="21">
        <f t="shared" ref="P6:U6" si="1">SUM(P7:P9)</f>
        <v>0</v>
      </c>
      <c r="Q6" s="21">
        <f t="shared" si="1"/>
        <v>71.832000000000008</v>
      </c>
      <c r="R6" s="21">
        <f t="shared" si="1"/>
        <v>714.24400000000003</v>
      </c>
      <c r="S6" s="21">
        <f t="shared" si="1"/>
        <v>3.16</v>
      </c>
      <c r="T6" s="21">
        <f t="shared" si="1"/>
        <v>49.433999999999997</v>
      </c>
      <c r="U6" s="21">
        <f t="shared" si="1"/>
        <v>838.67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229"/>
      <c r="AM6" s="23"/>
      <c r="AN6" s="23"/>
      <c r="AO6" s="21"/>
      <c r="AP6" s="21"/>
      <c r="AQ6" s="21"/>
      <c r="AR6" s="21"/>
      <c r="AS6" s="21"/>
      <c r="AT6" s="229"/>
      <c r="AU6" s="23"/>
      <c r="AV6" s="21"/>
      <c r="AW6" s="21"/>
      <c r="AX6" s="21"/>
      <c r="AY6" s="21"/>
      <c r="AZ6" s="21"/>
      <c r="BA6" s="21"/>
      <c r="BB6" s="21" t="s">
        <v>451</v>
      </c>
      <c r="BC6" s="21">
        <f>U7</f>
        <v>5.4</v>
      </c>
      <c r="BD6" s="229" t="s">
        <v>450</v>
      </c>
      <c r="BE6" s="181">
        <f>U8+U9</f>
        <v>833.27</v>
      </c>
      <c r="BF6" s="20"/>
      <c r="BG6" s="21"/>
      <c r="BH6" s="20"/>
      <c r="BI6" s="23"/>
      <c r="BJ6" s="23"/>
      <c r="BK6" s="21"/>
      <c r="BL6" s="21"/>
      <c r="BM6" s="21"/>
      <c r="BN6" s="181">
        <f>BC6+BE6</f>
        <v>838.67</v>
      </c>
      <c r="BO6" s="24"/>
      <c r="BP6" s="21"/>
      <c r="BQ6" s="195"/>
      <c r="BR6" s="196"/>
      <c r="BT6" s="197"/>
      <c r="BU6" s="25"/>
    </row>
    <row r="7" spans="1:73" s="22" customFormat="1" ht="224.2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49"/>
      <c r="K7" s="249"/>
      <c r="L7" s="20"/>
      <c r="M7" s="20" t="s">
        <v>311</v>
      </c>
      <c r="N7" s="21" t="str">
        <f>BB6</f>
        <v>Монтаж АВ-0,4 кВ (160 А)</v>
      </c>
      <c r="O7" s="21">
        <f>U7</f>
        <v>5.4</v>
      </c>
      <c r="P7" s="20"/>
      <c r="Q7" s="21">
        <v>1.05</v>
      </c>
      <c r="R7" s="21">
        <v>1.19</v>
      </c>
      <c r="S7" s="21">
        <v>3.16</v>
      </c>
      <c r="T7" s="21">
        <v>0</v>
      </c>
      <c r="U7" s="21">
        <f>SUM(Q7:T7)</f>
        <v>5.4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3"/>
      <c r="AJ7" s="23"/>
      <c r="AK7" s="21"/>
      <c r="AL7" s="229"/>
      <c r="AM7" s="23"/>
      <c r="AN7" s="23"/>
      <c r="AO7" s="21"/>
      <c r="AP7" s="21"/>
      <c r="AQ7" s="21"/>
      <c r="AR7" s="21"/>
      <c r="AS7" s="21"/>
      <c r="AT7" s="229"/>
      <c r="AU7" s="23"/>
      <c r="AV7" s="21"/>
      <c r="AW7" s="21"/>
      <c r="AX7" s="21"/>
      <c r="AY7" s="21"/>
      <c r="AZ7" s="21"/>
      <c r="BA7" s="21"/>
      <c r="BB7" s="21"/>
      <c r="BC7" s="21"/>
      <c r="BD7" s="229"/>
      <c r="BE7" s="181"/>
      <c r="BF7" s="20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5"/>
      <c r="BR7" s="196"/>
      <c r="BT7" s="197"/>
      <c r="BU7" s="25"/>
    </row>
    <row r="8" spans="1:73" s="22" customFormat="1" ht="224.2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49"/>
      <c r="K8" s="249"/>
      <c r="L8" s="20"/>
      <c r="M8" s="242" t="s">
        <v>310</v>
      </c>
      <c r="N8" s="20">
        <v>0.7</v>
      </c>
      <c r="O8" s="21">
        <f>N8*1177</f>
        <v>823.9</v>
      </c>
      <c r="P8" s="21"/>
      <c r="Q8" s="21">
        <f>O8*0.08</f>
        <v>65.912000000000006</v>
      </c>
      <c r="R8" s="21">
        <f>O8*0.86</f>
        <v>708.55399999999997</v>
      </c>
      <c r="S8" s="21">
        <v>0</v>
      </c>
      <c r="T8" s="21">
        <f>O8*0.06</f>
        <v>49.433999999999997</v>
      </c>
      <c r="U8" s="21">
        <f>SUM(Q8:T8)</f>
        <v>823.9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3"/>
      <c r="AJ8" s="23"/>
      <c r="AK8" s="21"/>
      <c r="AL8" s="229"/>
      <c r="AM8" s="23"/>
      <c r="AN8" s="23"/>
      <c r="AO8" s="21"/>
      <c r="AP8" s="21"/>
      <c r="AQ8" s="21"/>
      <c r="AR8" s="21"/>
      <c r="AS8" s="21"/>
      <c r="AT8" s="229"/>
      <c r="AU8" s="23"/>
      <c r="AV8" s="21"/>
      <c r="AW8" s="21"/>
      <c r="AX8" s="21"/>
      <c r="AY8" s="21"/>
      <c r="AZ8" s="21"/>
      <c r="BA8" s="21"/>
      <c r="BB8" s="21"/>
      <c r="BC8" s="21"/>
      <c r="BD8" s="229"/>
      <c r="BE8" s="181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5"/>
      <c r="BR8" s="196"/>
      <c r="BT8" s="197"/>
      <c r="BU8" s="25"/>
    </row>
    <row r="9" spans="1:73" s="22" customFormat="1" ht="224.25" customHeight="1" x14ac:dyDescent="0.25">
      <c r="A9" s="17"/>
      <c r="B9" s="18"/>
      <c r="C9" s="24"/>
      <c r="D9" s="19"/>
      <c r="E9" s="19"/>
      <c r="F9" s="20"/>
      <c r="G9" s="18"/>
      <c r="H9" s="18"/>
      <c r="I9" s="18"/>
      <c r="J9" s="248"/>
      <c r="K9" s="248"/>
      <c r="L9" s="20"/>
      <c r="M9" s="243"/>
      <c r="N9" s="20" t="s">
        <v>454</v>
      </c>
      <c r="O9" s="21">
        <f>U9</f>
        <v>9.370000000000001</v>
      </c>
      <c r="P9" s="21"/>
      <c r="Q9" s="21">
        <v>4.87</v>
      </c>
      <c r="R9" s="21">
        <v>4.5</v>
      </c>
      <c r="S9" s="21">
        <v>0</v>
      </c>
      <c r="T9" s="21">
        <v>0</v>
      </c>
      <c r="U9" s="21">
        <f>SUM(Q9:T9)</f>
        <v>9.370000000000001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3"/>
      <c r="AJ9" s="23"/>
      <c r="AK9" s="21"/>
      <c r="AL9" s="229"/>
      <c r="AM9" s="23"/>
      <c r="AN9" s="23"/>
      <c r="AO9" s="21"/>
      <c r="AP9" s="21"/>
      <c r="AQ9" s="21"/>
      <c r="AR9" s="21"/>
      <c r="AS9" s="21"/>
      <c r="AT9" s="229"/>
      <c r="AU9" s="23"/>
      <c r="AV9" s="21"/>
      <c r="AW9" s="21"/>
      <c r="AX9" s="21"/>
      <c r="AY9" s="21"/>
      <c r="AZ9" s="21"/>
      <c r="BA9" s="21"/>
      <c r="BB9" s="21"/>
      <c r="BC9" s="21"/>
      <c r="BD9" s="229"/>
      <c r="BE9" s="181"/>
      <c r="BF9" s="20"/>
      <c r="BG9" s="21"/>
      <c r="BH9" s="20"/>
      <c r="BI9" s="23"/>
      <c r="BJ9" s="23"/>
      <c r="BK9" s="21"/>
      <c r="BL9" s="21"/>
      <c r="BM9" s="21"/>
      <c r="BN9" s="181"/>
      <c r="BO9" s="24"/>
      <c r="BP9" s="21"/>
      <c r="BQ9" s="195"/>
      <c r="BR9" s="196"/>
      <c r="BT9" s="197"/>
      <c r="BU9" s="25"/>
    </row>
    <row r="10" spans="1:73" s="22" customFormat="1" ht="409.5" customHeight="1" x14ac:dyDescent="0.25">
      <c r="A10" s="17" t="s">
        <v>431</v>
      </c>
      <c r="B10" s="18" t="s">
        <v>343</v>
      </c>
      <c r="C10" s="24">
        <v>43738</v>
      </c>
      <c r="D10" s="19">
        <v>458.33300000000003</v>
      </c>
      <c r="E10" s="19">
        <v>458.33300000000003</v>
      </c>
      <c r="F10" s="20">
        <v>6</v>
      </c>
      <c r="G10" s="18" t="s">
        <v>410</v>
      </c>
      <c r="H10" s="18" t="s">
        <v>407</v>
      </c>
      <c r="I10" s="18" t="s">
        <v>388</v>
      </c>
      <c r="J10" s="247" t="s">
        <v>366</v>
      </c>
      <c r="K10" s="247" t="s">
        <v>363</v>
      </c>
      <c r="L10" s="20"/>
      <c r="M10" s="184"/>
      <c r="N10" s="20"/>
      <c r="O10" s="21">
        <f>SUM(O11:O12)</f>
        <v>32.909999999999997</v>
      </c>
      <c r="P10" s="21">
        <f t="shared" ref="P10:U10" si="2">SUM(P11:P12)</f>
        <v>0</v>
      </c>
      <c r="Q10" s="21">
        <f t="shared" si="2"/>
        <v>6.7531999999999996</v>
      </c>
      <c r="R10" s="21">
        <f t="shared" si="2"/>
        <v>24.744399999999999</v>
      </c>
      <c r="S10" s="21">
        <f t="shared" si="2"/>
        <v>0</v>
      </c>
      <c r="T10" s="21">
        <f t="shared" si="2"/>
        <v>1.4123999999999999</v>
      </c>
      <c r="U10" s="21">
        <f t="shared" si="2"/>
        <v>32.909999999999997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3"/>
      <c r="AK10" s="21"/>
      <c r="AL10" s="229"/>
      <c r="AM10" s="23"/>
      <c r="AN10" s="23"/>
      <c r="AO10" s="21"/>
      <c r="AP10" s="21"/>
      <c r="AQ10" s="21"/>
      <c r="AR10" s="21"/>
      <c r="AS10" s="21"/>
      <c r="AT10" s="229"/>
      <c r="AU10" s="23"/>
      <c r="AV10" s="21"/>
      <c r="AW10" s="21"/>
      <c r="AX10" s="21"/>
      <c r="AY10" s="21"/>
      <c r="AZ10" s="21"/>
      <c r="BA10" s="21"/>
      <c r="BB10" s="21"/>
      <c r="BC10" s="21"/>
      <c r="BD10" s="229" t="s">
        <v>498</v>
      </c>
      <c r="BE10" s="181">
        <f>U11+U12</f>
        <v>32.909999999999997</v>
      </c>
      <c r="BF10" s="20"/>
      <c r="BG10" s="21"/>
      <c r="BH10" s="20"/>
      <c r="BI10" s="23"/>
      <c r="BJ10" s="23"/>
      <c r="BK10" s="21"/>
      <c r="BL10" s="21"/>
      <c r="BM10" s="21"/>
      <c r="BN10" s="181">
        <f>BE10</f>
        <v>32.909999999999997</v>
      </c>
      <c r="BO10" s="24"/>
      <c r="BP10" s="21" t="s">
        <v>453</v>
      </c>
      <c r="BQ10" s="195"/>
      <c r="BR10" s="196"/>
      <c r="BT10" s="197"/>
      <c r="BU10" s="25"/>
    </row>
    <row r="11" spans="1:73" s="22" customFormat="1" ht="266.2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49"/>
      <c r="K11" s="249"/>
      <c r="L11" s="20"/>
      <c r="M11" s="242" t="s">
        <v>310</v>
      </c>
      <c r="N11" s="20">
        <v>0.02</v>
      </c>
      <c r="O11" s="21">
        <f>N11*1177</f>
        <v>23.54</v>
      </c>
      <c r="P11" s="21"/>
      <c r="Q11" s="21">
        <f>O11*0.08</f>
        <v>1.8832</v>
      </c>
      <c r="R11" s="21">
        <f>O11*0.86</f>
        <v>20.244399999999999</v>
      </c>
      <c r="S11" s="21">
        <v>0</v>
      </c>
      <c r="T11" s="21">
        <f>O11*0.06</f>
        <v>1.4123999999999999</v>
      </c>
      <c r="U11" s="21">
        <f>SUM(Q11:T11)</f>
        <v>23.54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229"/>
      <c r="AM11" s="23"/>
      <c r="AN11" s="23"/>
      <c r="AO11" s="21"/>
      <c r="AP11" s="21"/>
      <c r="AQ11" s="21"/>
      <c r="AR11" s="21"/>
      <c r="AS11" s="21"/>
      <c r="AT11" s="229"/>
      <c r="AU11" s="23"/>
      <c r="AV11" s="21"/>
      <c r="AW11" s="21"/>
      <c r="AX11" s="21"/>
      <c r="AY11" s="21"/>
      <c r="AZ11" s="21"/>
      <c r="BA11" s="21"/>
      <c r="BB11" s="21"/>
      <c r="BC11" s="21"/>
      <c r="BD11" s="229"/>
      <c r="BE11" s="181"/>
      <c r="BF11" s="20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5"/>
      <c r="BR11" s="196"/>
      <c r="BT11" s="197"/>
      <c r="BU11" s="25"/>
    </row>
    <row r="12" spans="1:73" s="22" customFormat="1" ht="266.25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248"/>
      <c r="K12" s="248"/>
      <c r="L12" s="20"/>
      <c r="M12" s="243"/>
      <c r="N12" s="20" t="s">
        <v>454</v>
      </c>
      <c r="O12" s="21">
        <f>U12</f>
        <v>9.370000000000001</v>
      </c>
      <c r="P12" s="21"/>
      <c r="Q12" s="21">
        <v>4.87</v>
      </c>
      <c r="R12" s="21">
        <v>4.5</v>
      </c>
      <c r="S12" s="21">
        <v>0</v>
      </c>
      <c r="T12" s="21">
        <v>0</v>
      </c>
      <c r="U12" s="21">
        <f>SUM(Q12:T12)</f>
        <v>9.370000000000001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3"/>
      <c r="AJ12" s="23"/>
      <c r="AK12" s="21"/>
      <c r="AL12" s="229"/>
      <c r="AM12" s="23"/>
      <c r="AN12" s="23"/>
      <c r="AO12" s="21"/>
      <c r="AP12" s="21"/>
      <c r="AQ12" s="21"/>
      <c r="AR12" s="21"/>
      <c r="AS12" s="21"/>
      <c r="AT12" s="229"/>
      <c r="AU12" s="23"/>
      <c r="AV12" s="21"/>
      <c r="AW12" s="21"/>
      <c r="AX12" s="21"/>
      <c r="AY12" s="21"/>
      <c r="AZ12" s="21"/>
      <c r="BA12" s="21"/>
      <c r="BB12" s="21"/>
      <c r="BC12" s="21"/>
      <c r="BD12" s="229"/>
      <c r="BE12" s="181"/>
      <c r="BF12" s="20"/>
      <c r="BG12" s="21"/>
      <c r="BH12" s="20"/>
      <c r="BI12" s="23"/>
      <c r="BJ12" s="23"/>
      <c r="BK12" s="21"/>
      <c r="BL12" s="21"/>
      <c r="BM12" s="21"/>
      <c r="BN12" s="181"/>
      <c r="BO12" s="24"/>
      <c r="BP12" s="21"/>
      <c r="BQ12" s="195"/>
      <c r="BR12" s="196"/>
      <c r="BT12" s="197"/>
      <c r="BU12" s="25"/>
    </row>
    <row r="13" spans="1:73" s="22" customFormat="1" ht="409.5" customHeight="1" x14ac:dyDescent="0.25">
      <c r="A13" s="17" t="s">
        <v>432</v>
      </c>
      <c r="B13" s="18" t="s">
        <v>344</v>
      </c>
      <c r="C13" s="24">
        <v>43738</v>
      </c>
      <c r="D13" s="19">
        <v>458.33300000000003</v>
      </c>
      <c r="E13" s="19">
        <v>458.33300000000003</v>
      </c>
      <c r="F13" s="20">
        <v>6</v>
      </c>
      <c r="G13" s="18" t="s">
        <v>411</v>
      </c>
      <c r="H13" s="18" t="s">
        <v>407</v>
      </c>
      <c r="I13" s="18" t="s">
        <v>389</v>
      </c>
      <c r="J13" s="247" t="s">
        <v>367</v>
      </c>
      <c r="K13" s="247" t="s">
        <v>368</v>
      </c>
      <c r="L13" s="20"/>
      <c r="M13" s="184"/>
      <c r="N13" s="229"/>
      <c r="O13" s="21">
        <f>SUM(O14:O15)</f>
        <v>44.679999999999993</v>
      </c>
      <c r="P13" s="21">
        <f t="shared" ref="P13:U13" si="3">SUM(P14:P15)</f>
        <v>0</v>
      </c>
      <c r="Q13" s="21">
        <f t="shared" si="3"/>
        <v>7.6947999999999999</v>
      </c>
      <c r="R13" s="21">
        <f t="shared" si="3"/>
        <v>34.866599999999991</v>
      </c>
      <c r="S13" s="21">
        <f t="shared" si="3"/>
        <v>0</v>
      </c>
      <c r="T13" s="21">
        <f t="shared" si="3"/>
        <v>2.1185999999999998</v>
      </c>
      <c r="U13" s="21">
        <f t="shared" si="3"/>
        <v>44.679999999999993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3"/>
      <c r="AJ13" s="23"/>
      <c r="AK13" s="21"/>
      <c r="AL13" s="229"/>
      <c r="AM13" s="23"/>
      <c r="AN13" s="23"/>
      <c r="AO13" s="21"/>
      <c r="AP13" s="21"/>
      <c r="AQ13" s="21"/>
      <c r="AR13" s="21"/>
      <c r="AS13" s="21"/>
      <c r="AT13" s="229"/>
      <c r="AU13" s="23"/>
      <c r="AV13" s="21"/>
      <c r="AW13" s="21"/>
      <c r="AX13" s="21"/>
      <c r="AY13" s="21"/>
      <c r="AZ13" s="21"/>
      <c r="BA13" s="21"/>
      <c r="BB13" s="21"/>
      <c r="BC13" s="21"/>
      <c r="BD13" s="229" t="s">
        <v>499</v>
      </c>
      <c r="BE13" s="181">
        <f>U14+U15</f>
        <v>44.679999999999993</v>
      </c>
      <c r="BF13" s="20"/>
      <c r="BG13" s="21"/>
      <c r="BH13" s="20"/>
      <c r="BI13" s="23"/>
      <c r="BJ13" s="23"/>
      <c r="BK13" s="21"/>
      <c r="BL13" s="21"/>
      <c r="BM13" s="21"/>
      <c r="BN13" s="181">
        <f>BE13</f>
        <v>44.679999999999993</v>
      </c>
      <c r="BO13" s="24"/>
      <c r="BP13" s="21" t="s">
        <v>453</v>
      </c>
      <c r="BQ13" s="195"/>
      <c r="BR13" s="196"/>
      <c r="BT13" s="197"/>
      <c r="BU13" s="25"/>
    </row>
    <row r="14" spans="1:73" s="22" customFormat="1" ht="254.2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49"/>
      <c r="K14" s="249"/>
      <c r="L14" s="20"/>
      <c r="M14" s="242" t="s">
        <v>310</v>
      </c>
      <c r="N14" s="20">
        <v>0.03</v>
      </c>
      <c r="O14" s="21">
        <f>N14*1177</f>
        <v>35.309999999999995</v>
      </c>
      <c r="P14" s="21"/>
      <c r="Q14" s="21">
        <f>O14*0.08</f>
        <v>2.8247999999999998</v>
      </c>
      <c r="R14" s="21">
        <f>O14*0.86</f>
        <v>30.366599999999995</v>
      </c>
      <c r="S14" s="21">
        <v>0</v>
      </c>
      <c r="T14" s="21">
        <f>O14*0.06</f>
        <v>2.1185999999999998</v>
      </c>
      <c r="U14" s="21">
        <f>SUM(Q14:T14)</f>
        <v>35.309999999999995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3"/>
      <c r="AJ14" s="23"/>
      <c r="AK14" s="21"/>
      <c r="AL14" s="229"/>
      <c r="AM14" s="23"/>
      <c r="AN14" s="23"/>
      <c r="AO14" s="21"/>
      <c r="AP14" s="21"/>
      <c r="AQ14" s="21"/>
      <c r="AR14" s="21"/>
      <c r="AS14" s="21"/>
      <c r="AT14" s="229"/>
      <c r="AU14" s="23"/>
      <c r="AV14" s="21"/>
      <c r="AW14" s="21"/>
      <c r="AX14" s="21"/>
      <c r="AY14" s="21"/>
      <c r="AZ14" s="21"/>
      <c r="BA14" s="21"/>
      <c r="BB14" s="21"/>
      <c r="BC14" s="21"/>
      <c r="BD14" s="229"/>
      <c r="BE14" s="181"/>
      <c r="BF14" s="20"/>
      <c r="BG14" s="21"/>
      <c r="BH14" s="20"/>
      <c r="BI14" s="23"/>
      <c r="BJ14" s="23"/>
      <c r="BK14" s="21"/>
      <c r="BL14" s="21"/>
      <c r="BM14" s="21"/>
      <c r="BN14" s="181"/>
      <c r="BO14" s="24"/>
      <c r="BP14" s="21"/>
      <c r="BQ14" s="195"/>
      <c r="BR14" s="196"/>
      <c r="BT14" s="197"/>
      <c r="BU14" s="25"/>
    </row>
    <row r="15" spans="1:73" s="22" customFormat="1" ht="254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48"/>
      <c r="K15" s="248"/>
      <c r="L15" s="20"/>
      <c r="M15" s="243"/>
      <c r="N15" s="20" t="s">
        <v>454</v>
      </c>
      <c r="O15" s="21">
        <f>U15</f>
        <v>9.370000000000001</v>
      </c>
      <c r="P15" s="21"/>
      <c r="Q15" s="21">
        <v>4.87</v>
      </c>
      <c r="R15" s="21">
        <v>4.5</v>
      </c>
      <c r="S15" s="21">
        <v>0</v>
      </c>
      <c r="T15" s="21">
        <v>0</v>
      </c>
      <c r="U15" s="21">
        <f>SUM(Q15:T15)</f>
        <v>9.370000000000001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229"/>
      <c r="AM15" s="23"/>
      <c r="AN15" s="23"/>
      <c r="AO15" s="21"/>
      <c r="AP15" s="21"/>
      <c r="AQ15" s="21"/>
      <c r="AR15" s="21"/>
      <c r="AS15" s="21"/>
      <c r="AT15" s="229"/>
      <c r="AU15" s="23"/>
      <c r="AV15" s="21"/>
      <c r="AW15" s="21"/>
      <c r="AX15" s="21"/>
      <c r="AY15" s="21"/>
      <c r="AZ15" s="21"/>
      <c r="BA15" s="21"/>
      <c r="BB15" s="21"/>
      <c r="BC15" s="21"/>
      <c r="BD15" s="229"/>
      <c r="BE15" s="181"/>
      <c r="BF15" s="20"/>
      <c r="BG15" s="21"/>
      <c r="BH15" s="20"/>
      <c r="BI15" s="23"/>
      <c r="BJ15" s="23"/>
      <c r="BK15" s="21"/>
      <c r="BL15" s="21"/>
      <c r="BM15" s="21"/>
      <c r="BN15" s="181"/>
      <c r="BO15" s="24"/>
      <c r="BP15" s="21"/>
      <c r="BQ15" s="195"/>
      <c r="BR15" s="196"/>
      <c r="BT15" s="197"/>
      <c r="BU15" s="25"/>
    </row>
    <row r="16" spans="1:73" s="22" customFormat="1" ht="409.5" customHeight="1" x14ac:dyDescent="0.25">
      <c r="A16" s="17" t="s">
        <v>433</v>
      </c>
      <c r="B16" s="18" t="s">
        <v>345</v>
      </c>
      <c r="C16" s="24">
        <v>43738</v>
      </c>
      <c r="D16" s="19">
        <v>458.33300000000003</v>
      </c>
      <c r="E16" s="19">
        <v>458.33300000000003</v>
      </c>
      <c r="F16" s="20">
        <v>6</v>
      </c>
      <c r="G16" s="18" t="s">
        <v>412</v>
      </c>
      <c r="H16" s="18" t="s">
        <v>407</v>
      </c>
      <c r="I16" s="18" t="s">
        <v>390</v>
      </c>
      <c r="J16" s="247" t="s">
        <v>369</v>
      </c>
      <c r="K16" s="247" t="s">
        <v>370</v>
      </c>
      <c r="L16" s="20"/>
      <c r="M16" s="184"/>
      <c r="N16" s="229"/>
      <c r="O16" s="21">
        <f>SUM(O17:O18)</f>
        <v>32.909999999999997</v>
      </c>
      <c r="P16" s="21">
        <f t="shared" ref="P16" si="4">SUM(P17:P18)</f>
        <v>0</v>
      </c>
      <c r="Q16" s="21">
        <f t="shared" ref="Q16" si="5">SUM(Q17:Q18)</f>
        <v>6.7531999999999996</v>
      </c>
      <c r="R16" s="21">
        <f t="shared" ref="R16" si="6">SUM(R17:R18)</f>
        <v>24.744399999999999</v>
      </c>
      <c r="S16" s="21">
        <f t="shared" ref="S16" si="7">SUM(S17:S18)</f>
        <v>0</v>
      </c>
      <c r="T16" s="21">
        <f t="shared" ref="T16" si="8">SUM(T17:T18)</f>
        <v>1.4123999999999999</v>
      </c>
      <c r="U16" s="21">
        <f t="shared" ref="U16" si="9">SUM(U17:U18)</f>
        <v>32.909999999999997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3"/>
      <c r="AJ16" s="23"/>
      <c r="AK16" s="21"/>
      <c r="AL16" s="229"/>
      <c r="AM16" s="23"/>
      <c r="AN16" s="23"/>
      <c r="AO16" s="21"/>
      <c r="AP16" s="21"/>
      <c r="AQ16" s="21"/>
      <c r="AR16" s="21"/>
      <c r="AS16" s="21"/>
      <c r="AT16" s="229"/>
      <c r="AU16" s="23"/>
      <c r="AV16" s="21"/>
      <c r="AW16" s="21"/>
      <c r="AX16" s="21"/>
      <c r="AY16" s="21"/>
      <c r="AZ16" s="21"/>
      <c r="BA16" s="21"/>
      <c r="BB16" s="21"/>
      <c r="BC16" s="21"/>
      <c r="BD16" s="229" t="s">
        <v>500</v>
      </c>
      <c r="BE16" s="181">
        <f>U17+U18</f>
        <v>32.909999999999997</v>
      </c>
      <c r="BF16" s="20"/>
      <c r="BG16" s="21"/>
      <c r="BH16" s="20"/>
      <c r="BI16" s="23"/>
      <c r="BJ16" s="23"/>
      <c r="BK16" s="21"/>
      <c r="BL16" s="21"/>
      <c r="BM16" s="21"/>
      <c r="BN16" s="181">
        <f>BE16</f>
        <v>32.909999999999997</v>
      </c>
      <c r="BO16" s="24"/>
      <c r="BP16" s="21" t="s">
        <v>453</v>
      </c>
      <c r="BQ16" s="195"/>
      <c r="BR16" s="196"/>
      <c r="BT16" s="197"/>
      <c r="BU16" s="25"/>
    </row>
    <row r="17" spans="1:73" s="22" customFormat="1" ht="111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49"/>
      <c r="K17" s="249"/>
      <c r="L17" s="20"/>
      <c r="M17" s="242" t="s">
        <v>310</v>
      </c>
      <c r="N17" s="20">
        <v>0.02</v>
      </c>
      <c r="O17" s="21">
        <f>N17*1177</f>
        <v>23.54</v>
      </c>
      <c r="P17" s="21"/>
      <c r="Q17" s="21">
        <f>O17*0.08</f>
        <v>1.8832</v>
      </c>
      <c r="R17" s="21">
        <f>O17*0.86</f>
        <v>20.244399999999999</v>
      </c>
      <c r="S17" s="21">
        <v>0</v>
      </c>
      <c r="T17" s="21">
        <f>O17*0.06</f>
        <v>1.4123999999999999</v>
      </c>
      <c r="U17" s="21">
        <f>SUM(Q17:T17)</f>
        <v>23.54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3"/>
      <c r="AJ17" s="23"/>
      <c r="AK17" s="21"/>
      <c r="AL17" s="229"/>
      <c r="AM17" s="23"/>
      <c r="AN17" s="23"/>
      <c r="AO17" s="21"/>
      <c r="AP17" s="21"/>
      <c r="AQ17" s="21"/>
      <c r="AR17" s="21"/>
      <c r="AS17" s="21"/>
      <c r="AT17" s="229"/>
      <c r="AU17" s="23"/>
      <c r="AV17" s="21"/>
      <c r="AW17" s="21"/>
      <c r="AX17" s="21"/>
      <c r="AY17" s="21"/>
      <c r="AZ17" s="21"/>
      <c r="BA17" s="21"/>
      <c r="BB17" s="21"/>
      <c r="BC17" s="21"/>
      <c r="BD17" s="229"/>
      <c r="BE17" s="181"/>
      <c r="BF17" s="20"/>
      <c r="BG17" s="21"/>
      <c r="BH17" s="20"/>
      <c r="BI17" s="23"/>
      <c r="BJ17" s="23"/>
      <c r="BK17" s="21"/>
      <c r="BL17" s="21"/>
      <c r="BM17" s="21"/>
      <c r="BN17" s="181"/>
      <c r="BO17" s="24"/>
      <c r="BP17" s="21"/>
      <c r="BQ17" s="195"/>
      <c r="BR17" s="196"/>
      <c r="BT17" s="197"/>
      <c r="BU17" s="25"/>
    </row>
    <row r="18" spans="1:73" s="22" customFormat="1" ht="111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48"/>
      <c r="K18" s="248"/>
      <c r="L18" s="20"/>
      <c r="M18" s="243"/>
      <c r="N18" s="20" t="s">
        <v>454</v>
      </c>
      <c r="O18" s="21">
        <f>U18</f>
        <v>9.370000000000001</v>
      </c>
      <c r="P18" s="21"/>
      <c r="Q18" s="21">
        <v>4.87</v>
      </c>
      <c r="R18" s="21">
        <v>4.5</v>
      </c>
      <c r="S18" s="21">
        <v>0</v>
      </c>
      <c r="T18" s="21">
        <v>0</v>
      </c>
      <c r="U18" s="21">
        <f>SUM(Q18:T18)</f>
        <v>9.370000000000001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3"/>
      <c r="AJ18" s="23"/>
      <c r="AK18" s="21"/>
      <c r="AL18" s="229"/>
      <c r="AM18" s="23"/>
      <c r="AN18" s="23"/>
      <c r="AO18" s="21"/>
      <c r="AP18" s="21"/>
      <c r="AQ18" s="21"/>
      <c r="AR18" s="21"/>
      <c r="AS18" s="21"/>
      <c r="AT18" s="229"/>
      <c r="AU18" s="23"/>
      <c r="AV18" s="21"/>
      <c r="AW18" s="21"/>
      <c r="AX18" s="21"/>
      <c r="AY18" s="21"/>
      <c r="AZ18" s="21"/>
      <c r="BA18" s="21"/>
      <c r="BB18" s="21"/>
      <c r="BC18" s="21"/>
      <c r="BD18" s="229"/>
      <c r="BE18" s="181"/>
      <c r="BF18" s="20"/>
      <c r="BG18" s="21"/>
      <c r="BH18" s="20"/>
      <c r="BI18" s="23"/>
      <c r="BJ18" s="23"/>
      <c r="BK18" s="21"/>
      <c r="BL18" s="21"/>
      <c r="BM18" s="21"/>
      <c r="BN18" s="181"/>
      <c r="BO18" s="24"/>
      <c r="BP18" s="21"/>
      <c r="BQ18" s="195"/>
      <c r="BR18" s="196"/>
      <c r="BT18" s="197"/>
      <c r="BU18" s="25"/>
    </row>
    <row r="19" spans="1:73" s="22" customFormat="1" ht="409.5" customHeight="1" x14ac:dyDescent="0.25">
      <c r="A19" s="17" t="s">
        <v>434</v>
      </c>
      <c r="B19" s="18" t="s">
        <v>346</v>
      </c>
      <c r="C19" s="24">
        <v>43738</v>
      </c>
      <c r="D19" s="19">
        <v>458.33300000000003</v>
      </c>
      <c r="E19" s="19">
        <v>458.33300000000003</v>
      </c>
      <c r="F19" s="20">
        <v>6</v>
      </c>
      <c r="G19" s="18" t="s">
        <v>413</v>
      </c>
      <c r="H19" s="18" t="s">
        <v>407</v>
      </c>
      <c r="I19" s="18" t="s">
        <v>391</v>
      </c>
      <c r="J19" s="247" t="s">
        <v>369</v>
      </c>
      <c r="K19" s="247" t="s">
        <v>371</v>
      </c>
      <c r="L19" s="20"/>
      <c r="M19" s="184"/>
      <c r="N19" s="229"/>
      <c r="O19" s="21">
        <f>SUM(O20:O21)</f>
        <v>32.909999999999997</v>
      </c>
      <c r="P19" s="21">
        <f t="shared" ref="P19" si="10">SUM(P20:P21)</f>
        <v>0</v>
      </c>
      <c r="Q19" s="21">
        <f t="shared" ref="Q19" si="11">SUM(Q20:Q21)</f>
        <v>6.7531999999999996</v>
      </c>
      <c r="R19" s="21">
        <f t="shared" ref="R19" si="12">SUM(R20:R21)</f>
        <v>24.744399999999999</v>
      </c>
      <c r="S19" s="21">
        <f t="shared" ref="S19" si="13">SUM(S20:S21)</f>
        <v>0</v>
      </c>
      <c r="T19" s="21">
        <f t="shared" ref="T19" si="14">SUM(T20:T21)</f>
        <v>1.4123999999999999</v>
      </c>
      <c r="U19" s="21">
        <f t="shared" ref="U19" si="15">SUM(U20:U21)</f>
        <v>32.909999999999997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3"/>
      <c r="AJ19" s="23"/>
      <c r="AK19" s="21"/>
      <c r="AL19" s="229"/>
      <c r="AM19" s="23"/>
      <c r="AN19" s="23"/>
      <c r="AO19" s="21"/>
      <c r="AP19" s="21"/>
      <c r="AQ19" s="21"/>
      <c r="AR19" s="21"/>
      <c r="AS19" s="21"/>
      <c r="AT19" s="229"/>
      <c r="AU19" s="23"/>
      <c r="AV19" s="21"/>
      <c r="AW19" s="21"/>
      <c r="AX19" s="21"/>
      <c r="AY19" s="21"/>
      <c r="AZ19" s="21"/>
      <c r="BA19" s="21"/>
      <c r="BB19" s="21"/>
      <c r="BC19" s="21"/>
      <c r="BD19" s="229" t="s">
        <v>500</v>
      </c>
      <c r="BE19" s="181">
        <f>U20+U21</f>
        <v>32.909999999999997</v>
      </c>
      <c r="BF19" s="20"/>
      <c r="BG19" s="21"/>
      <c r="BH19" s="20"/>
      <c r="BI19" s="23"/>
      <c r="BJ19" s="23"/>
      <c r="BK19" s="21"/>
      <c r="BL19" s="21"/>
      <c r="BM19" s="21"/>
      <c r="BN19" s="181">
        <f>BE19</f>
        <v>32.909999999999997</v>
      </c>
      <c r="BO19" s="24"/>
      <c r="BP19" s="21" t="s">
        <v>453</v>
      </c>
      <c r="BQ19" s="195"/>
      <c r="BR19" s="196"/>
      <c r="BT19" s="197"/>
      <c r="BU19" s="25"/>
    </row>
    <row r="20" spans="1:73" s="22" customFormat="1" ht="142.9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49"/>
      <c r="K20" s="249"/>
      <c r="L20" s="20"/>
      <c r="M20" s="242" t="s">
        <v>310</v>
      </c>
      <c r="N20" s="20">
        <v>0.02</v>
      </c>
      <c r="O20" s="21">
        <f>N20*1177</f>
        <v>23.54</v>
      </c>
      <c r="P20" s="21"/>
      <c r="Q20" s="21">
        <f>O20*0.08</f>
        <v>1.8832</v>
      </c>
      <c r="R20" s="21">
        <f>O20*0.86</f>
        <v>20.244399999999999</v>
      </c>
      <c r="S20" s="21">
        <v>0</v>
      </c>
      <c r="T20" s="21">
        <f>O20*0.06</f>
        <v>1.4123999999999999</v>
      </c>
      <c r="U20" s="21">
        <f>SUM(Q20:T20)</f>
        <v>23.54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3"/>
      <c r="AJ20" s="23"/>
      <c r="AK20" s="21"/>
      <c r="AL20" s="229"/>
      <c r="AM20" s="23"/>
      <c r="AN20" s="23"/>
      <c r="AO20" s="21"/>
      <c r="AP20" s="21"/>
      <c r="AQ20" s="21"/>
      <c r="AR20" s="21"/>
      <c r="AS20" s="21"/>
      <c r="AT20" s="229"/>
      <c r="AU20" s="23"/>
      <c r="AV20" s="21"/>
      <c r="AW20" s="21"/>
      <c r="AX20" s="21"/>
      <c r="AY20" s="21"/>
      <c r="AZ20" s="21"/>
      <c r="BA20" s="21"/>
      <c r="BB20" s="21"/>
      <c r="BC20" s="21"/>
      <c r="BD20" s="229"/>
      <c r="BE20" s="181"/>
      <c r="BF20" s="20"/>
      <c r="BG20" s="21"/>
      <c r="BH20" s="20"/>
      <c r="BI20" s="23"/>
      <c r="BJ20" s="23"/>
      <c r="BK20" s="21"/>
      <c r="BL20" s="21"/>
      <c r="BM20" s="21"/>
      <c r="BN20" s="181"/>
      <c r="BO20" s="24"/>
      <c r="BP20" s="21"/>
      <c r="BQ20" s="195"/>
      <c r="BR20" s="196"/>
      <c r="BT20" s="197"/>
      <c r="BU20" s="25"/>
    </row>
    <row r="21" spans="1:73" s="22" customFormat="1" ht="142.9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48"/>
      <c r="K21" s="248"/>
      <c r="L21" s="20"/>
      <c r="M21" s="243"/>
      <c r="N21" s="20" t="s">
        <v>454</v>
      </c>
      <c r="O21" s="21">
        <f>U21</f>
        <v>9.370000000000001</v>
      </c>
      <c r="P21" s="21"/>
      <c r="Q21" s="21">
        <v>4.87</v>
      </c>
      <c r="R21" s="21">
        <v>4.5</v>
      </c>
      <c r="S21" s="21">
        <v>0</v>
      </c>
      <c r="T21" s="21">
        <v>0</v>
      </c>
      <c r="U21" s="21">
        <f>SUM(Q21:T21)</f>
        <v>9.370000000000001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3"/>
      <c r="AJ21" s="23"/>
      <c r="AK21" s="21"/>
      <c r="AL21" s="229"/>
      <c r="AM21" s="23"/>
      <c r="AN21" s="23"/>
      <c r="AO21" s="21"/>
      <c r="AP21" s="21"/>
      <c r="AQ21" s="21"/>
      <c r="AR21" s="21"/>
      <c r="AS21" s="21"/>
      <c r="AT21" s="229"/>
      <c r="AU21" s="23"/>
      <c r="AV21" s="21"/>
      <c r="AW21" s="21"/>
      <c r="AX21" s="21"/>
      <c r="AY21" s="21"/>
      <c r="AZ21" s="21"/>
      <c r="BA21" s="21"/>
      <c r="BB21" s="21"/>
      <c r="BC21" s="21"/>
      <c r="BD21" s="229"/>
      <c r="BE21" s="181"/>
      <c r="BF21" s="20"/>
      <c r="BG21" s="21"/>
      <c r="BH21" s="20"/>
      <c r="BI21" s="23"/>
      <c r="BJ21" s="23"/>
      <c r="BK21" s="21"/>
      <c r="BL21" s="21"/>
      <c r="BM21" s="21"/>
      <c r="BN21" s="181"/>
      <c r="BO21" s="24"/>
      <c r="BP21" s="21"/>
      <c r="BQ21" s="195"/>
      <c r="BR21" s="196"/>
      <c r="BT21" s="197"/>
      <c r="BU21" s="25"/>
    </row>
    <row r="22" spans="1:73" s="22" customFormat="1" ht="387" customHeight="1" x14ac:dyDescent="0.25">
      <c r="A22" s="17" t="s">
        <v>435</v>
      </c>
      <c r="B22" s="18" t="s">
        <v>347</v>
      </c>
      <c r="C22" s="24">
        <v>43738</v>
      </c>
      <c r="D22" s="19">
        <v>458.33300000000003</v>
      </c>
      <c r="E22" s="19">
        <v>458.33300000000003</v>
      </c>
      <c r="F22" s="20">
        <v>6</v>
      </c>
      <c r="G22" s="18" t="s">
        <v>414</v>
      </c>
      <c r="H22" s="18" t="s">
        <v>407</v>
      </c>
      <c r="I22" s="18" t="s">
        <v>392</v>
      </c>
      <c r="J22" s="247" t="s">
        <v>369</v>
      </c>
      <c r="K22" s="247" t="s">
        <v>370</v>
      </c>
      <c r="L22" s="20"/>
      <c r="M22" s="184"/>
      <c r="N22" s="229"/>
      <c r="O22" s="21">
        <f>SUM(O23:O24)</f>
        <v>32.909999999999997</v>
      </c>
      <c r="P22" s="21">
        <f t="shared" ref="P22" si="16">SUM(P23:P24)</f>
        <v>0</v>
      </c>
      <c r="Q22" s="21">
        <f t="shared" ref="Q22" si="17">SUM(Q23:Q24)</f>
        <v>6.7531999999999996</v>
      </c>
      <c r="R22" s="21">
        <f t="shared" ref="R22" si="18">SUM(R23:R24)</f>
        <v>24.744399999999999</v>
      </c>
      <c r="S22" s="21">
        <f t="shared" ref="S22" si="19">SUM(S23:S24)</f>
        <v>0</v>
      </c>
      <c r="T22" s="21">
        <f t="shared" ref="T22" si="20">SUM(T23:T24)</f>
        <v>1.4123999999999999</v>
      </c>
      <c r="U22" s="21">
        <f t="shared" ref="U22" si="21">SUM(U23:U24)</f>
        <v>32.909999999999997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3"/>
      <c r="AJ22" s="23"/>
      <c r="AK22" s="21"/>
      <c r="AL22" s="229"/>
      <c r="AM22" s="23"/>
      <c r="AN22" s="23"/>
      <c r="AO22" s="21"/>
      <c r="AP22" s="21"/>
      <c r="AQ22" s="21"/>
      <c r="AR22" s="21"/>
      <c r="AS22" s="21"/>
      <c r="AT22" s="229"/>
      <c r="AU22" s="23"/>
      <c r="AV22" s="21"/>
      <c r="AW22" s="21"/>
      <c r="AX22" s="21"/>
      <c r="AY22" s="21"/>
      <c r="AZ22" s="21"/>
      <c r="BA22" s="21"/>
      <c r="BB22" s="21"/>
      <c r="BC22" s="21"/>
      <c r="BD22" s="229" t="s">
        <v>500</v>
      </c>
      <c r="BE22" s="182">
        <f>U23+U24</f>
        <v>32.909999999999997</v>
      </c>
      <c r="BF22" s="23"/>
      <c r="BG22" s="21"/>
      <c r="BH22" s="20"/>
      <c r="BI22" s="23"/>
      <c r="BJ22" s="23"/>
      <c r="BK22" s="21"/>
      <c r="BL22" s="21"/>
      <c r="BM22" s="21"/>
      <c r="BN22" s="181">
        <f>BE22</f>
        <v>32.909999999999997</v>
      </c>
      <c r="BO22" s="24"/>
      <c r="BP22" s="21" t="s">
        <v>453</v>
      </c>
      <c r="BQ22" s="195"/>
      <c r="BR22" s="196"/>
      <c r="BT22" s="197"/>
      <c r="BU22" s="25"/>
    </row>
    <row r="23" spans="1:73" s="22" customFormat="1" ht="169.1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249"/>
      <c r="K23" s="249"/>
      <c r="L23" s="20"/>
      <c r="M23" s="242" t="s">
        <v>310</v>
      </c>
      <c r="N23" s="20">
        <v>0.02</v>
      </c>
      <c r="O23" s="21">
        <f>N23*1177</f>
        <v>23.54</v>
      </c>
      <c r="P23" s="21"/>
      <c r="Q23" s="21">
        <f>O23*0.08</f>
        <v>1.8832</v>
      </c>
      <c r="R23" s="21">
        <f>O23*0.86</f>
        <v>20.244399999999999</v>
      </c>
      <c r="S23" s="21">
        <v>0</v>
      </c>
      <c r="T23" s="21">
        <f>O23*0.06</f>
        <v>1.4123999999999999</v>
      </c>
      <c r="U23" s="21">
        <f>SUM(Q23:T23)</f>
        <v>23.54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3"/>
      <c r="AJ23" s="23"/>
      <c r="AK23" s="21"/>
      <c r="AL23" s="229"/>
      <c r="AM23" s="23"/>
      <c r="AN23" s="23"/>
      <c r="AO23" s="21"/>
      <c r="AP23" s="21"/>
      <c r="AQ23" s="21"/>
      <c r="AR23" s="21"/>
      <c r="AS23" s="21"/>
      <c r="AT23" s="229"/>
      <c r="AU23" s="23"/>
      <c r="AV23" s="21"/>
      <c r="AW23" s="21"/>
      <c r="AX23" s="21"/>
      <c r="AY23" s="21"/>
      <c r="AZ23" s="21"/>
      <c r="BA23" s="21"/>
      <c r="BB23" s="21"/>
      <c r="BC23" s="21"/>
      <c r="BD23" s="229"/>
      <c r="BE23" s="182"/>
      <c r="BF23" s="23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8"/>
      <c r="BR23" s="196"/>
      <c r="BT23" s="197"/>
      <c r="BU23" s="25"/>
    </row>
    <row r="24" spans="1:73" s="22" customFormat="1" ht="169.1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48"/>
      <c r="K24" s="248"/>
      <c r="L24" s="20"/>
      <c r="M24" s="243"/>
      <c r="N24" s="20" t="s">
        <v>454</v>
      </c>
      <c r="O24" s="21">
        <f>U24</f>
        <v>9.370000000000001</v>
      </c>
      <c r="P24" s="21"/>
      <c r="Q24" s="21">
        <v>4.87</v>
      </c>
      <c r="R24" s="21">
        <v>4.5</v>
      </c>
      <c r="S24" s="21">
        <v>0</v>
      </c>
      <c r="T24" s="21">
        <v>0</v>
      </c>
      <c r="U24" s="21">
        <f>SUM(Q24:T24)</f>
        <v>9.370000000000001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3"/>
      <c r="AJ24" s="23"/>
      <c r="AK24" s="21"/>
      <c r="AL24" s="229"/>
      <c r="AM24" s="23"/>
      <c r="AN24" s="23"/>
      <c r="AO24" s="21"/>
      <c r="AP24" s="21"/>
      <c r="AQ24" s="21"/>
      <c r="AR24" s="21"/>
      <c r="AS24" s="21"/>
      <c r="AT24" s="229"/>
      <c r="AU24" s="23"/>
      <c r="AV24" s="21"/>
      <c r="AW24" s="21"/>
      <c r="AX24" s="21"/>
      <c r="AY24" s="21"/>
      <c r="AZ24" s="21"/>
      <c r="BA24" s="21"/>
      <c r="BB24" s="21"/>
      <c r="BC24" s="21"/>
      <c r="BD24" s="229"/>
      <c r="BE24" s="182"/>
      <c r="BF24" s="23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198"/>
      <c r="BR24" s="196"/>
      <c r="BT24" s="197"/>
      <c r="BU24" s="25"/>
    </row>
    <row r="25" spans="1:73" s="22" customFormat="1" ht="409.6" customHeight="1" x14ac:dyDescent="0.25">
      <c r="A25" s="17" t="s">
        <v>436</v>
      </c>
      <c r="B25" s="18" t="s">
        <v>348</v>
      </c>
      <c r="C25" s="24">
        <v>43731</v>
      </c>
      <c r="D25" s="19">
        <v>458.33300000000003</v>
      </c>
      <c r="E25" s="19">
        <v>458.33300000000003</v>
      </c>
      <c r="F25" s="20">
        <v>6</v>
      </c>
      <c r="G25" s="18" t="s">
        <v>415</v>
      </c>
      <c r="H25" s="18" t="s">
        <v>407</v>
      </c>
      <c r="I25" s="18" t="s">
        <v>393</v>
      </c>
      <c r="J25" s="247" t="s">
        <v>372</v>
      </c>
      <c r="K25" s="247" t="s">
        <v>373</v>
      </c>
      <c r="L25" s="20"/>
      <c r="M25" s="184"/>
      <c r="N25" s="20"/>
      <c r="O25" s="21">
        <f>SUM(O26)</f>
        <v>9.370000000000001</v>
      </c>
      <c r="P25" s="21">
        <f t="shared" ref="P25:U25" si="22">SUM(P26)</f>
        <v>0</v>
      </c>
      <c r="Q25" s="21">
        <f t="shared" si="22"/>
        <v>4.87</v>
      </c>
      <c r="R25" s="21">
        <f t="shared" si="22"/>
        <v>4.5</v>
      </c>
      <c r="S25" s="21">
        <f t="shared" si="22"/>
        <v>0</v>
      </c>
      <c r="T25" s="21">
        <f t="shared" si="22"/>
        <v>0</v>
      </c>
      <c r="U25" s="21">
        <f t="shared" si="22"/>
        <v>9.370000000000001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3"/>
      <c r="AJ25" s="23"/>
      <c r="AK25" s="21"/>
      <c r="AL25" s="229"/>
      <c r="AM25" s="23"/>
      <c r="AN25" s="23"/>
      <c r="AO25" s="21"/>
      <c r="AP25" s="21"/>
      <c r="AQ25" s="21"/>
      <c r="AR25" s="21"/>
      <c r="AS25" s="21"/>
      <c r="AT25" s="229"/>
      <c r="AU25" s="23"/>
      <c r="AV25" s="21"/>
      <c r="AW25" s="21"/>
      <c r="AX25" s="21"/>
      <c r="AY25" s="21"/>
      <c r="AZ25" s="21"/>
      <c r="BA25" s="21"/>
      <c r="BB25" s="21"/>
      <c r="BC25" s="21"/>
      <c r="BD25" s="229" t="s">
        <v>454</v>
      </c>
      <c r="BE25" s="182">
        <f>U26</f>
        <v>9.370000000000001</v>
      </c>
      <c r="BF25" s="23"/>
      <c r="BG25" s="21"/>
      <c r="BH25" s="20"/>
      <c r="BI25" s="23"/>
      <c r="BJ25" s="23"/>
      <c r="BK25" s="21"/>
      <c r="BL25" s="21"/>
      <c r="BM25" s="21"/>
      <c r="BN25" s="181">
        <f>BE25</f>
        <v>9.370000000000001</v>
      </c>
      <c r="BO25" s="24"/>
      <c r="BP25" s="21" t="s">
        <v>455</v>
      </c>
      <c r="BQ25" s="198"/>
      <c r="BR25" s="196"/>
      <c r="BT25" s="197"/>
      <c r="BU25" s="25"/>
    </row>
    <row r="26" spans="1:73" s="22" customFormat="1" ht="409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48"/>
      <c r="K26" s="248"/>
      <c r="L26" s="20"/>
      <c r="M26" s="184" t="s">
        <v>310</v>
      </c>
      <c r="N26" s="20" t="s">
        <v>454</v>
      </c>
      <c r="O26" s="21">
        <f>U26</f>
        <v>9.370000000000001</v>
      </c>
      <c r="P26" s="21"/>
      <c r="Q26" s="21">
        <v>4.87</v>
      </c>
      <c r="R26" s="21">
        <v>4.5</v>
      </c>
      <c r="S26" s="21">
        <v>0</v>
      </c>
      <c r="T26" s="21">
        <v>0</v>
      </c>
      <c r="U26" s="21">
        <f>SUM(Q26:T26)</f>
        <v>9.370000000000001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229"/>
      <c r="AM26" s="23"/>
      <c r="AN26" s="23"/>
      <c r="AO26" s="21"/>
      <c r="AP26" s="21"/>
      <c r="AQ26" s="21"/>
      <c r="AR26" s="21"/>
      <c r="AS26" s="21"/>
      <c r="AT26" s="229"/>
      <c r="AU26" s="23"/>
      <c r="AV26" s="21"/>
      <c r="AW26" s="21"/>
      <c r="AX26" s="21"/>
      <c r="AY26" s="21"/>
      <c r="AZ26" s="21"/>
      <c r="BA26" s="21"/>
      <c r="BB26" s="21"/>
      <c r="BC26" s="21"/>
      <c r="BD26" s="229"/>
      <c r="BE26" s="182"/>
      <c r="BF26" s="23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198"/>
      <c r="BR26" s="196"/>
      <c r="BT26" s="197"/>
      <c r="BU26" s="25"/>
    </row>
    <row r="27" spans="1:73" s="22" customFormat="1" ht="409.5" customHeight="1" x14ac:dyDescent="0.25">
      <c r="A27" s="17" t="s">
        <v>437</v>
      </c>
      <c r="B27" s="18" t="s">
        <v>349</v>
      </c>
      <c r="C27" s="24">
        <v>43731</v>
      </c>
      <c r="D27" s="19">
        <v>458.33300000000003</v>
      </c>
      <c r="E27" s="19">
        <v>458.33300000000003</v>
      </c>
      <c r="F27" s="20">
        <v>6</v>
      </c>
      <c r="G27" s="18" t="s">
        <v>416</v>
      </c>
      <c r="H27" s="18" t="s">
        <v>407</v>
      </c>
      <c r="I27" s="18" t="s">
        <v>394</v>
      </c>
      <c r="J27" s="247" t="s">
        <v>374</v>
      </c>
      <c r="K27" s="247" t="s">
        <v>368</v>
      </c>
      <c r="L27" s="20"/>
      <c r="M27" s="184"/>
      <c r="N27" s="20"/>
      <c r="O27" s="21">
        <f>SUM(O28)</f>
        <v>9.370000000000001</v>
      </c>
      <c r="P27" s="21">
        <f t="shared" ref="P27" si="23">SUM(P28)</f>
        <v>0</v>
      </c>
      <c r="Q27" s="21">
        <f t="shared" ref="Q27" si="24">SUM(Q28)</f>
        <v>4.87</v>
      </c>
      <c r="R27" s="21">
        <f t="shared" ref="R27" si="25">SUM(R28)</f>
        <v>4.5</v>
      </c>
      <c r="S27" s="21">
        <f t="shared" ref="S27" si="26">SUM(S28)</f>
        <v>0</v>
      </c>
      <c r="T27" s="21">
        <f t="shared" ref="T27" si="27">SUM(T28)</f>
        <v>0</v>
      </c>
      <c r="U27" s="21">
        <f t="shared" ref="U27" si="28">SUM(U28)</f>
        <v>9.370000000000001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229"/>
      <c r="AM27" s="23"/>
      <c r="AN27" s="23"/>
      <c r="AO27" s="21"/>
      <c r="AP27" s="21"/>
      <c r="AQ27" s="21"/>
      <c r="AR27" s="21"/>
      <c r="AS27" s="21"/>
      <c r="AT27" s="229"/>
      <c r="AU27" s="23"/>
      <c r="AV27" s="21"/>
      <c r="AW27" s="21"/>
      <c r="AX27" s="21"/>
      <c r="AY27" s="21"/>
      <c r="AZ27" s="21"/>
      <c r="BA27" s="21"/>
      <c r="BB27" s="21"/>
      <c r="BC27" s="21"/>
      <c r="BD27" s="229" t="s">
        <v>454</v>
      </c>
      <c r="BE27" s="182">
        <f>U28</f>
        <v>9.370000000000001</v>
      </c>
      <c r="BF27" s="23"/>
      <c r="BG27" s="21"/>
      <c r="BH27" s="20"/>
      <c r="BI27" s="23"/>
      <c r="BJ27" s="23"/>
      <c r="BK27" s="21"/>
      <c r="BL27" s="21"/>
      <c r="BM27" s="21"/>
      <c r="BN27" s="181">
        <f>BE27</f>
        <v>9.370000000000001</v>
      </c>
      <c r="BO27" s="24"/>
      <c r="BP27" s="21" t="s">
        <v>453</v>
      </c>
      <c r="BQ27" s="198"/>
      <c r="BR27" s="196"/>
      <c r="BT27" s="197"/>
      <c r="BU27" s="25"/>
    </row>
    <row r="28" spans="1:73" s="22" customFormat="1" ht="408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48"/>
      <c r="K28" s="248"/>
      <c r="L28" s="20"/>
      <c r="M28" s="184" t="s">
        <v>310</v>
      </c>
      <c r="N28" s="20" t="s">
        <v>454</v>
      </c>
      <c r="O28" s="21">
        <f>U28</f>
        <v>9.370000000000001</v>
      </c>
      <c r="P28" s="21"/>
      <c r="Q28" s="21">
        <v>4.87</v>
      </c>
      <c r="R28" s="21">
        <v>4.5</v>
      </c>
      <c r="S28" s="21">
        <v>0</v>
      </c>
      <c r="T28" s="21">
        <v>0</v>
      </c>
      <c r="U28" s="21">
        <f>SUM(Q28:T28)</f>
        <v>9.370000000000001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29"/>
      <c r="AM28" s="23"/>
      <c r="AN28" s="23"/>
      <c r="AO28" s="21"/>
      <c r="AP28" s="21"/>
      <c r="AQ28" s="21"/>
      <c r="AR28" s="21"/>
      <c r="AS28" s="21"/>
      <c r="AT28" s="229"/>
      <c r="AU28" s="23"/>
      <c r="AV28" s="21"/>
      <c r="AW28" s="21"/>
      <c r="AX28" s="21"/>
      <c r="AY28" s="21"/>
      <c r="AZ28" s="21"/>
      <c r="BA28" s="21"/>
      <c r="BB28" s="21"/>
      <c r="BC28" s="21"/>
      <c r="BD28" s="229"/>
      <c r="BE28" s="182"/>
      <c r="BF28" s="23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198"/>
      <c r="BR28" s="196"/>
      <c r="BT28" s="197"/>
      <c r="BU28" s="25"/>
    </row>
    <row r="29" spans="1:73" s="22" customFormat="1" ht="409.5" customHeight="1" x14ac:dyDescent="0.25">
      <c r="A29" s="17" t="s">
        <v>438</v>
      </c>
      <c r="B29" s="18" t="s">
        <v>350</v>
      </c>
      <c r="C29" s="24">
        <v>43731</v>
      </c>
      <c r="D29" s="19">
        <v>458.33300000000003</v>
      </c>
      <c r="E29" s="19">
        <v>458.33300000000003</v>
      </c>
      <c r="F29" s="20">
        <v>6</v>
      </c>
      <c r="G29" s="18" t="s">
        <v>417</v>
      </c>
      <c r="H29" s="18" t="s">
        <v>407</v>
      </c>
      <c r="I29" s="18" t="s">
        <v>395</v>
      </c>
      <c r="J29" s="247" t="s">
        <v>375</v>
      </c>
      <c r="K29" s="247" t="s">
        <v>368</v>
      </c>
      <c r="L29" s="20"/>
      <c r="M29" s="184"/>
      <c r="N29" s="20"/>
      <c r="O29" s="21">
        <f>SUM(O30)</f>
        <v>9.370000000000001</v>
      </c>
      <c r="P29" s="21">
        <f t="shared" ref="P29" si="29">SUM(P30)</f>
        <v>0</v>
      </c>
      <c r="Q29" s="21">
        <f t="shared" ref="Q29" si="30">SUM(Q30)</f>
        <v>4.87</v>
      </c>
      <c r="R29" s="21">
        <f t="shared" ref="R29" si="31">SUM(R30)</f>
        <v>4.5</v>
      </c>
      <c r="S29" s="21">
        <f t="shared" ref="S29" si="32">SUM(S30)</f>
        <v>0</v>
      </c>
      <c r="T29" s="21">
        <f t="shared" ref="T29" si="33">SUM(T30)</f>
        <v>0</v>
      </c>
      <c r="U29" s="21">
        <f t="shared" ref="U29" si="34">SUM(U30)</f>
        <v>9.370000000000001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229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29" t="s">
        <v>454</v>
      </c>
      <c r="BE29" s="21">
        <f>U30</f>
        <v>9.370000000000001</v>
      </c>
      <c r="BF29" s="20"/>
      <c r="BG29" s="20"/>
      <c r="BH29" s="20"/>
      <c r="BI29" s="23"/>
      <c r="BJ29" s="23"/>
      <c r="BK29" s="20"/>
      <c r="BL29" s="23"/>
      <c r="BM29" s="21"/>
      <c r="BN29" s="181">
        <f>BE29</f>
        <v>9.370000000000001</v>
      </c>
      <c r="BO29" s="24"/>
      <c r="BP29" s="21" t="s">
        <v>453</v>
      </c>
      <c r="BQ29" s="21"/>
      <c r="BR29" s="196"/>
      <c r="BS29" s="23"/>
      <c r="BT29" s="24"/>
      <c r="BU29" s="25"/>
    </row>
    <row r="30" spans="1:73" s="22" customFormat="1" ht="409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48"/>
      <c r="K30" s="248"/>
      <c r="L30" s="20"/>
      <c r="M30" s="184" t="s">
        <v>310</v>
      </c>
      <c r="N30" s="20" t="s">
        <v>454</v>
      </c>
      <c r="O30" s="21">
        <f>U30</f>
        <v>9.370000000000001</v>
      </c>
      <c r="P30" s="21"/>
      <c r="Q30" s="21">
        <v>4.87</v>
      </c>
      <c r="R30" s="21">
        <v>4.5</v>
      </c>
      <c r="S30" s="21">
        <v>0</v>
      </c>
      <c r="T30" s="21">
        <v>0</v>
      </c>
      <c r="U30" s="21">
        <f>SUM(Q30:T30)</f>
        <v>9.370000000000001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229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29"/>
      <c r="BE30" s="21"/>
      <c r="BF30" s="20"/>
      <c r="BG30" s="20"/>
      <c r="BH30" s="20"/>
      <c r="BI30" s="23"/>
      <c r="BJ30" s="23"/>
      <c r="BK30" s="20"/>
      <c r="BL30" s="23"/>
      <c r="BM30" s="21"/>
      <c r="BN30" s="181"/>
      <c r="BO30" s="24"/>
      <c r="BP30" s="21"/>
      <c r="BQ30" s="21"/>
      <c r="BR30" s="196"/>
      <c r="BS30" s="23"/>
      <c r="BT30" s="24"/>
      <c r="BU30" s="25"/>
    </row>
    <row r="31" spans="1:73" s="22" customFormat="1" ht="409.5" customHeight="1" x14ac:dyDescent="0.25">
      <c r="A31" s="17" t="s">
        <v>439</v>
      </c>
      <c r="B31" s="18" t="s">
        <v>351</v>
      </c>
      <c r="C31" s="24">
        <v>43738</v>
      </c>
      <c r="D31" s="19">
        <v>458.33300000000003</v>
      </c>
      <c r="E31" s="19">
        <v>458.33300000000003</v>
      </c>
      <c r="F31" s="20">
        <v>6</v>
      </c>
      <c r="G31" s="18" t="s">
        <v>418</v>
      </c>
      <c r="H31" s="18" t="s">
        <v>407</v>
      </c>
      <c r="I31" s="18" t="s">
        <v>396</v>
      </c>
      <c r="J31" s="247" t="s">
        <v>376</v>
      </c>
      <c r="K31" s="247" t="s">
        <v>368</v>
      </c>
      <c r="L31" s="20"/>
      <c r="M31" s="184"/>
      <c r="N31" s="20"/>
      <c r="O31" s="21">
        <f>SUM(O32)</f>
        <v>9.370000000000001</v>
      </c>
      <c r="P31" s="21">
        <f t="shared" ref="P31" si="35">SUM(P32)</f>
        <v>0</v>
      </c>
      <c r="Q31" s="21">
        <f t="shared" ref="Q31" si="36">SUM(Q32)</f>
        <v>4.87</v>
      </c>
      <c r="R31" s="21">
        <f t="shared" ref="R31" si="37">SUM(R32)</f>
        <v>4.5</v>
      </c>
      <c r="S31" s="21">
        <f t="shared" ref="S31" si="38">SUM(S32)</f>
        <v>0</v>
      </c>
      <c r="T31" s="21">
        <f t="shared" ref="T31" si="39">SUM(T32)</f>
        <v>0</v>
      </c>
      <c r="U31" s="21">
        <f t="shared" ref="U31" si="40">SUM(U32)</f>
        <v>9.370000000000001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229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29" t="s">
        <v>454</v>
      </c>
      <c r="BE31" s="21">
        <f>U32</f>
        <v>9.370000000000001</v>
      </c>
      <c r="BF31" s="20"/>
      <c r="BG31" s="20"/>
      <c r="BH31" s="20"/>
      <c r="BI31" s="23"/>
      <c r="BJ31" s="23"/>
      <c r="BK31" s="20"/>
      <c r="BL31" s="23"/>
      <c r="BM31" s="21"/>
      <c r="BN31" s="181">
        <f>BE31</f>
        <v>9.370000000000001</v>
      </c>
      <c r="BO31" s="24"/>
      <c r="BP31" s="21" t="s">
        <v>453</v>
      </c>
      <c r="BQ31" s="21"/>
      <c r="BR31" s="196"/>
      <c r="BS31" s="23"/>
      <c r="BT31" s="24"/>
      <c r="BU31" s="25"/>
    </row>
    <row r="32" spans="1:73" s="22" customFormat="1" ht="408.7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248"/>
      <c r="K32" s="248"/>
      <c r="L32" s="20"/>
      <c r="M32" s="184" t="s">
        <v>310</v>
      </c>
      <c r="N32" s="20" t="s">
        <v>454</v>
      </c>
      <c r="O32" s="21">
        <f>U32</f>
        <v>9.370000000000001</v>
      </c>
      <c r="P32" s="21"/>
      <c r="Q32" s="21">
        <v>4.87</v>
      </c>
      <c r="R32" s="21">
        <v>4.5</v>
      </c>
      <c r="S32" s="21">
        <v>0</v>
      </c>
      <c r="T32" s="21">
        <v>0</v>
      </c>
      <c r="U32" s="21">
        <f>SUM(Q32:T32)</f>
        <v>9.370000000000001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29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29"/>
      <c r="BE32" s="21"/>
      <c r="BF32" s="20"/>
      <c r="BG32" s="20"/>
      <c r="BH32" s="20"/>
      <c r="BI32" s="23"/>
      <c r="BJ32" s="23"/>
      <c r="BK32" s="20"/>
      <c r="BL32" s="23"/>
      <c r="BM32" s="21"/>
      <c r="BN32" s="181"/>
      <c r="BO32" s="24"/>
      <c r="BP32" s="21"/>
      <c r="BQ32" s="21"/>
      <c r="BR32" s="196"/>
      <c r="BS32" s="23"/>
      <c r="BT32" s="24"/>
      <c r="BU32" s="25"/>
    </row>
    <row r="33" spans="1:73" s="22" customFormat="1" ht="409.5" customHeight="1" x14ac:dyDescent="0.25">
      <c r="A33" s="17" t="s">
        <v>440</v>
      </c>
      <c r="B33" s="18" t="s">
        <v>352</v>
      </c>
      <c r="C33" s="24">
        <v>43738</v>
      </c>
      <c r="D33" s="19">
        <v>458.33300000000003</v>
      </c>
      <c r="E33" s="19">
        <v>458.33300000000003</v>
      </c>
      <c r="F33" s="20">
        <v>6</v>
      </c>
      <c r="G33" s="18" t="s">
        <v>419</v>
      </c>
      <c r="H33" s="18" t="s">
        <v>407</v>
      </c>
      <c r="I33" s="18" t="s">
        <v>397</v>
      </c>
      <c r="J33" s="247" t="s">
        <v>377</v>
      </c>
      <c r="K33" s="247" t="s">
        <v>368</v>
      </c>
      <c r="L33" s="20"/>
      <c r="M33" s="184"/>
      <c r="N33" s="20"/>
      <c r="O33" s="21">
        <f>SUM(O34)</f>
        <v>9.370000000000001</v>
      </c>
      <c r="P33" s="21">
        <f t="shared" ref="P33" si="41">SUM(P34)</f>
        <v>0</v>
      </c>
      <c r="Q33" s="21">
        <f t="shared" ref="Q33" si="42">SUM(Q34)</f>
        <v>4.87</v>
      </c>
      <c r="R33" s="21">
        <f t="shared" ref="R33" si="43">SUM(R34)</f>
        <v>4.5</v>
      </c>
      <c r="S33" s="21">
        <f t="shared" ref="S33" si="44">SUM(S34)</f>
        <v>0</v>
      </c>
      <c r="T33" s="21">
        <f t="shared" ref="T33" si="45">SUM(T34)</f>
        <v>0</v>
      </c>
      <c r="U33" s="21">
        <f t="shared" ref="U33" si="46">SUM(U34)</f>
        <v>9.370000000000001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29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29" t="s">
        <v>454</v>
      </c>
      <c r="BE33" s="21">
        <f>U34</f>
        <v>9.370000000000001</v>
      </c>
      <c r="BF33" s="20"/>
      <c r="BG33" s="20"/>
      <c r="BH33" s="20"/>
      <c r="BI33" s="23"/>
      <c r="BJ33" s="23"/>
      <c r="BK33" s="20"/>
      <c r="BL33" s="23"/>
      <c r="BM33" s="21"/>
      <c r="BN33" s="181">
        <f>BE33</f>
        <v>9.370000000000001</v>
      </c>
      <c r="BO33" s="24"/>
      <c r="BP33" s="21" t="s">
        <v>453</v>
      </c>
      <c r="BQ33" s="21"/>
      <c r="BR33" s="196"/>
      <c r="BS33" s="23"/>
      <c r="BT33" s="24"/>
      <c r="BU33" s="25"/>
    </row>
    <row r="34" spans="1:73" s="22" customFormat="1" ht="409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48"/>
      <c r="K34" s="248"/>
      <c r="L34" s="20"/>
      <c r="M34" s="184" t="s">
        <v>310</v>
      </c>
      <c r="N34" s="20" t="s">
        <v>454</v>
      </c>
      <c r="O34" s="21">
        <f>U34</f>
        <v>9.370000000000001</v>
      </c>
      <c r="P34" s="21"/>
      <c r="Q34" s="21">
        <v>4.87</v>
      </c>
      <c r="R34" s="21">
        <v>4.5</v>
      </c>
      <c r="S34" s="21">
        <v>0</v>
      </c>
      <c r="T34" s="21">
        <v>0</v>
      </c>
      <c r="U34" s="21">
        <f>SUM(Q34:T34)</f>
        <v>9.370000000000001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229"/>
      <c r="AM34" s="20"/>
      <c r="AN34" s="20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29"/>
      <c r="BE34" s="21"/>
      <c r="BF34" s="20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196"/>
      <c r="BS34" s="23"/>
      <c r="BT34" s="24"/>
      <c r="BU34" s="25"/>
    </row>
    <row r="35" spans="1:73" s="22" customFormat="1" ht="409.5" customHeight="1" x14ac:dyDescent="0.25">
      <c r="A35" s="17" t="s">
        <v>441</v>
      </c>
      <c r="B35" s="18" t="s">
        <v>353</v>
      </c>
      <c r="C35" s="24">
        <v>43731</v>
      </c>
      <c r="D35" s="19">
        <v>458.33300000000003</v>
      </c>
      <c r="E35" s="19">
        <v>458.33300000000003</v>
      </c>
      <c r="F35" s="20">
        <v>6</v>
      </c>
      <c r="G35" s="18" t="s">
        <v>420</v>
      </c>
      <c r="H35" s="18" t="s">
        <v>407</v>
      </c>
      <c r="I35" s="18" t="s">
        <v>398</v>
      </c>
      <c r="J35" s="247" t="s">
        <v>378</v>
      </c>
      <c r="K35" s="247" t="s">
        <v>368</v>
      </c>
      <c r="L35" s="20"/>
      <c r="M35" s="184"/>
      <c r="N35" s="20"/>
      <c r="O35" s="21">
        <f>SUM(O36)</f>
        <v>9.370000000000001</v>
      </c>
      <c r="P35" s="21">
        <f t="shared" ref="P35" si="47">SUM(P36)</f>
        <v>0</v>
      </c>
      <c r="Q35" s="21">
        <f t="shared" ref="Q35" si="48">SUM(Q36)</f>
        <v>4.87</v>
      </c>
      <c r="R35" s="21">
        <f t="shared" ref="R35" si="49">SUM(R36)</f>
        <v>4.5</v>
      </c>
      <c r="S35" s="21">
        <f t="shared" ref="S35" si="50">SUM(S36)</f>
        <v>0</v>
      </c>
      <c r="T35" s="21">
        <f t="shared" ref="T35" si="51">SUM(T36)</f>
        <v>0</v>
      </c>
      <c r="U35" s="21">
        <f t="shared" ref="U35" si="52">SUM(U36)</f>
        <v>9.370000000000001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229"/>
      <c r="AM35" s="20"/>
      <c r="AN35" s="20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29" t="s">
        <v>454</v>
      </c>
      <c r="BE35" s="21">
        <f>U36</f>
        <v>9.370000000000001</v>
      </c>
      <c r="BF35" s="20"/>
      <c r="BG35" s="20"/>
      <c r="BH35" s="20"/>
      <c r="BI35" s="23"/>
      <c r="BJ35" s="23"/>
      <c r="BK35" s="20"/>
      <c r="BL35" s="23"/>
      <c r="BM35" s="21"/>
      <c r="BN35" s="181">
        <f>BE35</f>
        <v>9.370000000000001</v>
      </c>
      <c r="BO35" s="24"/>
      <c r="BP35" s="21" t="s">
        <v>453</v>
      </c>
      <c r="BQ35" s="21"/>
      <c r="BR35" s="196"/>
      <c r="BS35" s="23"/>
      <c r="BT35" s="24"/>
      <c r="BU35" s="25"/>
    </row>
    <row r="36" spans="1:73" s="22" customFormat="1" ht="409.6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48"/>
      <c r="K36" s="248"/>
      <c r="L36" s="20"/>
      <c r="M36" s="184" t="s">
        <v>310</v>
      </c>
      <c r="N36" s="20" t="s">
        <v>454</v>
      </c>
      <c r="O36" s="21">
        <f>U36</f>
        <v>9.370000000000001</v>
      </c>
      <c r="P36" s="21"/>
      <c r="Q36" s="21">
        <v>4.87</v>
      </c>
      <c r="R36" s="21">
        <v>4.5</v>
      </c>
      <c r="S36" s="21">
        <v>0</v>
      </c>
      <c r="T36" s="21">
        <v>0</v>
      </c>
      <c r="U36" s="21">
        <f>SUM(Q36:T36)</f>
        <v>9.370000000000001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0"/>
      <c r="AJ36" s="20"/>
      <c r="AK36" s="21"/>
      <c r="AL36" s="229"/>
      <c r="AM36" s="20"/>
      <c r="AN36" s="20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29"/>
      <c r="BE36" s="21"/>
      <c r="BF36" s="20"/>
      <c r="BG36" s="20"/>
      <c r="BH36" s="20"/>
      <c r="BI36" s="23"/>
      <c r="BJ36" s="23"/>
      <c r="BK36" s="20"/>
      <c r="BL36" s="23"/>
      <c r="BM36" s="21"/>
      <c r="BN36" s="181"/>
      <c r="BO36" s="24"/>
      <c r="BP36" s="21"/>
      <c r="BQ36" s="21"/>
      <c r="BR36" s="196"/>
      <c r="BS36" s="23"/>
      <c r="BT36" s="24"/>
      <c r="BU36" s="25"/>
    </row>
    <row r="37" spans="1:73" s="22" customFormat="1" ht="409.5" customHeight="1" x14ac:dyDescent="0.25">
      <c r="A37" s="17" t="s">
        <v>442</v>
      </c>
      <c r="B37" s="18" t="s">
        <v>354</v>
      </c>
      <c r="C37" s="24">
        <v>43731</v>
      </c>
      <c r="D37" s="19">
        <v>458.33300000000003</v>
      </c>
      <c r="E37" s="19">
        <v>458.33300000000003</v>
      </c>
      <c r="F37" s="20">
        <v>6</v>
      </c>
      <c r="G37" s="18" t="s">
        <v>421</v>
      </c>
      <c r="H37" s="18" t="s">
        <v>407</v>
      </c>
      <c r="I37" s="18" t="s">
        <v>399</v>
      </c>
      <c r="J37" s="247" t="s">
        <v>379</v>
      </c>
      <c r="K37" s="247" t="s">
        <v>368</v>
      </c>
      <c r="L37" s="20"/>
      <c r="M37" s="184"/>
      <c r="N37" s="20"/>
      <c r="O37" s="21">
        <f>SUM(O38)</f>
        <v>9.370000000000001</v>
      </c>
      <c r="P37" s="21">
        <f t="shared" ref="P37" si="53">SUM(P38)</f>
        <v>0</v>
      </c>
      <c r="Q37" s="21">
        <f t="shared" ref="Q37" si="54">SUM(Q38)</f>
        <v>4.87</v>
      </c>
      <c r="R37" s="21">
        <f t="shared" ref="R37" si="55">SUM(R38)</f>
        <v>4.5</v>
      </c>
      <c r="S37" s="21">
        <f t="shared" ref="S37" si="56">SUM(S38)</f>
        <v>0</v>
      </c>
      <c r="T37" s="21">
        <f t="shared" ref="T37" si="57">SUM(T38)</f>
        <v>0</v>
      </c>
      <c r="U37" s="21">
        <f t="shared" ref="U37" si="58">SUM(U38)</f>
        <v>9.370000000000001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0"/>
      <c r="AJ37" s="20"/>
      <c r="AK37" s="21"/>
      <c r="AL37" s="229"/>
      <c r="AM37" s="20"/>
      <c r="AN37" s="20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29" t="s">
        <v>454</v>
      </c>
      <c r="BE37" s="21">
        <f>U38</f>
        <v>9.370000000000001</v>
      </c>
      <c r="BF37" s="20"/>
      <c r="BG37" s="20"/>
      <c r="BH37" s="20"/>
      <c r="BI37" s="23"/>
      <c r="BJ37" s="23"/>
      <c r="BK37" s="20"/>
      <c r="BL37" s="23"/>
      <c r="BM37" s="21"/>
      <c r="BN37" s="181">
        <f>BE37</f>
        <v>9.370000000000001</v>
      </c>
      <c r="BO37" s="24"/>
      <c r="BP37" s="21" t="s">
        <v>453</v>
      </c>
      <c r="BQ37" s="21"/>
      <c r="BR37" s="196"/>
      <c r="BS37" s="23"/>
      <c r="BT37" s="24"/>
      <c r="BU37" s="25"/>
    </row>
    <row r="38" spans="1:73" s="22" customFormat="1" ht="408.7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48"/>
      <c r="K38" s="248"/>
      <c r="L38" s="20"/>
      <c r="M38" s="184" t="s">
        <v>310</v>
      </c>
      <c r="N38" s="20" t="s">
        <v>454</v>
      </c>
      <c r="O38" s="21">
        <f>U38</f>
        <v>9.370000000000001</v>
      </c>
      <c r="P38" s="21"/>
      <c r="Q38" s="21">
        <v>4.87</v>
      </c>
      <c r="R38" s="21">
        <v>4.5</v>
      </c>
      <c r="S38" s="21">
        <v>0</v>
      </c>
      <c r="T38" s="21">
        <v>0</v>
      </c>
      <c r="U38" s="21">
        <f>SUM(Q38:T38)</f>
        <v>9.370000000000001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0"/>
      <c r="AJ38" s="20"/>
      <c r="AK38" s="21"/>
      <c r="AL38" s="229"/>
      <c r="AM38" s="20"/>
      <c r="AN38" s="20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29"/>
      <c r="BE38" s="21"/>
      <c r="BF38" s="20"/>
      <c r="BG38" s="20"/>
      <c r="BH38" s="20"/>
      <c r="BI38" s="23"/>
      <c r="BJ38" s="23"/>
      <c r="BK38" s="20"/>
      <c r="BL38" s="23"/>
      <c r="BM38" s="21"/>
      <c r="BN38" s="181"/>
      <c r="BO38" s="24"/>
      <c r="BP38" s="21"/>
      <c r="BQ38" s="21"/>
      <c r="BR38" s="196"/>
      <c r="BS38" s="23"/>
      <c r="BT38" s="24"/>
      <c r="BU38" s="25"/>
    </row>
    <row r="39" spans="1:73" s="22" customFormat="1" ht="409.6" customHeight="1" x14ac:dyDescent="0.25">
      <c r="A39" s="17" t="s">
        <v>443</v>
      </c>
      <c r="B39" s="18" t="s">
        <v>355</v>
      </c>
      <c r="C39" s="24">
        <v>43731</v>
      </c>
      <c r="D39" s="19">
        <v>458.33300000000003</v>
      </c>
      <c r="E39" s="19">
        <v>458.33300000000003</v>
      </c>
      <c r="F39" s="20">
        <v>6</v>
      </c>
      <c r="G39" s="18" t="s">
        <v>422</v>
      </c>
      <c r="H39" s="18" t="s">
        <v>407</v>
      </c>
      <c r="I39" s="18" t="s">
        <v>400</v>
      </c>
      <c r="J39" s="247" t="s">
        <v>380</v>
      </c>
      <c r="K39" s="247" t="s">
        <v>368</v>
      </c>
      <c r="L39" s="20"/>
      <c r="M39" s="184"/>
      <c r="N39" s="20"/>
      <c r="O39" s="21">
        <f>SUM(O40)</f>
        <v>9.370000000000001</v>
      </c>
      <c r="P39" s="21">
        <f t="shared" ref="P39" si="59">SUM(P40)</f>
        <v>0</v>
      </c>
      <c r="Q39" s="21">
        <f t="shared" ref="Q39" si="60">SUM(Q40)</f>
        <v>4.87</v>
      </c>
      <c r="R39" s="21">
        <f t="shared" ref="R39" si="61">SUM(R40)</f>
        <v>4.5</v>
      </c>
      <c r="S39" s="21">
        <f t="shared" ref="S39" si="62">SUM(S40)</f>
        <v>0</v>
      </c>
      <c r="T39" s="21">
        <f t="shared" ref="T39" si="63">SUM(T40)</f>
        <v>0</v>
      </c>
      <c r="U39" s="21">
        <f t="shared" ref="U39" si="64">SUM(U40)</f>
        <v>9.370000000000001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229"/>
      <c r="AM39" s="20"/>
      <c r="AN39" s="20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29" t="s">
        <v>454</v>
      </c>
      <c r="BE39" s="21">
        <f>U40</f>
        <v>9.370000000000001</v>
      </c>
      <c r="BF39" s="20"/>
      <c r="BG39" s="20"/>
      <c r="BH39" s="20"/>
      <c r="BI39" s="23"/>
      <c r="BJ39" s="23"/>
      <c r="BK39" s="20"/>
      <c r="BL39" s="23"/>
      <c r="BM39" s="21"/>
      <c r="BN39" s="181">
        <f>BE39</f>
        <v>9.370000000000001</v>
      </c>
      <c r="BO39" s="24"/>
      <c r="BP39" s="21" t="s">
        <v>453</v>
      </c>
      <c r="BQ39" s="21"/>
      <c r="BR39" s="23"/>
      <c r="BS39" s="23"/>
      <c r="BT39" s="24"/>
      <c r="BU39" s="25"/>
    </row>
    <row r="40" spans="1:73" s="22" customFormat="1" ht="409.5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248"/>
      <c r="K40" s="248"/>
      <c r="L40" s="20"/>
      <c r="M40" s="184" t="s">
        <v>310</v>
      </c>
      <c r="N40" s="20" t="s">
        <v>454</v>
      </c>
      <c r="O40" s="21">
        <f>U40</f>
        <v>9.370000000000001</v>
      </c>
      <c r="P40" s="21"/>
      <c r="Q40" s="21">
        <v>4.87</v>
      </c>
      <c r="R40" s="21">
        <v>4.5</v>
      </c>
      <c r="S40" s="21">
        <v>0</v>
      </c>
      <c r="T40" s="21">
        <v>0</v>
      </c>
      <c r="U40" s="21">
        <f>SUM(Q40:T40)</f>
        <v>9.370000000000001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229"/>
      <c r="AM40" s="20"/>
      <c r="AN40" s="20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29"/>
      <c r="BE40" s="21"/>
      <c r="BF40" s="20"/>
      <c r="BG40" s="20"/>
      <c r="BH40" s="20"/>
      <c r="BI40" s="23"/>
      <c r="BJ40" s="23"/>
      <c r="BK40" s="20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409.5" customHeight="1" x14ac:dyDescent="0.25">
      <c r="A41" s="17" t="s">
        <v>444</v>
      </c>
      <c r="B41" s="18" t="s">
        <v>356</v>
      </c>
      <c r="C41" s="24">
        <v>43731</v>
      </c>
      <c r="D41" s="19">
        <v>458.33300000000003</v>
      </c>
      <c r="E41" s="19">
        <v>458.33300000000003</v>
      </c>
      <c r="F41" s="20">
        <v>6</v>
      </c>
      <c r="G41" s="18" t="s">
        <v>423</v>
      </c>
      <c r="H41" s="18" t="s">
        <v>407</v>
      </c>
      <c r="I41" s="18" t="s">
        <v>401</v>
      </c>
      <c r="J41" s="247" t="s">
        <v>381</v>
      </c>
      <c r="K41" s="247" t="s">
        <v>363</v>
      </c>
      <c r="L41" s="20"/>
      <c r="M41" s="184"/>
      <c r="N41" s="20"/>
      <c r="O41" s="21">
        <f>SUM(O42)</f>
        <v>9.370000000000001</v>
      </c>
      <c r="P41" s="21">
        <f t="shared" ref="P41" si="65">SUM(P42)</f>
        <v>0</v>
      </c>
      <c r="Q41" s="21">
        <f t="shared" ref="Q41" si="66">SUM(Q42)</f>
        <v>4.87</v>
      </c>
      <c r="R41" s="21">
        <f t="shared" ref="R41" si="67">SUM(R42)</f>
        <v>4.5</v>
      </c>
      <c r="S41" s="21">
        <f t="shared" ref="S41" si="68">SUM(S42)</f>
        <v>0</v>
      </c>
      <c r="T41" s="21">
        <f t="shared" ref="T41" si="69">SUM(T42)</f>
        <v>0</v>
      </c>
      <c r="U41" s="21">
        <f t="shared" ref="U41" si="70">SUM(U42)</f>
        <v>9.370000000000001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0"/>
      <c r="AK41" s="21"/>
      <c r="AL41" s="229"/>
      <c r="AM41" s="20"/>
      <c r="AN41" s="20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29" t="s">
        <v>454</v>
      </c>
      <c r="BE41" s="21">
        <f>U42</f>
        <v>9.370000000000001</v>
      </c>
      <c r="BF41" s="20"/>
      <c r="BG41" s="20"/>
      <c r="BH41" s="20"/>
      <c r="BI41" s="23"/>
      <c r="BJ41" s="23"/>
      <c r="BK41" s="20"/>
      <c r="BL41" s="23"/>
      <c r="BM41" s="21"/>
      <c r="BN41" s="181">
        <f>BE41</f>
        <v>9.370000000000001</v>
      </c>
      <c r="BO41" s="24"/>
      <c r="BP41" s="21" t="s">
        <v>453</v>
      </c>
      <c r="BQ41" s="21"/>
      <c r="BR41" s="23"/>
      <c r="BS41" s="23"/>
      <c r="BT41" s="24"/>
      <c r="BU41" s="25"/>
    </row>
    <row r="42" spans="1:73" s="22" customFormat="1" ht="409.6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248"/>
      <c r="K42" s="248"/>
      <c r="L42" s="20"/>
      <c r="M42" s="184" t="s">
        <v>310</v>
      </c>
      <c r="N42" s="20" t="s">
        <v>454</v>
      </c>
      <c r="O42" s="21">
        <f>U42</f>
        <v>9.370000000000001</v>
      </c>
      <c r="P42" s="21"/>
      <c r="Q42" s="21">
        <v>4.87</v>
      </c>
      <c r="R42" s="21">
        <v>4.5</v>
      </c>
      <c r="S42" s="21">
        <v>0</v>
      </c>
      <c r="T42" s="21">
        <v>0</v>
      </c>
      <c r="U42" s="21">
        <f>SUM(Q42:T42)</f>
        <v>9.370000000000001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0"/>
      <c r="AK42" s="21"/>
      <c r="AL42" s="229"/>
      <c r="AM42" s="20"/>
      <c r="AN42" s="20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29"/>
      <c r="BE42" s="21"/>
      <c r="BF42" s="20"/>
      <c r="BG42" s="20"/>
      <c r="BH42" s="20"/>
      <c r="BI42" s="23"/>
      <c r="BJ42" s="23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409.6" customHeight="1" x14ac:dyDescent="0.25">
      <c r="A43" s="17" t="s">
        <v>445</v>
      </c>
      <c r="B43" s="18" t="s">
        <v>357</v>
      </c>
      <c r="C43" s="24">
        <v>43738</v>
      </c>
      <c r="D43" s="19">
        <v>458.33300000000003</v>
      </c>
      <c r="E43" s="19">
        <v>458.33300000000003</v>
      </c>
      <c r="F43" s="20">
        <v>6</v>
      </c>
      <c r="G43" s="18" t="s">
        <v>424</v>
      </c>
      <c r="H43" s="18" t="s">
        <v>407</v>
      </c>
      <c r="I43" s="18" t="s">
        <v>402</v>
      </c>
      <c r="J43" s="247" t="s">
        <v>382</v>
      </c>
      <c r="K43" s="247" t="s">
        <v>363</v>
      </c>
      <c r="L43" s="20"/>
      <c r="M43" s="184"/>
      <c r="N43" s="20"/>
      <c r="O43" s="21">
        <f>SUM(O44)</f>
        <v>9.370000000000001</v>
      </c>
      <c r="P43" s="21">
        <f t="shared" ref="P43" si="71">SUM(P44)</f>
        <v>0</v>
      </c>
      <c r="Q43" s="21">
        <f t="shared" ref="Q43" si="72">SUM(Q44)</f>
        <v>4.87</v>
      </c>
      <c r="R43" s="21">
        <f t="shared" ref="R43" si="73">SUM(R44)</f>
        <v>4.5</v>
      </c>
      <c r="S43" s="21">
        <f t="shared" ref="S43" si="74">SUM(S44)</f>
        <v>0</v>
      </c>
      <c r="T43" s="21">
        <f t="shared" ref="T43" si="75">SUM(T44)</f>
        <v>0</v>
      </c>
      <c r="U43" s="21">
        <f t="shared" ref="U43" si="76">SUM(U44)</f>
        <v>9.370000000000001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229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29" t="s">
        <v>454</v>
      </c>
      <c r="BE43" s="21">
        <f>U44</f>
        <v>9.370000000000001</v>
      </c>
      <c r="BF43" s="20"/>
      <c r="BG43" s="20"/>
      <c r="BH43" s="20"/>
      <c r="BI43" s="23"/>
      <c r="BJ43" s="23"/>
      <c r="BK43" s="20"/>
      <c r="BL43" s="23"/>
      <c r="BM43" s="21"/>
      <c r="BN43" s="181">
        <f>BE43</f>
        <v>9.370000000000001</v>
      </c>
      <c r="BO43" s="24"/>
      <c r="BP43" s="21" t="s">
        <v>453</v>
      </c>
      <c r="BQ43" s="21"/>
      <c r="BR43" s="23"/>
      <c r="BS43" s="23"/>
      <c r="BT43" s="24"/>
      <c r="BU43" s="25"/>
    </row>
    <row r="44" spans="1:73" s="22" customFormat="1" ht="409.6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248"/>
      <c r="K44" s="248"/>
      <c r="L44" s="20"/>
      <c r="M44" s="184" t="s">
        <v>310</v>
      </c>
      <c r="N44" s="20" t="s">
        <v>454</v>
      </c>
      <c r="O44" s="21">
        <f>U44</f>
        <v>9.370000000000001</v>
      </c>
      <c r="P44" s="21"/>
      <c r="Q44" s="21">
        <v>4.87</v>
      </c>
      <c r="R44" s="21">
        <v>4.5</v>
      </c>
      <c r="S44" s="21">
        <v>0</v>
      </c>
      <c r="T44" s="21">
        <v>0</v>
      </c>
      <c r="U44" s="21">
        <f>SUM(Q44:T44)</f>
        <v>9.370000000000001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229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29"/>
      <c r="BE44" s="21"/>
      <c r="BF44" s="20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409.5" customHeight="1" x14ac:dyDescent="0.25">
      <c r="A45" s="17" t="s">
        <v>446</v>
      </c>
      <c r="B45" s="18" t="s">
        <v>358</v>
      </c>
      <c r="C45" s="24">
        <v>43738</v>
      </c>
      <c r="D45" s="19">
        <v>458.33300000000003</v>
      </c>
      <c r="E45" s="19">
        <v>458.33300000000003</v>
      </c>
      <c r="F45" s="20">
        <v>6</v>
      </c>
      <c r="G45" s="18" t="s">
        <v>425</v>
      </c>
      <c r="H45" s="18" t="s">
        <v>407</v>
      </c>
      <c r="I45" s="18" t="s">
        <v>403</v>
      </c>
      <c r="J45" s="247" t="s">
        <v>383</v>
      </c>
      <c r="K45" s="247" t="s">
        <v>363</v>
      </c>
      <c r="L45" s="20"/>
      <c r="M45" s="184"/>
      <c r="N45" s="20"/>
      <c r="O45" s="21">
        <f>SUM(O46)</f>
        <v>9.370000000000001</v>
      </c>
      <c r="P45" s="21">
        <f t="shared" ref="P45" si="77">SUM(P46)</f>
        <v>0</v>
      </c>
      <c r="Q45" s="21">
        <f t="shared" ref="Q45" si="78">SUM(Q46)</f>
        <v>4.87</v>
      </c>
      <c r="R45" s="21">
        <f t="shared" ref="R45" si="79">SUM(R46)</f>
        <v>4.5</v>
      </c>
      <c r="S45" s="21">
        <f t="shared" ref="S45" si="80">SUM(S46)</f>
        <v>0</v>
      </c>
      <c r="T45" s="21">
        <f t="shared" ref="T45" si="81">SUM(T46)</f>
        <v>0</v>
      </c>
      <c r="U45" s="21">
        <f t="shared" ref="U45" si="82">SUM(U46)</f>
        <v>9.370000000000001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229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29" t="s">
        <v>454</v>
      </c>
      <c r="BE45" s="21">
        <f>U46</f>
        <v>9.370000000000001</v>
      </c>
      <c r="BF45" s="20"/>
      <c r="BG45" s="20"/>
      <c r="BH45" s="20"/>
      <c r="BI45" s="23"/>
      <c r="BJ45" s="23"/>
      <c r="BK45" s="20"/>
      <c r="BL45" s="23"/>
      <c r="BM45" s="21"/>
      <c r="BN45" s="181">
        <f>BE45</f>
        <v>9.370000000000001</v>
      </c>
      <c r="BO45" s="24"/>
      <c r="BP45" s="21" t="s">
        <v>453</v>
      </c>
      <c r="BQ45" s="21"/>
      <c r="BR45" s="23"/>
      <c r="BS45" s="23"/>
      <c r="BT45" s="24"/>
      <c r="BU45" s="25"/>
    </row>
    <row r="46" spans="1:73" s="22" customFormat="1" ht="409.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248"/>
      <c r="K46" s="248"/>
      <c r="L46" s="20"/>
      <c r="M46" s="184" t="s">
        <v>310</v>
      </c>
      <c r="N46" s="20" t="s">
        <v>454</v>
      </c>
      <c r="O46" s="21">
        <f>U46</f>
        <v>9.370000000000001</v>
      </c>
      <c r="P46" s="21"/>
      <c r="Q46" s="21">
        <v>4.87</v>
      </c>
      <c r="R46" s="21">
        <v>4.5</v>
      </c>
      <c r="S46" s="21">
        <v>0</v>
      </c>
      <c r="T46" s="21">
        <v>0</v>
      </c>
      <c r="U46" s="21">
        <f>SUM(Q46:T46)</f>
        <v>9.370000000000001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22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29"/>
      <c r="BE46" s="21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409.5" customHeight="1" x14ac:dyDescent="0.25">
      <c r="A47" s="17" t="s">
        <v>447</v>
      </c>
      <c r="B47" s="18" t="s">
        <v>359</v>
      </c>
      <c r="C47" s="24">
        <v>43738</v>
      </c>
      <c r="D47" s="19">
        <v>458.33300000000003</v>
      </c>
      <c r="E47" s="19">
        <v>458.33300000000003</v>
      </c>
      <c r="F47" s="20">
        <v>6</v>
      </c>
      <c r="G47" s="18" t="s">
        <v>426</v>
      </c>
      <c r="H47" s="18" t="s">
        <v>407</v>
      </c>
      <c r="I47" s="18" t="s">
        <v>404</v>
      </c>
      <c r="J47" s="247" t="s">
        <v>384</v>
      </c>
      <c r="K47" s="247" t="s">
        <v>363</v>
      </c>
      <c r="L47" s="20"/>
      <c r="M47" s="184"/>
      <c r="N47" s="20"/>
      <c r="O47" s="21">
        <f>SUM(O48)</f>
        <v>9.370000000000001</v>
      </c>
      <c r="P47" s="21">
        <f t="shared" ref="P47" si="83">SUM(P48)</f>
        <v>0</v>
      </c>
      <c r="Q47" s="21">
        <f t="shared" ref="Q47" si="84">SUM(Q48)</f>
        <v>4.87</v>
      </c>
      <c r="R47" s="21">
        <f t="shared" ref="R47" si="85">SUM(R48)</f>
        <v>4.5</v>
      </c>
      <c r="S47" s="21">
        <f t="shared" ref="S47" si="86">SUM(S48)</f>
        <v>0</v>
      </c>
      <c r="T47" s="21">
        <f t="shared" ref="T47" si="87">SUM(T48)</f>
        <v>0</v>
      </c>
      <c r="U47" s="21">
        <f t="shared" ref="U47" si="88">SUM(U48)</f>
        <v>9.370000000000001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229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29" t="s">
        <v>454</v>
      </c>
      <c r="BE47" s="21">
        <f>U48</f>
        <v>9.370000000000001</v>
      </c>
      <c r="BF47" s="20"/>
      <c r="BG47" s="20"/>
      <c r="BH47" s="20"/>
      <c r="BI47" s="23"/>
      <c r="BJ47" s="23"/>
      <c r="BK47" s="20"/>
      <c r="BL47" s="23"/>
      <c r="BM47" s="21"/>
      <c r="BN47" s="181">
        <f>BE47</f>
        <v>9.370000000000001</v>
      </c>
      <c r="BO47" s="24"/>
      <c r="BP47" s="21" t="s">
        <v>453</v>
      </c>
      <c r="BQ47" s="21"/>
      <c r="BR47" s="23"/>
      <c r="BS47" s="23"/>
      <c r="BT47" s="24"/>
      <c r="BU47" s="25"/>
    </row>
    <row r="48" spans="1:73" s="22" customFormat="1" ht="408.7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248"/>
      <c r="K48" s="248"/>
      <c r="L48" s="20"/>
      <c r="M48" s="184" t="s">
        <v>310</v>
      </c>
      <c r="N48" s="20" t="s">
        <v>454</v>
      </c>
      <c r="O48" s="21">
        <f>U48</f>
        <v>9.370000000000001</v>
      </c>
      <c r="P48" s="21"/>
      <c r="Q48" s="21">
        <v>4.87</v>
      </c>
      <c r="R48" s="21">
        <v>4.5</v>
      </c>
      <c r="S48" s="21">
        <v>0</v>
      </c>
      <c r="T48" s="21">
        <v>0</v>
      </c>
      <c r="U48" s="21">
        <f>SUM(Q48:T48)</f>
        <v>9.370000000000001</v>
      </c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229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29"/>
      <c r="BE48" s="21"/>
      <c r="BF48" s="20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409.5" customHeight="1" x14ac:dyDescent="0.25">
      <c r="A49" s="17" t="s">
        <v>448</v>
      </c>
      <c r="B49" s="18" t="s">
        <v>360</v>
      </c>
      <c r="C49" s="24">
        <v>43738</v>
      </c>
      <c r="D49" s="19">
        <v>458.33300000000003</v>
      </c>
      <c r="E49" s="19">
        <v>458.33300000000003</v>
      </c>
      <c r="F49" s="20">
        <v>6</v>
      </c>
      <c r="G49" s="18" t="s">
        <v>427</v>
      </c>
      <c r="H49" s="18" t="s">
        <v>407</v>
      </c>
      <c r="I49" s="18" t="s">
        <v>405</v>
      </c>
      <c r="J49" s="247" t="s">
        <v>385</v>
      </c>
      <c r="K49" s="247" t="s">
        <v>363</v>
      </c>
      <c r="L49" s="20"/>
      <c r="M49" s="184"/>
      <c r="N49" s="20"/>
      <c r="O49" s="21">
        <f>SUM(O50)</f>
        <v>9.370000000000001</v>
      </c>
      <c r="P49" s="21">
        <f t="shared" ref="P49" si="89">SUM(P50)</f>
        <v>0</v>
      </c>
      <c r="Q49" s="21">
        <f t="shared" ref="Q49" si="90">SUM(Q50)</f>
        <v>4.87</v>
      </c>
      <c r="R49" s="21">
        <f t="shared" ref="R49" si="91">SUM(R50)</f>
        <v>4.5</v>
      </c>
      <c r="S49" s="21">
        <f t="shared" ref="S49" si="92">SUM(S50)</f>
        <v>0</v>
      </c>
      <c r="T49" s="21">
        <f t="shared" ref="T49" si="93">SUM(T50)</f>
        <v>0</v>
      </c>
      <c r="U49" s="21">
        <f t="shared" ref="U49" si="94">SUM(U50)</f>
        <v>9.370000000000001</v>
      </c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22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29" t="s">
        <v>454</v>
      </c>
      <c r="BE49" s="21">
        <f>U50</f>
        <v>9.370000000000001</v>
      </c>
      <c r="BF49" s="20"/>
      <c r="BG49" s="20"/>
      <c r="BH49" s="20"/>
      <c r="BI49" s="23"/>
      <c r="BJ49" s="23"/>
      <c r="BK49" s="20"/>
      <c r="BL49" s="23"/>
      <c r="BM49" s="21"/>
      <c r="BN49" s="181">
        <f>BE49</f>
        <v>9.370000000000001</v>
      </c>
      <c r="BO49" s="24"/>
      <c r="BP49" s="21" t="s">
        <v>453</v>
      </c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248"/>
      <c r="K50" s="248"/>
      <c r="L50" s="20"/>
      <c r="M50" s="184" t="s">
        <v>310</v>
      </c>
      <c r="N50" s="20" t="s">
        <v>454</v>
      </c>
      <c r="O50" s="21">
        <f>U50</f>
        <v>9.370000000000001</v>
      </c>
      <c r="P50" s="21"/>
      <c r="Q50" s="21">
        <v>4.87</v>
      </c>
      <c r="R50" s="21">
        <v>4.5</v>
      </c>
      <c r="S50" s="21">
        <v>0</v>
      </c>
      <c r="T50" s="21">
        <v>0</v>
      </c>
      <c r="U50" s="21">
        <f>SUM(Q50:T50)</f>
        <v>9.370000000000001</v>
      </c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22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29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5" customHeight="1" x14ac:dyDescent="0.25">
      <c r="A51" s="17" t="s">
        <v>449</v>
      </c>
      <c r="B51" s="18" t="s">
        <v>361</v>
      </c>
      <c r="C51" s="24">
        <v>43731</v>
      </c>
      <c r="D51" s="19">
        <v>458.33300000000003</v>
      </c>
      <c r="E51" s="19">
        <v>458.33300000000003</v>
      </c>
      <c r="F51" s="20">
        <v>6</v>
      </c>
      <c r="G51" s="18" t="s">
        <v>428</v>
      </c>
      <c r="H51" s="18" t="s">
        <v>407</v>
      </c>
      <c r="I51" s="18" t="s">
        <v>406</v>
      </c>
      <c r="J51" s="247" t="s">
        <v>385</v>
      </c>
      <c r="K51" s="247" t="s">
        <v>363</v>
      </c>
      <c r="L51" s="20"/>
      <c r="M51" s="184"/>
      <c r="N51" s="20"/>
      <c r="O51" s="21">
        <f>SUM(O52)</f>
        <v>9.370000000000001</v>
      </c>
      <c r="P51" s="21">
        <f t="shared" ref="P51" si="95">SUM(P52)</f>
        <v>0</v>
      </c>
      <c r="Q51" s="21">
        <f t="shared" ref="Q51" si="96">SUM(Q52)</f>
        <v>4.87</v>
      </c>
      <c r="R51" s="21">
        <f t="shared" ref="R51" si="97">SUM(R52)</f>
        <v>4.5</v>
      </c>
      <c r="S51" s="21">
        <f t="shared" ref="S51" si="98">SUM(S52)</f>
        <v>0</v>
      </c>
      <c r="T51" s="21">
        <f t="shared" ref="T51" si="99">SUM(T52)</f>
        <v>0</v>
      </c>
      <c r="U51" s="21">
        <f t="shared" ref="U51" si="100">SUM(U52)</f>
        <v>9.370000000000001</v>
      </c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1"/>
      <c r="AJ51" s="20"/>
      <c r="AK51" s="21"/>
      <c r="AL51" s="229"/>
      <c r="AM51" s="21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29" t="s">
        <v>454</v>
      </c>
      <c r="BE51" s="21">
        <f>U52</f>
        <v>9.370000000000001</v>
      </c>
      <c r="BF51" s="21"/>
      <c r="BG51" s="20"/>
      <c r="BH51" s="20"/>
      <c r="BI51" s="23"/>
      <c r="BJ51" s="20"/>
      <c r="BK51" s="23"/>
      <c r="BL51" s="23"/>
      <c r="BM51" s="21"/>
      <c r="BN51" s="181">
        <f>BE51</f>
        <v>9.370000000000001</v>
      </c>
      <c r="BO51" s="24"/>
      <c r="BP51" s="21" t="s">
        <v>453</v>
      </c>
      <c r="BQ51" s="21"/>
      <c r="BR51" s="23"/>
      <c r="BS51" s="23"/>
      <c r="BT51" s="24"/>
      <c r="BU51" s="25"/>
    </row>
    <row r="52" spans="1:73" s="22" customFormat="1" ht="409.5" customHeight="1" x14ac:dyDescent="0.25">
      <c r="A52" s="213"/>
      <c r="B52" s="230"/>
      <c r="C52" s="214"/>
      <c r="D52" s="215"/>
      <c r="E52" s="215"/>
      <c r="F52" s="228"/>
      <c r="G52" s="230"/>
      <c r="H52" s="230"/>
      <c r="I52" s="230"/>
      <c r="J52" s="248"/>
      <c r="K52" s="248"/>
      <c r="L52" s="228"/>
      <c r="M52" s="184" t="s">
        <v>310</v>
      </c>
      <c r="N52" s="20" t="s">
        <v>454</v>
      </c>
      <c r="O52" s="21">
        <f>U52</f>
        <v>9.370000000000001</v>
      </c>
      <c r="P52" s="21"/>
      <c r="Q52" s="21">
        <v>4.87</v>
      </c>
      <c r="R52" s="21">
        <v>4.5</v>
      </c>
      <c r="S52" s="21">
        <v>0</v>
      </c>
      <c r="T52" s="21">
        <v>0</v>
      </c>
      <c r="U52" s="21">
        <f>SUM(Q52:T52)</f>
        <v>9.370000000000001</v>
      </c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28"/>
      <c r="AI52" s="217"/>
      <c r="AJ52" s="228"/>
      <c r="AK52" s="217"/>
      <c r="AL52" s="216"/>
      <c r="AM52" s="217"/>
      <c r="AN52" s="228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6"/>
      <c r="BE52" s="217"/>
      <c r="BF52" s="217"/>
      <c r="BG52" s="228"/>
      <c r="BH52" s="228"/>
      <c r="BI52" s="218"/>
      <c r="BJ52" s="228"/>
      <c r="BK52" s="218"/>
      <c r="BL52" s="218"/>
      <c r="BM52" s="217"/>
      <c r="BN52" s="219"/>
      <c r="BO52" s="214"/>
      <c r="BP52" s="217"/>
      <c r="BQ52" s="21"/>
      <c r="BR52" s="23"/>
      <c r="BS52" s="23"/>
      <c r="BT52" s="24"/>
      <c r="BU52" s="25"/>
    </row>
    <row r="53" spans="1:73" s="22" customFormat="1" ht="408.75" customHeight="1" x14ac:dyDescent="0.25">
      <c r="A53" s="17" t="s">
        <v>456</v>
      </c>
      <c r="B53" s="18">
        <v>41833602</v>
      </c>
      <c r="C53" s="24">
        <v>43636</v>
      </c>
      <c r="D53" s="19">
        <v>458.33300000000003</v>
      </c>
      <c r="E53" s="19"/>
      <c r="F53" s="20">
        <v>15</v>
      </c>
      <c r="G53" s="18" t="s">
        <v>457</v>
      </c>
      <c r="H53" s="18" t="s">
        <v>458</v>
      </c>
      <c r="I53" s="18" t="s">
        <v>459</v>
      </c>
      <c r="J53" s="247" t="s">
        <v>460</v>
      </c>
      <c r="K53" s="247" t="s">
        <v>461</v>
      </c>
      <c r="L53" s="20"/>
      <c r="M53" s="20"/>
      <c r="N53" s="20"/>
      <c r="O53" s="21">
        <f>SUM(O54:O57)</f>
        <v>536.84</v>
      </c>
      <c r="P53" s="21">
        <f t="shared" ref="P53:U53" si="101">SUM(P54:P57)</f>
        <v>0</v>
      </c>
      <c r="Q53" s="21">
        <f t="shared" si="101"/>
        <v>63.244499999999995</v>
      </c>
      <c r="R53" s="21">
        <f t="shared" si="101"/>
        <v>443.95799999999997</v>
      </c>
      <c r="S53" s="21">
        <f t="shared" si="101"/>
        <v>0</v>
      </c>
      <c r="T53" s="21">
        <f t="shared" si="101"/>
        <v>29.637500000000003</v>
      </c>
      <c r="U53" s="21">
        <f t="shared" si="101"/>
        <v>536.84</v>
      </c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7" t="s">
        <v>462</v>
      </c>
      <c r="AG53" s="21">
        <f>U54+U55</f>
        <v>351.6</v>
      </c>
      <c r="AH53" s="20"/>
      <c r="AI53" s="20"/>
      <c r="AJ53" s="20"/>
      <c r="AK53" s="21"/>
      <c r="AL53" s="229"/>
      <c r="AM53" s="20"/>
      <c r="AN53" s="20"/>
      <c r="AO53" s="21"/>
      <c r="AP53" s="21"/>
      <c r="AQ53" s="21"/>
      <c r="AR53" s="21"/>
      <c r="AS53" s="21"/>
      <c r="AT53" s="181"/>
      <c r="AU53" s="21"/>
      <c r="AV53" s="21"/>
      <c r="AW53" s="21"/>
      <c r="AX53" s="21"/>
      <c r="AY53" s="21"/>
      <c r="AZ53" s="21"/>
      <c r="BA53" s="21"/>
      <c r="BB53" s="21"/>
      <c r="BC53" s="21"/>
      <c r="BD53" s="229" t="s">
        <v>463</v>
      </c>
      <c r="BE53" s="21">
        <f>U56+U57</f>
        <v>185.23999999999998</v>
      </c>
      <c r="BF53" s="20"/>
      <c r="BG53" s="20"/>
      <c r="BH53" s="20"/>
      <c r="BI53" s="23"/>
      <c r="BJ53" s="20"/>
      <c r="BK53" s="20"/>
      <c r="BL53" s="23"/>
      <c r="BM53" s="21"/>
      <c r="BN53" s="181">
        <f t="shared" ref="BN53" si="102">W53+Y53+AA53+AC53+AE53+AG53+AI53+AM53+AO53+AQ53+AS53+AU53+AW53+AY53+BA53+BC53+BE53+BG53+BI53+BK53+BM53</f>
        <v>536.84</v>
      </c>
      <c r="BO53" s="24">
        <v>43819</v>
      </c>
      <c r="BP53" s="21" t="s">
        <v>464</v>
      </c>
      <c r="BQ53" s="21"/>
      <c r="BR53" s="23">
        <v>6</v>
      </c>
      <c r="BS53" s="23"/>
      <c r="BT53" s="24"/>
      <c r="BU53" s="25"/>
    </row>
    <row r="54" spans="1:73" s="22" customFormat="1" ht="161.44999999999999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249"/>
      <c r="K54" s="249"/>
      <c r="L54" s="20"/>
      <c r="M54" s="242" t="s">
        <v>465</v>
      </c>
      <c r="N54" s="20">
        <v>0.2</v>
      </c>
      <c r="O54" s="21">
        <f>N54*1177</f>
        <v>235.4</v>
      </c>
      <c r="P54" s="21"/>
      <c r="Q54" s="21">
        <f>O54*0.11</f>
        <v>25.894000000000002</v>
      </c>
      <c r="R54" s="21">
        <f>O54*0.84</f>
        <v>197.73599999999999</v>
      </c>
      <c r="S54" s="21">
        <v>0</v>
      </c>
      <c r="T54" s="21">
        <f>O54*0.05</f>
        <v>11.770000000000001</v>
      </c>
      <c r="U54" s="21">
        <f>SUM(Q54:T54)</f>
        <v>235.4</v>
      </c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22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29"/>
      <c r="BE54" s="21"/>
      <c r="BF54" s="20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196"/>
      <c r="BS54" s="23"/>
      <c r="BT54" s="24"/>
      <c r="BU54" s="25"/>
    </row>
    <row r="55" spans="1:73" s="22" customFormat="1" ht="133.15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249"/>
      <c r="K55" s="249"/>
      <c r="L55" s="20"/>
      <c r="M55" s="243"/>
      <c r="N55" s="20" t="s">
        <v>466</v>
      </c>
      <c r="O55" s="21">
        <f>U55</f>
        <v>116.19999999999999</v>
      </c>
      <c r="P55" s="21"/>
      <c r="Q55" s="21">
        <f>4*3.83</f>
        <v>15.32</v>
      </c>
      <c r="R55" s="21">
        <f>4*22.96</f>
        <v>91.84</v>
      </c>
      <c r="S55" s="21">
        <v>0</v>
      </c>
      <c r="T55" s="21">
        <f>4*2.26</f>
        <v>9.0399999999999991</v>
      </c>
      <c r="U55" s="21">
        <f>SUM(Q55:T55)</f>
        <v>116.19999999999999</v>
      </c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22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29"/>
      <c r="BE55" s="18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196"/>
      <c r="BS55" s="23"/>
      <c r="BT55" s="24"/>
      <c r="BU55" s="25"/>
    </row>
    <row r="56" spans="1:73" s="22" customFormat="1" ht="179.2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249"/>
      <c r="K56" s="249"/>
      <c r="L56" s="20"/>
      <c r="M56" s="20" t="s">
        <v>467</v>
      </c>
      <c r="N56" s="20">
        <v>1</v>
      </c>
      <c r="O56" s="21">
        <f>U56</f>
        <v>8.69</v>
      </c>
      <c r="P56" s="21"/>
      <c r="Q56" s="21">
        <v>2.61</v>
      </c>
      <c r="R56" s="21">
        <v>6.08</v>
      </c>
      <c r="S56" s="21">
        <v>0</v>
      </c>
      <c r="T56" s="21">
        <v>0</v>
      </c>
      <c r="U56" s="21">
        <f>Q56+R56+S56+T56</f>
        <v>8.69</v>
      </c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181"/>
      <c r="BE56" s="181"/>
      <c r="BF56" s="21"/>
      <c r="BG56" s="21"/>
      <c r="BH56" s="20"/>
      <c r="BI56" s="23"/>
      <c r="BJ56" s="23"/>
      <c r="BK56" s="21"/>
      <c r="BL56" s="21"/>
      <c r="BM56" s="21"/>
      <c r="BN56" s="181"/>
      <c r="BO56" s="24"/>
      <c r="BP56" s="21"/>
      <c r="BQ56" s="21"/>
      <c r="BR56" s="196"/>
      <c r="BS56" s="23"/>
      <c r="BT56" s="24"/>
      <c r="BU56" s="25"/>
    </row>
    <row r="57" spans="1:73" s="22" customFormat="1" ht="162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248"/>
      <c r="K57" s="248"/>
      <c r="L57" s="20"/>
      <c r="M57" s="20" t="s">
        <v>310</v>
      </c>
      <c r="N57" s="20">
        <v>0.15</v>
      </c>
      <c r="O57" s="21">
        <f>N57*1177</f>
        <v>176.54999999999998</v>
      </c>
      <c r="P57" s="21"/>
      <c r="Q57" s="21">
        <f>O57*0.11</f>
        <v>19.420499999999997</v>
      </c>
      <c r="R57" s="21">
        <f>O57*0.84</f>
        <v>148.30199999999999</v>
      </c>
      <c r="S57" s="21">
        <v>0</v>
      </c>
      <c r="T57" s="21">
        <f>O57*0.05</f>
        <v>8.8274999999999988</v>
      </c>
      <c r="U57" s="21">
        <f>SUM(Q57:T57)</f>
        <v>176.54999999999998</v>
      </c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22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29"/>
      <c r="BE57" s="21"/>
      <c r="BF57" s="20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196"/>
      <c r="BS57" s="23"/>
      <c r="BT57" s="24"/>
      <c r="BU57" s="25"/>
    </row>
    <row r="58" spans="1:73" s="22" customFormat="1" ht="409.5" customHeight="1" x14ac:dyDescent="0.25">
      <c r="A58" s="17" t="s">
        <v>468</v>
      </c>
      <c r="B58" s="18">
        <v>41794988</v>
      </c>
      <c r="C58" s="24">
        <v>43565</v>
      </c>
      <c r="D58" s="19">
        <v>458.33300000000003</v>
      </c>
      <c r="E58" s="19"/>
      <c r="F58" s="20">
        <v>15</v>
      </c>
      <c r="G58" s="18" t="s">
        <v>469</v>
      </c>
      <c r="H58" s="18" t="s">
        <v>470</v>
      </c>
      <c r="I58" s="18" t="s">
        <v>471</v>
      </c>
      <c r="J58" s="247" t="s">
        <v>472</v>
      </c>
      <c r="K58" s="247" t="s">
        <v>473</v>
      </c>
      <c r="L58" s="20"/>
      <c r="M58" s="20"/>
      <c r="N58" s="20"/>
      <c r="O58" s="21">
        <f t="shared" ref="O58:U58" si="103">SUM(O59:O62)</f>
        <v>1652.0099999999998</v>
      </c>
      <c r="P58" s="21">
        <f t="shared" si="103"/>
        <v>0</v>
      </c>
      <c r="Q58" s="21">
        <f t="shared" si="103"/>
        <v>161.21089999999998</v>
      </c>
      <c r="R58" s="21">
        <f t="shared" si="103"/>
        <v>1015.3864999999997</v>
      </c>
      <c r="S58" s="21">
        <f t="shared" si="103"/>
        <v>386.58000000000004</v>
      </c>
      <c r="T58" s="21">
        <f t="shared" si="103"/>
        <v>88.832599999999999</v>
      </c>
      <c r="U58" s="21">
        <f t="shared" si="103"/>
        <v>1652.0099999999995</v>
      </c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>
        <v>0.82</v>
      </c>
      <c r="AI58" s="21">
        <f>U59</f>
        <v>1052.8799999999997</v>
      </c>
      <c r="AJ58" s="20"/>
      <c r="AK58" s="21"/>
      <c r="AL58" s="229">
        <v>2</v>
      </c>
      <c r="AM58" s="21">
        <f>U60</f>
        <v>138</v>
      </c>
      <c r="AN58" s="20"/>
      <c r="AO58" s="21"/>
      <c r="AP58" s="21"/>
      <c r="AQ58" s="21"/>
      <c r="AR58" s="21"/>
      <c r="AS58" s="21"/>
      <c r="AT58" s="21" t="s">
        <v>474</v>
      </c>
      <c r="AU58" s="21">
        <f>U61</f>
        <v>425.82</v>
      </c>
      <c r="AV58" s="21"/>
      <c r="AW58" s="21"/>
      <c r="AX58" s="21"/>
      <c r="AY58" s="21"/>
      <c r="AZ58" s="21"/>
      <c r="BA58" s="21"/>
      <c r="BB58" s="20"/>
      <c r="BC58" s="20"/>
      <c r="BD58" s="229">
        <v>0.03</v>
      </c>
      <c r="BE58" s="23">
        <f>U62</f>
        <v>35.309999999999995</v>
      </c>
      <c r="BF58" s="23"/>
      <c r="BG58" s="20"/>
      <c r="BH58" s="20"/>
      <c r="BI58" s="23"/>
      <c r="BJ58" s="23"/>
      <c r="BK58" s="20"/>
      <c r="BL58" s="23"/>
      <c r="BM58" s="21"/>
      <c r="BN58" s="181">
        <f t="shared" ref="BN58" si="104">W58+Y58+AA58+AC58+AE58+AG58+AI58+AM58+AO58+AQ58+AS58+AU58+AW58+AY58+BA58+BC58+BE58+BG58+BI58+BK58+BM58</f>
        <v>1652.0099999999995</v>
      </c>
      <c r="BO58" s="24">
        <v>43748</v>
      </c>
      <c r="BP58" s="21" t="s">
        <v>475</v>
      </c>
      <c r="BQ58" s="21"/>
      <c r="BR58" s="23">
        <v>6</v>
      </c>
      <c r="BS58" s="23"/>
      <c r="BT58" s="24"/>
      <c r="BU58" s="25"/>
    </row>
    <row r="59" spans="1:73" s="22" customFormat="1" ht="186.7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249"/>
      <c r="K59" s="249"/>
      <c r="L59" s="20"/>
      <c r="M59" s="20" t="s">
        <v>314</v>
      </c>
      <c r="N59" s="229">
        <f>AH58</f>
        <v>0.82</v>
      </c>
      <c r="O59" s="20">
        <f>N59*1284</f>
        <v>1052.8799999999999</v>
      </c>
      <c r="P59" s="20"/>
      <c r="Q59" s="21">
        <f>O59*0.11</f>
        <v>115.81679999999999</v>
      </c>
      <c r="R59" s="21">
        <f>O59*0.84</f>
        <v>884.41919999999982</v>
      </c>
      <c r="S59" s="21">
        <v>0</v>
      </c>
      <c r="T59" s="21">
        <f>O59*0.05</f>
        <v>52.643999999999998</v>
      </c>
      <c r="U59" s="21">
        <f>SUM(Q59:T59)</f>
        <v>1052.8799999999997</v>
      </c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22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0"/>
      <c r="BC59" s="20"/>
      <c r="BD59" s="252" t="s">
        <v>497</v>
      </c>
      <c r="BE59" s="23"/>
      <c r="BF59" s="23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86.7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249"/>
      <c r="K60" s="249"/>
      <c r="L60" s="20"/>
      <c r="M60" s="20" t="s">
        <v>316</v>
      </c>
      <c r="N60" s="229">
        <f>AL58</f>
        <v>2</v>
      </c>
      <c r="O60" s="21">
        <f>U60</f>
        <v>138</v>
      </c>
      <c r="P60" s="20"/>
      <c r="Q60" s="21">
        <f>2*2.78</f>
        <v>5.56</v>
      </c>
      <c r="R60" s="21">
        <f>2*18.77</f>
        <v>37.54</v>
      </c>
      <c r="S60" s="21">
        <f>2*44.17</f>
        <v>88.34</v>
      </c>
      <c r="T60" s="21">
        <f>2*3.28</f>
        <v>6.56</v>
      </c>
      <c r="U60" s="21">
        <f>SUM(Q60:T60)</f>
        <v>138</v>
      </c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22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0"/>
      <c r="BC60" s="20"/>
      <c r="BD60" s="229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86.7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249"/>
      <c r="K61" s="249"/>
      <c r="L61" s="20"/>
      <c r="M61" s="228" t="s">
        <v>318</v>
      </c>
      <c r="N61" s="21" t="str">
        <f>AT58</f>
        <v>СТП 25 кВА (со шкафом АСУЭ в комплекте со счетчиком (МЭК-104))</v>
      </c>
      <c r="O61" s="21">
        <f>U61</f>
        <v>425.82</v>
      </c>
      <c r="P61" s="20"/>
      <c r="Q61" s="21">
        <v>35.950000000000003</v>
      </c>
      <c r="R61" s="21">
        <v>64.12</v>
      </c>
      <c r="S61" s="21">
        <v>298.24</v>
      </c>
      <c r="T61" s="21">
        <v>27.51</v>
      </c>
      <c r="U61" s="21">
        <f>SUM(Q61:T61)</f>
        <v>425.82</v>
      </c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22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0"/>
      <c r="BC61" s="20"/>
      <c r="BD61" s="229"/>
      <c r="BE61" s="23"/>
      <c r="BF61" s="23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86.75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248"/>
      <c r="K62" s="248"/>
      <c r="L62" s="20"/>
      <c r="M62" s="20" t="s">
        <v>310</v>
      </c>
      <c r="N62" s="229">
        <f>BD58</f>
        <v>0.03</v>
      </c>
      <c r="O62" s="21">
        <f>N62*1177</f>
        <v>35.309999999999995</v>
      </c>
      <c r="P62" s="21"/>
      <c r="Q62" s="21">
        <f>O62*0.11</f>
        <v>3.8840999999999997</v>
      </c>
      <c r="R62" s="21">
        <f>O62*0.83</f>
        <v>29.307299999999994</v>
      </c>
      <c r="S62" s="21">
        <v>0</v>
      </c>
      <c r="T62" s="21">
        <f>O62*0.06</f>
        <v>2.1185999999999998</v>
      </c>
      <c r="U62" s="21">
        <f t="shared" ref="U62" si="105">SUM(Q62:T62)</f>
        <v>35.309999999999995</v>
      </c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22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29"/>
      <c r="BE62" s="23"/>
      <c r="BF62" s="23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409.5" customHeight="1" x14ac:dyDescent="0.25">
      <c r="A63" s="17" t="s">
        <v>476</v>
      </c>
      <c r="B63" s="18">
        <v>41640790</v>
      </c>
      <c r="C63" s="24">
        <v>43236</v>
      </c>
      <c r="D63" s="19"/>
      <c r="E63" s="19"/>
      <c r="F63" s="20"/>
      <c r="G63" s="18" t="s">
        <v>477</v>
      </c>
      <c r="H63" s="18" t="s">
        <v>478</v>
      </c>
      <c r="I63" s="18" t="s">
        <v>479</v>
      </c>
      <c r="J63" s="247" t="s">
        <v>480</v>
      </c>
      <c r="K63" s="247" t="s">
        <v>481</v>
      </c>
      <c r="L63" s="20"/>
      <c r="M63" s="20"/>
      <c r="N63" s="20"/>
      <c r="O63" s="21">
        <f>SUM(O64:O68)</f>
        <v>795.68000000000006</v>
      </c>
      <c r="P63" s="21">
        <f t="shared" ref="P63:U63" si="106">SUM(P64:P68)</f>
        <v>0</v>
      </c>
      <c r="Q63" s="21">
        <f t="shared" si="106"/>
        <v>46.917099999999998</v>
      </c>
      <c r="R63" s="21">
        <f t="shared" si="106"/>
        <v>126.51469999999999</v>
      </c>
      <c r="S63" s="21">
        <f t="shared" si="106"/>
        <v>604.03</v>
      </c>
      <c r="T63" s="21">
        <f t="shared" si="106"/>
        <v>18.218199999999996</v>
      </c>
      <c r="U63" s="21">
        <f t="shared" si="106"/>
        <v>795.68000000000006</v>
      </c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>
        <v>0.01</v>
      </c>
      <c r="AI63" s="21">
        <f>U64</f>
        <v>12.839999999999998</v>
      </c>
      <c r="AJ63" s="21"/>
      <c r="AK63" s="21"/>
      <c r="AL63" s="181">
        <v>1</v>
      </c>
      <c r="AM63" s="21">
        <f>U65</f>
        <v>69</v>
      </c>
      <c r="AN63" s="21"/>
      <c r="AO63" s="21"/>
      <c r="AP63" s="21"/>
      <c r="AQ63" s="21"/>
      <c r="AR63" s="21"/>
      <c r="AS63" s="21"/>
      <c r="AT63" s="21" t="s">
        <v>482</v>
      </c>
      <c r="AU63" s="21">
        <f>U66</f>
        <v>681.65000000000009</v>
      </c>
      <c r="AV63" s="21"/>
      <c r="AW63" s="21"/>
      <c r="AX63" s="21"/>
      <c r="AY63" s="21"/>
      <c r="AZ63" s="21"/>
      <c r="BA63" s="21"/>
      <c r="BB63" s="21"/>
      <c r="BC63" s="21"/>
      <c r="BD63" s="181" t="s">
        <v>501</v>
      </c>
      <c r="BE63" s="181">
        <f>U67+U68</f>
        <v>32.19</v>
      </c>
      <c r="BF63" s="21"/>
      <c r="BG63" s="21"/>
      <c r="BH63" s="20"/>
      <c r="BI63" s="23"/>
      <c r="BJ63" s="23"/>
      <c r="BK63" s="21"/>
      <c r="BL63" s="21"/>
      <c r="BM63" s="21"/>
      <c r="BN63" s="181">
        <f>AI63+AM63+AU63+BE63</f>
        <v>795.68000000000006</v>
      </c>
      <c r="BO63" s="24"/>
      <c r="BP63" s="21"/>
      <c r="BQ63" s="21"/>
      <c r="BR63" s="196"/>
      <c r="BS63" s="23"/>
      <c r="BT63" s="24"/>
      <c r="BU63" s="25"/>
    </row>
    <row r="64" spans="1:73" s="22" customFormat="1" ht="162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249"/>
      <c r="K64" s="249"/>
      <c r="L64" s="20"/>
      <c r="M64" s="20" t="s">
        <v>314</v>
      </c>
      <c r="N64" s="229">
        <f>AH63</f>
        <v>0.01</v>
      </c>
      <c r="O64" s="20">
        <f>N64*1284</f>
        <v>12.84</v>
      </c>
      <c r="P64" s="20"/>
      <c r="Q64" s="21">
        <f>O64*0.11</f>
        <v>1.4124000000000001</v>
      </c>
      <c r="R64" s="21">
        <f>O64*0.84</f>
        <v>10.785599999999999</v>
      </c>
      <c r="S64" s="21">
        <v>0</v>
      </c>
      <c r="T64" s="21">
        <f>O64*0.05</f>
        <v>0.64200000000000002</v>
      </c>
      <c r="U64" s="21">
        <f>SUM(Q64:T64)</f>
        <v>12.839999999999998</v>
      </c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51" t="s">
        <v>497</v>
      </c>
      <c r="AI64" s="20"/>
      <c r="AJ64" s="20"/>
      <c r="AK64" s="21"/>
      <c r="AL64" s="229"/>
      <c r="AM64" s="20"/>
      <c r="AN64" s="20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29"/>
      <c r="BE64" s="21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196"/>
      <c r="BS64" s="23"/>
      <c r="BT64" s="24"/>
      <c r="BU64" s="25"/>
    </row>
    <row r="65" spans="1:73" s="22" customFormat="1" ht="124.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249"/>
      <c r="K65" s="249"/>
      <c r="L65" s="20"/>
      <c r="M65" s="20" t="s">
        <v>316</v>
      </c>
      <c r="N65" s="229">
        <f>AL63</f>
        <v>1</v>
      </c>
      <c r="O65" s="21">
        <f>U65</f>
        <v>69</v>
      </c>
      <c r="P65" s="20"/>
      <c r="Q65" s="21">
        <v>2.78</v>
      </c>
      <c r="R65" s="21">
        <v>18.77</v>
      </c>
      <c r="S65" s="21">
        <v>44.17</v>
      </c>
      <c r="T65" s="21">
        <v>3.28</v>
      </c>
      <c r="U65" s="21">
        <f>SUM(Q65:T65)</f>
        <v>69</v>
      </c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229"/>
      <c r="AM65" s="20"/>
      <c r="AN65" s="20"/>
      <c r="AO65" s="21"/>
      <c r="AP65" s="21"/>
      <c r="AQ65" s="21"/>
      <c r="AR65" s="21"/>
      <c r="AS65" s="21"/>
      <c r="AT65" s="229"/>
      <c r="AU65" s="20"/>
      <c r="AV65" s="21"/>
      <c r="AW65" s="21"/>
      <c r="AX65" s="21"/>
      <c r="AY65" s="21"/>
      <c r="AZ65" s="21"/>
      <c r="BA65" s="21"/>
      <c r="BB65" s="21"/>
      <c r="BC65" s="21"/>
      <c r="BD65" s="229"/>
      <c r="BE65" s="21"/>
      <c r="BF65" s="21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9.1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249"/>
      <c r="K66" s="249"/>
      <c r="L66" s="20"/>
      <c r="M66" s="228" t="s">
        <v>318</v>
      </c>
      <c r="N66" s="21" t="str">
        <f>AT63</f>
        <v>КТП 160 кВА (со Шкафом АСУЭ в комплекте с УСПД (МЭК-104))</v>
      </c>
      <c r="O66" s="21">
        <f>U66</f>
        <v>681.65000000000009</v>
      </c>
      <c r="P66" s="20"/>
      <c r="Q66" s="21">
        <v>38.82</v>
      </c>
      <c r="R66" s="21">
        <v>71.64</v>
      </c>
      <c r="S66" s="21">
        <v>559.86</v>
      </c>
      <c r="T66" s="21">
        <v>11.33</v>
      </c>
      <c r="U66" s="21">
        <f>SUM(Q66:T66)</f>
        <v>681.65000000000009</v>
      </c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3"/>
      <c r="AJ66" s="23"/>
      <c r="AK66" s="21"/>
      <c r="AL66" s="229"/>
      <c r="AM66" s="20"/>
      <c r="AN66" s="20"/>
      <c r="AO66" s="21"/>
      <c r="AP66" s="21"/>
      <c r="AQ66" s="21"/>
      <c r="AR66" s="21"/>
      <c r="AS66" s="21"/>
      <c r="AT66" s="229"/>
      <c r="AU66" s="20"/>
      <c r="AV66" s="21"/>
      <c r="AW66" s="21"/>
      <c r="AX66" s="21"/>
      <c r="AY66" s="21"/>
      <c r="AZ66" s="21"/>
      <c r="BA66" s="21"/>
      <c r="BB66" s="21"/>
      <c r="BC66" s="21"/>
      <c r="BD66" s="229"/>
      <c r="BE66" s="23"/>
      <c r="BF66" s="23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3.1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249"/>
      <c r="K67" s="249"/>
      <c r="L67" s="20"/>
      <c r="M67" s="242" t="s">
        <v>310</v>
      </c>
      <c r="N67" s="229">
        <v>0.01</v>
      </c>
      <c r="O67" s="21">
        <f>N67*1177</f>
        <v>11.77</v>
      </c>
      <c r="P67" s="21"/>
      <c r="Q67" s="21">
        <f>O67*0.11</f>
        <v>1.2947</v>
      </c>
      <c r="R67" s="21">
        <f>O67*0.83</f>
        <v>9.7690999999999999</v>
      </c>
      <c r="S67" s="21">
        <v>0</v>
      </c>
      <c r="T67" s="21">
        <f>O67*0.06</f>
        <v>0.70619999999999994</v>
      </c>
      <c r="U67" s="21">
        <f t="shared" ref="U67" si="107">SUM(Q67:T67)</f>
        <v>11.77</v>
      </c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29"/>
      <c r="BE67" s="21"/>
      <c r="BF67" s="20"/>
      <c r="BG67" s="20"/>
      <c r="BH67" s="20"/>
      <c r="BI67" s="23"/>
      <c r="BJ67" s="20"/>
      <c r="BK67" s="21"/>
      <c r="BL67" s="20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9.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248"/>
      <c r="K68" s="248"/>
      <c r="L68" s="20"/>
      <c r="M68" s="243"/>
      <c r="N68" s="20" t="s">
        <v>483</v>
      </c>
      <c r="O68" s="21">
        <f>U68</f>
        <v>20.420000000000002</v>
      </c>
      <c r="P68" s="21"/>
      <c r="Q68" s="21">
        <v>2.61</v>
      </c>
      <c r="R68" s="21">
        <v>15.55</v>
      </c>
      <c r="S68" s="21">
        <v>0</v>
      </c>
      <c r="T68" s="21">
        <v>2.2599999999999998</v>
      </c>
      <c r="U68" s="21">
        <f>SUM(Q68:T68)</f>
        <v>20.420000000000002</v>
      </c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29"/>
      <c r="BE68" s="23"/>
      <c r="BF68" s="23"/>
      <c r="BG68" s="20"/>
      <c r="BH68" s="20"/>
      <c r="BI68" s="23"/>
      <c r="BJ68" s="20"/>
      <c r="BK68" s="21"/>
      <c r="BL68" s="20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409.5" customHeight="1" x14ac:dyDescent="0.25">
      <c r="A69" s="17" t="s">
        <v>487</v>
      </c>
      <c r="B69" s="18">
        <v>41640790</v>
      </c>
      <c r="C69" s="24">
        <v>43745</v>
      </c>
      <c r="D69" s="19"/>
      <c r="E69" s="19"/>
      <c r="F69" s="20"/>
      <c r="G69" s="18" t="s">
        <v>488</v>
      </c>
      <c r="H69" s="18" t="s">
        <v>478</v>
      </c>
      <c r="I69" s="18" t="s">
        <v>489</v>
      </c>
      <c r="J69" s="247" t="s">
        <v>490</v>
      </c>
      <c r="K69" s="18" t="s">
        <v>491</v>
      </c>
      <c r="L69" s="20"/>
      <c r="M69" s="20"/>
      <c r="N69" s="20"/>
      <c r="O69" s="21">
        <f>SUM(O70:O74)</f>
        <v>516.06500000000005</v>
      </c>
      <c r="P69" s="21">
        <f t="shared" ref="P69:U69" si="108">SUM(P70:P74)</f>
        <v>0</v>
      </c>
      <c r="Q69" s="21">
        <f t="shared" si="108"/>
        <v>57.796550000000003</v>
      </c>
      <c r="R69" s="21">
        <f t="shared" si="108"/>
        <v>211.67784999999998</v>
      </c>
      <c r="S69" s="21">
        <f t="shared" si="108"/>
        <v>207.5</v>
      </c>
      <c r="T69" s="21">
        <f t="shared" si="108"/>
        <v>39.090600000000002</v>
      </c>
      <c r="U69" s="21">
        <f t="shared" si="108"/>
        <v>516.06499999999994</v>
      </c>
      <c r="V69" s="217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 t="s">
        <v>504</v>
      </c>
      <c r="AI69" s="217">
        <f>U70</f>
        <v>67.569999999999993</v>
      </c>
      <c r="AJ69" s="217"/>
      <c r="AK69" s="217"/>
      <c r="AL69" s="217">
        <v>1</v>
      </c>
      <c r="AM69" s="217">
        <f>U71</f>
        <v>69</v>
      </c>
      <c r="AN69" s="217"/>
      <c r="AO69" s="217"/>
      <c r="AP69" s="217"/>
      <c r="AQ69" s="217"/>
      <c r="AR69" s="217"/>
      <c r="AS69" s="217"/>
      <c r="AT69" s="217" t="s">
        <v>492</v>
      </c>
      <c r="AU69" s="217">
        <f>U72</f>
        <v>290.91000000000003</v>
      </c>
      <c r="AV69" s="217"/>
      <c r="AW69" s="217"/>
      <c r="AX69" s="217"/>
      <c r="AY69" s="217"/>
      <c r="AZ69" s="217"/>
      <c r="BA69" s="217"/>
      <c r="BB69" s="217"/>
      <c r="BC69" s="217"/>
      <c r="BD69" s="20" t="s">
        <v>493</v>
      </c>
      <c r="BE69" s="218">
        <f>U73+U74</f>
        <v>88.584999999999994</v>
      </c>
      <c r="BF69" s="218"/>
      <c r="BG69" s="228"/>
      <c r="BH69" s="228"/>
      <c r="BI69" s="218"/>
      <c r="BJ69" s="228"/>
      <c r="BK69" s="217"/>
      <c r="BL69" s="228"/>
      <c r="BM69" s="217"/>
      <c r="BN69" s="219">
        <f>AI69+AM69+AU69+BE69</f>
        <v>516.06500000000005</v>
      </c>
      <c r="BO69" s="214"/>
      <c r="BP69" s="217"/>
      <c r="BQ69" s="21"/>
      <c r="BR69" s="23"/>
      <c r="BS69" s="23"/>
      <c r="BT69" s="24"/>
      <c r="BU69" s="25"/>
    </row>
    <row r="70" spans="1:73" s="22" customFormat="1" ht="139.1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249"/>
      <c r="K70" s="18"/>
      <c r="L70" s="232"/>
      <c r="M70" s="20" t="s">
        <v>314</v>
      </c>
      <c r="N70" s="229" t="str">
        <f>AH69</f>
        <v>0,03 (с монтажом 2-х стоечной опоры)</v>
      </c>
      <c r="O70" s="20">
        <f>(0.03*1284)+(1*29.05)</f>
        <v>67.569999999999993</v>
      </c>
      <c r="P70" s="20"/>
      <c r="Q70" s="21">
        <f>O70*0.11</f>
        <v>7.4326999999999996</v>
      </c>
      <c r="R70" s="21">
        <f>O70*0.84</f>
        <v>56.758799999999994</v>
      </c>
      <c r="S70" s="21">
        <v>0</v>
      </c>
      <c r="T70" s="21">
        <f>O70*0.05</f>
        <v>3.3784999999999998</v>
      </c>
      <c r="U70" s="21">
        <f>SUM(Q70:T70)</f>
        <v>67.569999999999993</v>
      </c>
      <c r="V70" s="217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0"/>
      <c r="BE70" s="218"/>
      <c r="BF70" s="218"/>
      <c r="BG70" s="228"/>
      <c r="BH70" s="228"/>
      <c r="BI70" s="218"/>
      <c r="BJ70" s="228"/>
      <c r="BK70" s="217"/>
      <c r="BL70" s="228"/>
      <c r="BM70" s="217"/>
      <c r="BN70" s="219"/>
      <c r="BO70" s="214"/>
      <c r="BP70" s="217"/>
      <c r="BQ70" s="21"/>
      <c r="BR70" s="23"/>
      <c r="BS70" s="23"/>
      <c r="BT70" s="24"/>
      <c r="BU70" s="25"/>
    </row>
    <row r="71" spans="1:73" s="22" customFormat="1" ht="139.15" customHeight="1" x14ac:dyDescent="0.25">
      <c r="A71" s="17"/>
      <c r="B71" s="18"/>
      <c r="C71" s="24"/>
      <c r="D71" s="19"/>
      <c r="E71" s="19"/>
      <c r="F71" s="20"/>
      <c r="G71" s="18"/>
      <c r="H71" s="18"/>
      <c r="I71" s="18"/>
      <c r="J71" s="249"/>
      <c r="K71" s="18"/>
      <c r="L71" s="232"/>
      <c r="M71" s="20" t="s">
        <v>316</v>
      </c>
      <c r="N71" s="229">
        <f>AL69</f>
        <v>1</v>
      </c>
      <c r="O71" s="21">
        <f>U71</f>
        <v>69</v>
      </c>
      <c r="P71" s="20"/>
      <c r="Q71" s="21">
        <v>2.78</v>
      </c>
      <c r="R71" s="21">
        <v>18.77</v>
      </c>
      <c r="S71" s="21">
        <v>44.17</v>
      </c>
      <c r="T71" s="21">
        <v>3.28</v>
      </c>
      <c r="U71" s="21">
        <f>SUM(Q71:T71)</f>
        <v>69</v>
      </c>
      <c r="V71" s="217"/>
      <c r="W71" s="217"/>
      <c r="X71" s="217"/>
      <c r="Y71" s="217"/>
      <c r="Z71" s="217"/>
      <c r="AA71" s="217"/>
      <c r="AB71" s="217"/>
      <c r="AC71" s="217"/>
      <c r="AD71" s="217"/>
      <c r="AE71" s="217"/>
      <c r="AF71" s="217"/>
      <c r="AG71" s="217"/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0"/>
      <c r="BE71" s="218"/>
      <c r="BF71" s="218"/>
      <c r="BG71" s="228"/>
      <c r="BH71" s="228"/>
      <c r="BI71" s="218"/>
      <c r="BJ71" s="228"/>
      <c r="BK71" s="217"/>
      <c r="BL71" s="228"/>
      <c r="BM71" s="217"/>
      <c r="BN71" s="219"/>
      <c r="BO71" s="214"/>
      <c r="BP71" s="217"/>
      <c r="BQ71" s="21"/>
      <c r="BR71" s="23"/>
      <c r="BS71" s="23"/>
      <c r="BT71" s="24"/>
      <c r="BU71" s="25"/>
    </row>
    <row r="72" spans="1:73" s="22" customFormat="1" ht="139.15" customHeight="1" x14ac:dyDescent="0.25">
      <c r="A72" s="17"/>
      <c r="B72" s="18"/>
      <c r="C72" s="24"/>
      <c r="D72" s="19"/>
      <c r="E72" s="19"/>
      <c r="F72" s="20"/>
      <c r="G72" s="18"/>
      <c r="H72" s="18"/>
      <c r="I72" s="18"/>
      <c r="J72" s="249"/>
      <c r="K72" s="18"/>
      <c r="L72" s="232"/>
      <c r="M72" s="228" t="s">
        <v>318</v>
      </c>
      <c r="N72" s="21" t="str">
        <f>AT69</f>
        <v>СТП 16 кВА (со шкафом АСУЭ в комплекте со счетчиком (МЭК-104))</v>
      </c>
      <c r="O72" s="21">
        <f>U72</f>
        <v>290.91000000000003</v>
      </c>
      <c r="P72" s="20"/>
      <c r="Q72" s="21">
        <v>35.950000000000003</v>
      </c>
      <c r="R72" s="21">
        <v>64.12</v>
      </c>
      <c r="S72" s="21">
        <v>163.33000000000001</v>
      </c>
      <c r="T72" s="21">
        <v>27.51</v>
      </c>
      <c r="U72" s="21">
        <f>SUM(Q72:T72)</f>
        <v>290.91000000000003</v>
      </c>
      <c r="V72" s="217"/>
      <c r="W72" s="217"/>
      <c r="X72" s="217"/>
      <c r="Y72" s="217"/>
      <c r="Z72" s="217"/>
      <c r="AA72" s="217"/>
      <c r="AB72" s="217"/>
      <c r="AC72" s="217"/>
      <c r="AD72" s="217"/>
      <c r="AE72" s="217"/>
      <c r="AF72" s="217"/>
      <c r="AG72" s="217"/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0"/>
      <c r="BE72" s="218"/>
      <c r="BF72" s="218"/>
      <c r="BG72" s="228"/>
      <c r="BH72" s="228"/>
      <c r="BI72" s="218"/>
      <c r="BJ72" s="228"/>
      <c r="BK72" s="217"/>
      <c r="BL72" s="228"/>
      <c r="BM72" s="217"/>
      <c r="BN72" s="219"/>
      <c r="BO72" s="214"/>
      <c r="BP72" s="217"/>
      <c r="BQ72" s="21"/>
      <c r="BR72" s="23"/>
      <c r="BS72" s="23"/>
      <c r="BT72" s="24"/>
      <c r="BU72" s="25"/>
    </row>
    <row r="73" spans="1:73" s="22" customFormat="1" ht="139.15" customHeight="1" x14ac:dyDescent="0.25">
      <c r="A73" s="17"/>
      <c r="B73" s="18"/>
      <c r="C73" s="24"/>
      <c r="D73" s="19"/>
      <c r="E73" s="19"/>
      <c r="F73" s="20"/>
      <c r="G73" s="18"/>
      <c r="H73" s="18"/>
      <c r="I73" s="18"/>
      <c r="J73" s="249"/>
      <c r="K73" s="18"/>
      <c r="L73" s="232"/>
      <c r="M73" s="242" t="s">
        <v>310</v>
      </c>
      <c r="N73" s="229" t="s">
        <v>494</v>
      </c>
      <c r="O73" s="21">
        <f>(0.035*1177)+(2*20.42)</f>
        <v>82.035000000000011</v>
      </c>
      <c r="P73" s="21"/>
      <c r="Q73" s="21">
        <f>O73*0.11</f>
        <v>9.0238500000000013</v>
      </c>
      <c r="R73" s="21">
        <f>O73*0.83</f>
        <v>68.08905</v>
      </c>
      <c r="S73" s="21">
        <v>0</v>
      </c>
      <c r="T73" s="21">
        <f>O73*0.06</f>
        <v>4.9221000000000004</v>
      </c>
      <c r="U73" s="21">
        <f t="shared" ref="U73" si="109">SUM(Q73:T73)</f>
        <v>82.034999999999997</v>
      </c>
      <c r="V73" s="217"/>
      <c r="W73" s="217"/>
      <c r="X73" s="217"/>
      <c r="Y73" s="217"/>
      <c r="Z73" s="217"/>
      <c r="AA73" s="217"/>
      <c r="AB73" s="217"/>
      <c r="AC73" s="217"/>
      <c r="AD73" s="217"/>
      <c r="AE73" s="217"/>
      <c r="AF73" s="217"/>
      <c r="AG73" s="217"/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0"/>
      <c r="BE73" s="218"/>
      <c r="BF73" s="218"/>
      <c r="BG73" s="228"/>
      <c r="BH73" s="228"/>
      <c r="BI73" s="218"/>
      <c r="BJ73" s="228"/>
      <c r="BK73" s="217"/>
      <c r="BL73" s="228"/>
      <c r="BM73" s="217"/>
      <c r="BN73" s="219"/>
      <c r="BO73" s="214"/>
      <c r="BP73" s="217"/>
      <c r="BQ73" s="21"/>
      <c r="BR73" s="23"/>
      <c r="BS73" s="23"/>
      <c r="BT73" s="24"/>
      <c r="BU73" s="25"/>
    </row>
    <row r="74" spans="1:73" s="22" customFormat="1" ht="139.15" customHeight="1" x14ac:dyDescent="0.25">
      <c r="A74" s="17"/>
      <c r="B74" s="18"/>
      <c r="C74" s="24"/>
      <c r="D74" s="19"/>
      <c r="E74" s="19"/>
      <c r="F74" s="20"/>
      <c r="G74" s="18"/>
      <c r="H74" s="18"/>
      <c r="I74" s="18"/>
      <c r="J74" s="248"/>
      <c r="K74" s="18"/>
      <c r="L74" s="232"/>
      <c r="M74" s="243"/>
      <c r="N74" s="20" t="s">
        <v>495</v>
      </c>
      <c r="O74" s="21">
        <f>U74</f>
        <v>6.55</v>
      </c>
      <c r="P74" s="21"/>
      <c r="Q74" s="21">
        <v>2.61</v>
      </c>
      <c r="R74" s="21">
        <v>3.94</v>
      </c>
      <c r="S74" s="21">
        <v>0</v>
      </c>
      <c r="T74" s="21">
        <v>0</v>
      </c>
      <c r="U74" s="21">
        <f>Q74+R74+S74+T74</f>
        <v>6.55</v>
      </c>
      <c r="V74" s="217"/>
      <c r="W74" s="217"/>
      <c r="X74" s="217"/>
      <c r="Y74" s="217"/>
      <c r="Z74" s="217"/>
      <c r="AA74" s="217"/>
      <c r="AB74" s="217"/>
      <c r="AC74" s="217"/>
      <c r="AD74" s="217"/>
      <c r="AE74" s="217"/>
      <c r="AF74" s="217"/>
      <c r="AG74" s="217">
        <f>16/(0.4*1.73)</f>
        <v>23.121387283236992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0"/>
      <c r="BE74" s="218"/>
      <c r="BF74" s="218"/>
      <c r="BG74" s="228"/>
      <c r="BH74" s="228"/>
      <c r="BI74" s="218"/>
      <c r="BJ74" s="228"/>
      <c r="BK74" s="217"/>
      <c r="BL74" s="228"/>
      <c r="BM74" s="217"/>
      <c r="BN74" s="219"/>
      <c r="BO74" s="214"/>
      <c r="BP74" s="217"/>
      <c r="BQ74" s="21"/>
      <c r="BR74" s="23"/>
      <c r="BS74" s="23"/>
      <c r="BT74" s="24"/>
      <c r="BU74" s="25"/>
    </row>
    <row r="75" spans="1:73" s="22" customFormat="1" ht="139.15" customHeight="1" x14ac:dyDescent="0.25">
      <c r="A75" s="233"/>
      <c r="B75" s="234"/>
      <c r="C75" s="235"/>
      <c r="D75" s="236"/>
      <c r="E75" s="236"/>
      <c r="F75" s="232"/>
      <c r="G75" s="234"/>
      <c r="H75" s="234"/>
      <c r="I75" s="234"/>
      <c r="J75" s="234"/>
      <c r="K75" s="234"/>
      <c r="L75" s="232"/>
      <c r="M75" s="232"/>
      <c r="N75" s="237"/>
      <c r="O75" s="217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0"/>
      <c r="BE75" s="218"/>
      <c r="BF75" s="218"/>
      <c r="BG75" s="228"/>
      <c r="BH75" s="228"/>
      <c r="BI75" s="218"/>
      <c r="BJ75" s="228"/>
      <c r="BK75" s="217"/>
      <c r="BL75" s="228"/>
      <c r="BM75" s="217"/>
      <c r="BN75" s="219"/>
      <c r="BO75" s="214"/>
      <c r="BP75" s="217"/>
      <c r="BQ75" s="21"/>
      <c r="BR75" s="23"/>
      <c r="BS75" s="23"/>
      <c r="BT75" s="24"/>
      <c r="BU75" s="25"/>
    </row>
    <row r="76" spans="1:73" s="226" customFormat="1" ht="409.5" x14ac:dyDescent="0.25">
      <c r="A76" s="244" t="s">
        <v>331</v>
      </c>
      <c r="B76" s="245"/>
      <c r="C76" s="245"/>
      <c r="D76" s="245"/>
      <c r="E76" s="245"/>
      <c r="F76" s="245"/>
      <c r="G76" s="245"/>
      <c r="H76" s="245"/>
      <c r="I76" s="245"/>
      <c r="J76" s="245"/>
      <c r="K76" s="245"/>
      <c r="L76" s="245"/>
      <c r="M76" s="245"/>
      <c r="N76" s="246"/>
      <c r="O76" s="220">
        <f>O3+O6+O10+O13+O16+O19+O22+O25+O27+O29+O31+O33+O35+O37+O39+O41+O43+O45+O47+O49+O51+O53+O58+O63+O69</f>
        <v>4773.8349999999991</v>
      </c>
      <c r="P76" s="220">
        <f t="shared" ref="P76:U76" si="110">P3+P6+P10+P13+P16+P19+P22+P25+P27+P29+P31+P33+P35+P37+P39+P41+P43+P45+P47+P49+P51+P53+P58+P63+P69</f>
        <v>0</v>
      </c>
      <c r="Q76" s="220">
        <f t="shared" si="110"/>
        <v>518.17465000000004</v>
      </c>
      <c r="R76" s="220">
        <f t="shared" si="110"/>
        <v>2814.3472499999998</v>
      </c>
      <c r="S76" s="220">
        <f t="shared" si="110"/>
        <v>1201.27</v>
      </c>
      <c r="T76" s="220">
        <f t="shared" si="110"/>
        <v>240.04309999999998</v>
      </c>
      <c r="U76" s="220">
        <f t="shared" si="110"/>
        <v>4773.8349999999982</v>
      </c>
      <c r="V76" s="220">
        <f t="shared" ref="V76:BN76" si="111">V3+V6+V10+V13+V16+V19+V22+V25+V27+V29+V31+V33+V35+V37+V39+V41+V43+V45+V47+V49+V51+V53+V58+V63</f>
        <v>0</v>
      </c>
      <c r="W76" s="220">
        <f t="shared" si="111"/>
        <v>0</v>
      </c>
      <c r="X76" s="220">
        <f t="shared" si="111"/>
        <v>0</v>
      </c>
      <c r="Y76" s="220">
        <f t="shared" si="111"/>
        <v>0</v>
      </c>
      <c r="Z76" s="220">
        <f t="shared" si="111"/>
        <v>0</v>
      </c>
      <c r="AA76" s="220">
        <f t="shared" si="111"/>
        <v>0</v>
      </c>
      <c r="AB76" s="220">
        <f t="shared" si="111"/>
        <v>0</v>
      </c>
      <c r="AC76" s="220">
        <f t="shared" si="111"/>
        <v>0</v>
      </c>
      <c r="AD76" s="220">
        <f t="shared" si="111"/>
        <v>0</v>
      </c>
      <c r="AE76" s="220">
        <f t="shared" si="111"/>
        <v>0</v>
      </c>
      <c r="AF76" s="220" t="s">
        <v>486</v>
      </c>
      <c r="AG76" s="220">
        <f t="shared" ref="AG76" si="112">AG3+AG6+AG10+AG13+AG16+AG19+AG22+AG25+AG27+AG29+AG31+AG33+AG35+AG37+AG39+AG41+AG43+AG45+AG47+AG49+AG51+AG53+AG58+AG63+AG69</f>
        <v>351.6</v>
      </c>
      <c r="AH76" s="220" t="s">
        <v>503</v>
      </c>
      <c r="AI76" s="220">
        <f t="shared" ref="AI76" si="113">AI3+AI6+AI10+AI13+AI16+AI19+AI22+AI25+AI27+AI29+AI31+AI33+AI35+AI37+AI39+AI41+AI43+AI45+AI47+AI49+AI51+AI53+AI58+AI63+AI69</f>
        <v>1133.2899999999995</v>
      </c>
      <c r="AJ76" s="220">
        <f t="shared" si="111"/>
        <v>0</v>
      </c>
      <c r="AK76" s="220">
        <f t="shared" si="111"/>
        <v>0</v>
      </c>
      <c r="AL76" s="220">
        <v>4</v>
      </c>
      <c r="AM76" s="220">
        <f t="shared" ref="AM76" si="114">AM3+AM6+AM10+AM13+AM16+AM19+AM22+AM25+AM27+AM29+AM31+AM33+AM35+AM37+AM39+AM41+AM43+AM45+AM47+AM49+AM51+AM53+AM58+AM63+AM69</f>
        <v>276</v>
      </c>
      <c r="AN76" s="220">
        <f t="shared" si="111"/>
        <v>0</v>
      </c>
      <c r="AO76" s="220">
        <f t="shared" si="111"/>
        <v>0</v>
      </c>
      <c r="AP76" s="220">
        <f t="shared" si="111"/>
        <v>0</v>
      </c>
      <c r="AQ76" s="220">
        <f t="shared" si="111"/>
        <v>0</v>
      </c>
      <c r="AR76" s="220">
        <f t="shared" si="111"/>
        <v>0</v>
      </c>
      <c r="AS76" s="220">
        <f t="shared" si="111"/>
        <v>0</v>
      </c>
      <c r="AT76" s="220" t="s">
        <v>496</v>
      </c>
      <c r="AU76" s="220">
        <f t="shared" ref="AU76" si="115">AU3+AU6+AU10+AU13+AU16+AU19+AU22+AU25+AU27+AU29+AU31+AU33+AU35+AU37+AU39+AU41+AU43+AU45+AU47+AU49+AU51+AU53+AU58+AU63+AU69</f>
        <v>1398.38</v>
      </c>
      <c r="AV76" s="220">
        <f t="shared" si="111"/>
        <v>0</v>
      </c>
      <c r="AW76" s="220">
        <f t="shared" si="111"/>
        <v>0</v>
      </c>
      <c r="AX76" s="220">
        <f t="shared" si="111"/>
        <v>0</v>
      </c>
      <c r="AY76" s="220">
        <f t="shared" si="111"/>
        <v>0</v>
      </c>
      <c r="AZ76" s="220">
        <f t="shared" si="111"/>
        <v>0</v>
      </c>
      <c r="BA76" s="220">
        <f t="shared" si="111"/>
        <v>0</v>
      </c>
      <c r="BB76" s="220" t="s">
        <v>484</v>
      </c>
      <c r="BC76" s="220">
        <f t="shared" ref="BC76" si="116">BC3+BC6+BC10+BC13+BC16+BC19+BC22+BC25+BC27+BC29+BC31+BC33+BC35+BC37+BC39+BC41+BC43+BC45+BC47+BC49+BC51+BC53+BC58+BC63+BC69</f>
        <v>5.4</v>
      </c>
      <c r="BD76" s="220" t="s">
        <v>502</v>
      </c>
      <c r="BE76" s="220">
        <f t="shared" ref="BE76" si="117">BE3+BE6+BE10+BE13+BE16+BE19+BE22+BE25+BE27+BE29+BE31+BE33+BE35+BE37+BE39+BE41+BE43+BE45+BE47+BE49+BE51+BE53+BE58+BE63+BE69</f>
        <v>1609.1649999999986</v>
      </c>
      <c r="BF76" s="220">
        <f t="shared" si="111"/>
        <v>0</v>
      </c>
      <c r="BG76" s="220">
        <f t="shared" si="111"/>
        <v>0</v>
      </c>
      <c r="BH76" s="220">
        <f t="shared" si="111"/>
        <v>0</v>
      </c>
      <c r="BI76" s="220">
        <f t="shared" si="111"/>
        <v>0</v>
      </c>
      <c r="BJ76" s="220">
        <f t="shared" si="111"/>
        <v>0</v>
      </c>
      <c r="BK76" s="220">
        <f t="shared" si="111"/>
        <v>0</v>
      </c>
      <c r="BL76" s="220">
        <f t="shared" si="111"/>
        <v>0</v>
      </c>
      <c r="BM76" s="220">
        <f t="shared" si="111"/>
        <v>0</v>
      </c>
      <c r="BN76" s="220">
        <f t="shared" si="111"/>
        <v>4257.7699999999986</v>
      </c>
      <c r="BO76" s="222"/>
      <c r="BP76" s="220"/>
      <c r="BQ76" s="221"/>
      <c r="BR76" s="223"/>
      <c r="BS76" s="223"/>
      <c r="BT76" s="224"/>
      <c r="BU76" s="225"/>
    </row>
    <row r="77" spans="1:73" s="22" customFormat="1" ht="122.25" customHeight="1" x14ac:dyDescent="0.25">
      <c r="A77" s="205"/>
      <c r="B77" s="206"/>
      <c r="C77" s="206"/>
      <c r="D77" s="207"/>
      <c r="E77" s="207"/>
      <c r="F77" s="208"/>
      <c r="G77" s="206"/>
      <c r="H77" s="206"/>
      <c r="I77" s="206"/>
      <c r="J77" s="206"/>
      <c r="K77" s="206"/>
      <c r="L77" s="208"/>
      <c r="M77" s="208"/>
      <c r="N77" s="208"/>
      <c r="O77" s="209"/>
      <c r="P77" s="209"/>
      <c r="Q77" s="209"/>
      <c r="R77" s="209"/>
      <c r="S77" s="209"/>
      <c r="T77" s="209"/>
      <c r="U77" s="209"/>
      <c r="V77" s="209"/>
      <c r="W77" s="209"/>
      <c r="X77" s="209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8"/>
      <c r="BE77" s="209"/>
      <c r="BF77" s="208"/>
      <c r="BG77" s="208"/>
      <c r="BH77" s="208"/>
      <c r="BI77" s="210"/>
      <c r="BJ77" s="208"/>
      <c r="BK77" s="209"/>
      <c r="BL77" s="208"/>
      <c r="BM77" s="209"/>
      <c r="BN77" s="209"/>
      <c r="BO77" s="211"/>
      <c r="BP77" s="209"/>
      <c r="BQ77" s="199"/>
      <c r="BR77" s="23"/>
      <c r="BS77" s="23"/>
      <c r="BT77" s="24"/>
      <c r="BU77" s="25"/>
    </row>
    <row r="78" spans="1:73" s="22" customFormat="1" ht="192" customHeight="1" x14ac:dyDescent="0.25">
      <c r="A78" s="212" t="s">
        <v>332</v>
      </c>
      <c r="B78" s="203"/>
      <c r="C78" s="203"/>
      <c r="D78" s="204"/>
      <c r="E78" s="204"/>
      <c r="F78" s="180"/>
      <c r="G78" s="203"/>
      <c r="H78" s="203"/>
      <c r="I78" s="203"/>
      <c r="J78" s="203"/>
      <c r="K78" s="203"/>
      <c r="L78" s="180"/>
      <c r="M78" s="180"/>
      <c r="N78" s="212" t="s">
        <v>336</v>
      </c>
      <c r="P78" s="36"/>
      <c r="Q78" s="36"/>
      <c r="R78" s="36"/>
      <c r="S78" s="36"/>
      <c r="T78" s="36"/>
      <c r="U78" s="36"/>
      <c r="V78" s="36"/>
      <c r="W78" s="36"/>
      <c r="X78" s="36"/>
      <c r="Z78" s="36"/>
      <c r="AA78" s="36"/>
      <c r="AB78" s="36"/>
      <c r="AC78" s="36"/>
      <c r="AD78" s="36"/>
      <c r="AE78" s="36"/>
      <c r="AF78" s="36"/>
      <c r="AG78" s="36"/>
      <c r="AH78" s="212" t="s">
        <v>337</v>
      </c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227"/>
      <c r="BC78" s="36"/>
      <c r="BD78" s="180"/>
      <c r="BE78" s="40"/>
      <c r="BF78" s="40"/>
      <c r="BG78" s="180"/>
      <c r="BH78" s="180"/>
      <c r="BI78" s="40"/>
      <c r="BJ78" s="180"/>
      <c r="BK78" s="36"/>
      <c r="BL78" s="180"/>
      <c r="BM78" s="36"/>
      <c r="BN78" s="36"/>
      <c r="BO78" s="26"/>
      <c r="BP78" s="36"/>
      <c r="BQ78" s="199"/>
      <c r="BR78" s="23"/>
      <c r="BS78" s="23"/>
      <c r="BT78" s="24"/>
      <c r="BU78" s="25"/>
    </row>
    <row r="79" spans="1:73" s="22" customFormat="1" ht="192" customHeight="1" x14ac:dyDescent="0.25">
      <c r="A79" s="212" t="s">
        <v>333</v>
      </c>
      <c r="B79" s="203"/>
      <c r="C79" s="203"/>
      <c r="D79" s="204"/>
      <c r="E79" s="204"/>
      <c r="F79" s="180"/>
      <c r="G79" s="203"/>
      <c r="H79" s="203"/>
      <c r="I79" s="203"/>
      <c r="J79" s="203"/>
      <c r="K79" s="203"/>
      <c r="L79" s="180"/>
      <c r="M79" s="180"/>
      <c r="N79" s="212" t="s">
        <v>336</v>
      </c>
      <c r="P79" s="40"/>
      <c r="Q79" s="40"/>
      <c r="R79" s="40"/>
      <c r="S79" s="40"/>
      <c r="T79" s="40"/>
      <c r="U79" s="40"/>
      <c r="V79" s="36"/>
      <c r="W79" s="36"/>
      <c r="X79" s="36"/>
      <c r="Z79" s="36"/>
      <c r="AA79" s="36"/>
      <c r="AB79" s="36"/>
      <c r="AC79" s="36"/>
      <c r="AD79" s="36"/>
      <c r="AE79" s="36"/>
      <c r="AF79" s="36"/>
      <c r="AG79" s="36"/>
      <c r="AH79" s="212" t="s">
        <v>338</v>
      </c>
      <c r="AI79" s="40"/>
      <c r="AJ79" s="40"/>
      <c r="AK79" s="36"/>
      <c r="AL79" s="180"/>
      <c r="AM79" s="40"/>
      <c r="AN79" s="40"/>
      <c r="AO79" s="36"/>
      <c r="AP79" s="36"/>
      <c r="AQ79" s="36"/>
      <c r="AR79" s="36"/>
      <c r="AS79" s="36"/>
      <c r="AT79" s="180"/>
      <c r="AU79" s="40"/>
      <c r="AV79" s="36"/>
      <c r="AW79" s="36"/>
      <c r="AX79" s="36"/>
      <c r="AY79" s="36"/>
      <c r="AZ79" s="36"/>
      <c r="BA79" s="36"/>
      <c r="BB79" s="227"/>
      <c r="BC79" s="36"/>
      <c r="BD79" s="180"/>
      <c r="BE79" s="40"/>
      <c r="BF79" s="180"/>
      <c r="BG79" s="36"/>
      <c r="BH79" s="180"/>
      <c r="BI79" s="40"/>
      <c r="BJ79" s="180"/>
      <c r="BK79" s="180"/>
      <c r="BL79" s="40"/>
      <c r="BM79" s="36"/>
      <c r="BN79" s="36"/>
      <c r="BO79" s="26"/>
      <c r="BP79" s="36"/>
      <c r="BQ79" s="199"/>
      <c r="BR79" s="23"/>
      <c r="BS79" s="23"/>
      <c r="BT79" s="24"/>
      <c r="BU79" s="25"/>
    </row>
    <row r="80" spans="1:73" s="22" customFormat="1" ht="192" customHeight="1" x14ac:dyDescent="0.25">
      <c r="A80" s="212" t="s">
        <v>334</v>
      </c>
      <c r="B80" s="203"/>
      <c r="C80" s="203"/>
      <c r="D80" s="204"/>
      <c r="E80" s="204"/>
      <c r="F80" s="180"/>
      <c r="G80" s="203"/>
      <c r="H80" s="203"/>
      <c r="I80" s="203"/>
      <c r="J80" s="203"/>
      <c r="K80" s="203"/>
      <c r="L80" s="180"/>
      <c r="M80" s="180"/>
      <c r="N80" s="212" t="s">
        <v>336</v>
      </c>
      <c r="P80" s="40"/>
      <c r="Q80" s="40"/>
      <c r="R80" s="40"/>
      <c r="S80" s="40"/>
      <c r="T80" s="40"/>
      <c r="U80" s="40"/>
      <c r="V80" s="36"/>
      <c r="W80" s="36"/>
      <c r="X80" s="36"/>
      <c r="Z80" s="36"/>
      <c r="AA80" s="36"/>
      <c r="AB80" s="36"/>
      <c r="AC80" s="36"/>
      <c r="AD80" s="36"/>
      <c r="AE80" s="36"/>
      <c r="AF80" s="36"/>
      <c r="AG80" s="36"/>
      <c r="AH80" s="212" t="s">
        <v>339</v>
      </c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227"/>
      <c r="BC80" s="36"/>
      <c r="BD80" s="180"/>
      <c r="BE80" s="40"/>
      <c r="BF80" s="40"/>
      <c r="BG80" s="180"/>
      <c r="BH80" s="180"/>
      <c r="BI80" s="40"/>
      <c r="BJ80" s="180"/>
      <c r="BK80" s="180"/>
      <c r="BL80" s="40"/>
      <c r="BM80" s="36"/>
      <c r="BN80" s="36"/>
      <c r="BO80" s="26"/>
      <c r="BP80" s="36"/>
      <c r="BQ80" s="199"/>
      <c r="BR80" s="23"/>
      <c r="BS80" s="23"/>
      <c r="BT80" s="24"/>
      <c r="BU80" s="25"/>
    </row>
    <row r="81" spans="1:73" s="22" customFormat="1" ht="192" customHeight="1" x14ac:dyDescent="0.25">
      <c r="A81" s="212" t="s">
        <v>335</v>
      </c>
      <c r="B81" s="203"/>
      <c r="C81" s="203"/>
      <c r="D81" s="204"/>
      <c r="E81" s="204"/>
      <c r="F81" s="180"/>
      <c r="G81" s="203"/>
      <c r="H81" s="203"/>
      <c r="I81" s="203"/>
      <c r="J81" s="203"/>
      <c r="K81" s="203"/>
      <c r="L81" s="180"/>
      <c r="M81" s="180"/>
      <c r="N81" s="212" t="s">
        <v>336</v>
      </c>
      <c r="P81" s="40"/>
      <c r="Q81" s="40"/>
      <c r="R81" s="40"/>
      <c r="S81" s="40"/>
      <c r="T81" s="40"/>
      <c r="U81" s="40"/>
      <c r="V81" s="36"/>
      <c r="W81" s="36"/>
      <c r="X81" s="36"/>
      <c r="Z81" s="36"/>
      <c r="AA81" s="36"/>
      <c r="AB81" s="36"/>
      <c r="AC81" s="36"/>
      <c r="AD81" s="36"/>
      <c r="AE81" s="36"/>
      <c r="AF81" s="36"/>
      <c r="AG81" s="36"/>
      <c r="AH81" s="212" t="s">
        <v>340</v>
      </c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227"/>
      <c r="BC81" s="36"/>
      <c r="BD81" s="180"/>
      <c r="BE81" s="40"/>
      <c r="BF81" s="40"/>
      <c r="BG81" s="180"/>
      <c r="BH81" s="180"/>
      <c r="BI81" s="40"/>
      <c r="BJ81" s="180"/>
      <c r="BK81" s="180"/>
      <c r="BL81" s="40"/>
      <c r="BM81" s="36"/>
      <c r="BN81" s="36"/>
      <c r="BO81" s="26"/>
      <c r="BP81" s="36"/>
      <c r="BQ81" s="199"/>
      <c r="BR81" s="23"/>
      <c r="BS81" s="23"/>
      <c r="BT81" s="24"/>
      <c r="BU81" s="25"/>
    </row>
    <row r="82" spans="1:73" s="22" customFormat="1" ht="122.25" customHeight="1" x14ac:dyDescent="0.25">
      <c r="A82" s="200"/>
      <c r="B82" s="231"/>
      <c r="C82" s="231"/>
      <c r="D82" s="201"/>
      <c r="E82" s="201"/>
      <c r="F82" s="229"/>
      <c r="G82" s="231"/>
      <c r="H82" s="231"/>
      <c r="I82" s="231"/>
      <c r="J82" s="231"/>
      <c r="K82" s="231"/>
      <c r="L82" s="229"/>
      <c r="M82" s="229"/>
      <c r="N82" s="229"/>
      <c r="O82" s="182"/>
      <c r="P82" s="182"/>
      <c r="Q82" s="182"/>
      <c r="R82" s="182"/>
      <c r="S82" s="182"/>
      <c r="T82" s="182"/>
      <c r="U82" s="182"/>
      <c r="V82" s="181"/>
      <c r="W82" s="181"/>
      <c r="X82" s="181"/>
      <c r="Y82" s="181"/>
      <c r="Z82" s="181"/>
      <c r="AA82" s="181"/>
      <c r="AB82" s="181"/>
      <c r="AC82" s="181"/>
      <c r="AD82" s="181"/>
      <c r="AE82" s="181"/>
      <c r="AF82" s="181"/>
      <c r="AG82" s="181"/>
      <c r="AH82" s="181"/>
      <c r="AI82" s="181"/>
      <c r="AJ82" s="181"/>
      <c r="AK82" s="181"/>
      <c r="AL82" s="181"/>
      <c r="AM82" s="181"/>
      <c r="AN82" s="181"/>
      <c r="AO82" s="181"/>
      <c r="AP82" s="181"/>
      <c r="AQ82" s="181"/>
      <c r="AR82" s="181"/>
      <c r="AS82" s="181"/>
      <c r="AT82" s="181"/>
      <c r="AU82" s="181"/>
      <c r="AV82" s="181"/>
      <c r="AW82" s="181"/>
      <c r="AX82" s="181"/>
      <c r="AY82" s="181"/>
      <c r="AZ82" s="181"/>
      <c r="BA82" s="181"/>
      <c r="BB82" s="181"/>
      <c r="BC82" s="181"/>
      <c r="BD82" s="229"/>
      <c r="BE82" s="182"/>
      <c r="BF82" s="182"/>
      <c r="BG82" s="229"/>
      <c r="BH82" s="229"/>
      <c r="BI82" s="182"/>
      <c r="BJ82" s="229"/>
      <c r="BK82" s="229"/>
      <c r="BL82" s="182"/>
      <c r="BM82" s="181"/>
      <c r="BN82" s="181"/>
      <c r="BO82" s="202"/>
      <c r="BP82" s="181"/>
      <c r="BQ82" s="21"/>
      <c r="BR82" s="23"/>
      <c r="BS82" s="23"/>
      <c r="BT82" s="24"/>
      <c r="BU82" s="25"/>
    </row>
    <row r="83" spans="1:73" s="22" customFormat="1" ht="12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9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12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9"/>
      <c r="BE84" s="23"/>
      <c r="BF84" s="23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5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9"/>
      <c r="BE85" s="21"/>
      <c r="BF85" s="21"/>
      <c r="BG85" s="20"/>
      <c r="BH85" s="20"/>
      <c r="BI85" s="23"/>
      <c r="BJ85" s="20"/>
      <c r="BK85" s="20"/>
      <c r="BL85" s="23"/>
      <c r="BM85" s="21"/>
      <c r="BN85" s="181">
        <f t="shared" ref="BN85:BN87" si="118">W85+Y85+AA85+AC85+AE85+AG85+AI85+AM85+AO85+AQ85+AS85+AU85+AW85+AY85+BA85+BC85+BE85+BG85+BI85+BK85+BM85</f>
        <v>0</v>
      </c>
      <c r="BO85" s="24"/>
      <c r="BP85" s="21"/>
      <c r="BQ85" s="21"/>
      <c r="BR85" s="23"/>
      <c r="BS85" s="23"/>
      <c r="BT85" s="24"/>
      <c r="BU85" s="25"/>
    </row>
    <row r="86" spans="1:73" s="22" customFormat="1" ht="155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9"/>
      <c r="BE86" s="23"/>
      <c r="BF86" s="23"/>
      <c r="BG86" s="20"/>
      <c r="BH86" s="20"/>
      <c r="BI86" s="23"/>
      <c r="BJ86" s="20"/>
      <c r="BK86" s="20"/>
      <c r="BL86" s="23"/>
      <c r="BM86" s="21"/>
      <c r="BN86" s="181">
        <f t="shared" si="118"/>
        <v>0</v>
      </c>
      <c r="BO86" s="24"/>
      <c r="BP86" s="21"/>
      <c r="BQ86" s="21"/>
      <c r="BR86" s="23"/>
      <c r="BS86" s="23"/>
      <c r="BT86" s="24"/>
      <c r="BU86" s="25"/>
    </row>
    <row r="87" spans="1:73" s="22" customFormat="1" ht="25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1"/>
      <c r="R87" s="21"/>
      <c r="S87" s="21"/>
      <c r="T87" s="21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0"/>
      <c r="BC87" s="21"/>
      <c r="BD87" s="229"/>
      <c r="BE87" s="21"/>
      <c r="BF87" s="21"/>
      <c r="BG87" s="20"/>
      <c r="BH87" s="20"/>
      <c r="BI87" s="23"/>
      <c r="BJ87" s="20"/>
      <c r="BK87" s="20"/>
      <c r="BL87" s="23"/>
      <c r="BM87" s="21"/>
      <c r="BN87" s="181">
        <f t="shared" si="118"/>
        <v>0</v>
      </c>
      <c r="BO87" s="24"/>
      <c r="BP87" s="21"/>
      <c r="BQ87" s="21"/>
      <c r="BR87" s="23"/>
      <c r="BS87" s="23"/>
      <c r="BT87" s="24"/>
      <c r="BU87" s="25"/>
    </row>
    <row r="88" spans="1:73" s="22" customFormat="1" ht="162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0"/>
      <c r="R88" s="20"/>
      <c r="S88" s="20"/>
      <c r="T88" s="20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29"/>
      <c r="BE88" s="23"/>
      <c r="BF88" s="23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62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9"/>
      <c r="BE89" s="23"/>
      <c r="BF89" s="23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294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3"/>
      <c r="P90" s="23"/>
      <c r="Q90" s="23"/>
      <c r="R90" s="23"/>
      <c r="S90" s="23"/>
      <c r="T90" s="23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29"/>
      <c r="AM90" s="23"/>
      <c r="AN90" s="23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29"/>
      <c r="BE90" s="23"/>
      <c r="BF90" s="23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42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3"/>
      <c r="P91" s="20"/>
      <c r="Q91" s="23"/>
      <c r="R91" s="23"/>
      <c r="S91" s="23"/>
      <c r="T91" s="23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9"/>
      <c r="BE91" s="23"/>
      <c r="BF91" s="23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42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9"/>
      <c r="BE92" s="23"/>
      <c r="BF92" s="23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87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3"/>
      <c r="AR93" s="20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3"/>
      <c r="BD93" s="20"/>
      <c r="BE93" s="23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187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0"/>
      <c r="BC94" s="20"/>
      <c r="BD94" s="229"/>
      <c r="BE94" s="182"/>
      <c r="BF94" s="20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87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229"/>
      <c r="BE95" s="182"/>
      <c r="BF95" s="20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87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3"/>
      <c r="P96" s="20"/>
      <c r="Q96" s="23"/>
      <c r="R96" s="23"/>
      <c r="S96" s="23"/>
      <c r="T96" s="23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29"/>
      <c r="BE96" s="23"/>
      <c r="BF96" s="23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87.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29"/>
      <c r="O97" s="23"/>
      <c r="P97" s="23"/>
      <c r="Q97" s="23"/>
      <c r="R97" s="23"/>
      <c r="S97" s="23"/>
      <c r="T97" s="23"/>
      <c r="U97" s="23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9"/>
      <c r="BE97" s="229"/>
      <c r="BF97" s="20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349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3"/>
      <c r="P98" s="23"/>
      <c r="Q98" s="23"/>
      <c r="R98" s="23"/>
      <c r="S98" s="23"/>
      <c r="T98" s="23"/>
      <c r="U98" s="23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9"/>
      <c r="BE98" s="229"/>
      <c r="BF98" s="20"/>
      <c r="BG98" s="20"/>
      <c r="BH98" s="20"/>
      <c r="BI98" s="23"/>
      <c r="BJ98" s="23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67.2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181"/>
      <c r="AU99" s="21"/>
      <c r="AV99" s="21"/>
      <c r="AW99" s="21"/>
      <c r="AX99" s="21"/>
      <c r="AY99" s="21"/>
      <c r="AZ99" s="21"/>
      <c r="BA99" s="21"/>
      <c r="BB99" s="21"/>
      <c r="BC99" s="21"/>
      <c r="BD99" s="229"/>
      <c r="BE99" s="229"/>
      <c r="BF99" s="20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409.6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0"/>
      <c r="AK100" s="21"/>
      <c r="AL100" s="229"/>
      <c r="AM100" s="23"/>
      <c r="AN100" s="20"/>
      <c r="AO100" s="23"/>
      <c r="AP100" s="20"/>
      <c r="AQ100" s="21"/>
      <c r="AR100" s="21"/>
      <c r="AS100" s="21"/>
      <c r="AT100" s="229"/>
      <c r="AU100" s="23"/>
      <c r="AV100" s="21"/>
      <c r="AW100" s="21"/>
      <c r="AX100" s="21"/>
      <c r="AY100" s="21"/>
      <c r="AZ100" s="21"/>
      <c r="BA100" s="21"/>
      <c r="BB100" s="21"/>
      <c r="BC100" s="21"/>
      <c r="BD100" s="229"/>
      <c r="BE100" s="23"/>
      <c r="BF100" s="20"/>
      <c r="BG100" s="23"/>
      <c r="BH100" s="20"/>
      <c r="BI100" s="23"/>
      <c r="BJ100" s="20"/>
      <c r="BK100" s="23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34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0"/>
      <c r="AK101" s="21"/>
      <c r="AL101" s="229"/>
      <c r="AM101" s="20"/>
      <c r="AN101" s="20"/>
      <c r="AO101" s="21"/>
      <c r="AP101" s="21"/>
      <c r="AQ101" s="21"/>
      <c r="AR101" s="21"/>
      <c r="AS101" s="21"/>
      <c r="AT101" s="229"/>
      <c r="AU101" s="20"/>
      <c r="AV101" s="21"/>
      <c r="AW101" s="21"/>
      <c r="AX101" s="21"/>
      <c r="AY101" s="21"/>
      <c r="AZ101" s="21"/>
      <c r="BA101" s="21"/>
      <c r="BB101" s="21"/>
      <c r="BC101" s="21"/>
      <c r="BD101" s="229"/>
      <c r="BE101" s="23"/>
      <c r="BF101" s="20"/>
      <c r="BG101" s="23"/>
      <c r="BH101" s="20"/>
      <c r="BI101" s="23"/>
      <c r="BJ101" s="20"/>
      <c r="BK101" s="23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34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0"/>
      <c r="AK102" s="21"/>
      <c r="AL102" s="229"/>
      <c r="AM102" s="20"/>
      <c r="AN102" s="20"/>
      <c r="AO102" s="21"/>
      <c r="AP102" s="21"/>
      <c r="AQ102" s="21"/>
      <c r="AR102" s="21"/>
      <c r="AS102" s="21"/>
      <c r="AT102" s="229"/>
      <c r="AU102" s="20"/>
      <c r="AV102" s="21"/>
      <c r="AW102" s="21"/>
      <c r="AX102" s="21"/>
      <c r="AY102" s="21"/>
      <c r="AZ102" s="21"/>
      <c r="BA102" s="21"/>
      <c r="BB102" s="21"/>
      <c r="BC102" s="21"/>
      <c r="BD102" s="229"/>
      <c r="BE102" s="23"/>
      <c r="BF102" s="20"/>
      <c r="BG102" s="23"/>
      <c r="BH102" s="20"/>
      <c r="BI102" s="23"/>
      <c r="BJ102" s="20"/>
      <c r="BK102" s="23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34.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3"/>
      <c r="R103" s="23"/>
      <c r="S103" s="23"/>
      <c r="T103" s="23"/>
      <c r="U103" s="23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0"/>
      <c r="AK103" s="21"/>
      <c r="AL103" s="229"/>
      <c r="AM103" s="20"/>
      <c r="AN103" s="20"/>
      <c r="AO103" s="21"/>
      <c r="AP103" s="21"/>
      <c r="AQ103" s="21"/>
      <c r="AR103" s="21"/>
      <c r="AS103" s="21"/>
      <c r="AT103" s="229"/>
      <c r="AU103" s="20"/>
      <c r="AV103" s="21"/>
      <c r="AW103" s="21"/>
      <c r="AX103" s="21"/>
      <c r="AY103" s="21"/>
      <c r="AZ103" s="21"/>
      <c r="BA103" s="21"/>
      <c r="BB103" s="21"/>
      <c r="BC103" s="21"/>
      <c r="BD103" s="229"/>
      <c r="BE103" s="23"/>
      <c r="BF103" s="20"/>
      <c r="BG103" s="23"/>
      <c r="BH103" s="20"/>
      <c r="BI103" s="23"/>
      <c r="BJ103" s="20"/>
      <c r="BK103" s="23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34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3"/>
      <c r="P104" s="20"/>
      <c r="Q104" s="20"/>
      <c r="R104" s="20"/>
      <c r="S104" s="20"/>
      <c r="T104" s="20"/>
      <c r="U104" s="23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0"/>
      <c r="AK104" s="21"/>
      <c r="AL104" s="229"/>
      <c r="AM104" s="20"/>
      <c r="AN104" s="20"/>
      <c r="AO104" s="21"/>
      <c r="AP104" s="21"/>
      <c r="AQ104" s="21"/>
      <c r="AR104" s="21"/>
      <c r="AS104" s="21"/>
      <c r="AT104" s="229"/>
      <c r="AU104" s="20"/>
      <c r="AV104" s="21"/>
      <c r="AW104" s="21"/>
      <c r="AX104" s="21"/>
      <c r="AY104" s="21"/>
      <c r="AZ104" s="21"/>
      <c r="BA104" s="21"/>
      <c r="BB104" s="21"/>
      <c r="BC104" s="21"/>
      <c r="BD104" s="229"/>
      <c r="BE104" s="23"/>
      <c r="BF104" s="20"/>
      <c r="BG104" s="23"/>
      <c r="BH104" s="20"/>
      <c r="BI104" s="23"/>
      <c r="BJ104" s="20"/>
      <c r="BK104" s="23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34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3"/>
      <c r="P105" s="20"/>
      <c r="Q105" s="23"/>
      <c r="R105" s="23"/>
      <c r="S105" s="23"/>
      <c r="T105" s="23"/>
      <c r="U105" s="23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0"/>
      <c r="AK105" s="21"/>
      <c r="AL105" s="229"/>
      <c r="AM105" s="20"/>
      <c r="AN105" s="20"/>
      <c r="AO105" s="21"/>
      <c r="AP105" s="21"/>
      <c r="AQ105" s="21"/>
      <c r="AR105" s="21"/>
      <c r="AS105" s="21"/>
      <c r="AT105" s="229"/>
      <c r="AU105" s="20"/>
      <c r="AV105" s="21"/>
      <c r="AW105" s="21"/>
      <c r="AX105" s="21"/>
      <c r="AY105" s="21"/>
      <c r="AZ105" s="21"/>
      <c r="BA105" s="21"/>
      <c r="BB105" s="21"/>
      <c r="BC105" s="21"/>
      <c r="BD105" s="229"/>
      <c r="BE105" s="23"/>
      <c r="BF105" s="20"/>
      <c r="BG105" s="23"/>
      <c r="BH105" s="20"/>
      <c r="BI105" s="23"/>
      <c r="BJ105" s="20"/>
      <c r="BK105" s="23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409.6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29"/>
      <c r="AM106" s="23"/>
      <c r="AN106" s="23"/>
      <c r="AO106" s="21"/>
      <c r="AP106" s="21"/>
      <c r="AQ106" s="21"/>
      <c r="AR106" s="21"/>
      <c r="AS106" s="21"/>
      <c r="AT106" s="229"/>
      <c r="AU106" s="23"/>
      <c r="AV106" s="21"/>
      <c r="AW106" s="21"/>
      <c r="AX106" s="21"/>
      <c r="AY106" s="21"/>
      <c r="AZ106" s="21"/>
      <c r="BA106" s="21"/>
      <c r="BB106" s="21"/>
      <c r="BC106" s="21"/>
      <c r="BD106" s="229"/>
      <c r="BE106" s="23"/>
      <c r="BF106" s="23"/>
      <c r="BG106" s="20"/>
      <c r="BH106" s="20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34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  <c r="AM107" s="21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229"/>
      <c r="BE107" s="229"/>
      <c r="BF107" s="20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34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29"/>
      <c r="BE108" s="229"/>
      <c r="BF108" s="20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34.2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3"/>
      <c r="P109" s="20"/>
      <c r="Q109" s="20"/>
      <c r="R109" s="20"/>
      <c r="S109" s="20"/>
      <c r="T109" s="20"/>
      <c r="U109" s="23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29"/>
      <c r="BE109" s="229"/>
      <c r="BF109" s="20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34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3"/>
      <c r="P110" s="23"/>
      <c r="Q110" s="23"/>
      <c r="R110" s="23"/>
      <c r="S110" s="23"/>
      <c r="T110" s="23"/>
      <c r="U110" s="23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29"/>
      <c r="BE110" s="229"/>
      <c r="BF110" s="20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40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0"/>
      <c r="AK111" s="23"/>
      <c r="AL111" s="20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29"/>
      <c r="BE111" s="23"/>
      <c r="BF111" s="23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132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0"/>
      <c r="P112" s="20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29"/>
      <c r="BE112" s="229"/>
      <c r="BF112" s="20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132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29"/>
      <c r="BE113" s="229"/>
      <c r="BF113" s="20"/>
      <c r="BG113" s="20"/>
      <c r="BH113" s="20"/>
      <c r="BI113" s="23"/>
      <c r="BJ113" s="20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409.6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3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29"/>
      <c r="BE114" s="23"/>
      <c r="BF114" s="23"/>
      <c r="BG114" s="20"/>
      <c r="BH114" s="20"/>
      <c r="BI114" s="23"/>
      <c r="BJ114" s="20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16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29"/>
      <c r="BE115" s="229"/>
      <c r="BF115" s="20"/>
      <c r="BG115" s="20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62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229"/>
      <c r="BE116" s="229"/>
      <c r="BF116" s="20"/>
      <c r="BG116" s="20"/>
      <c r="BH116" s="20"/>
      <c r="BI116" s="23"/>
      <c r="BJ116" s="20"/>
      <c r="BK116" s="23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62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0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29"/>
      <c r="BE117" s="229"/>
      <c r="BF117" s="20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409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9"/>
      <c r="BE118" s="23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54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9"/>
      <c r="BE119" s="229"/>
      <c r="BF119" s="20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86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29"/>
      <c r="BE120" s="229"/>
      <c r="BF120" s="20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177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9"/>
      <c r="BE121" s="23"/>
      <c r="BF121" s="23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77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9"/>
      <c r="BE122" s="182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44.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83"/>
      <c r="BE123" s="23"/>
      <c r="BF123" s="23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244.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0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29"/>
      <c r="BE124" s="182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23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3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29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31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1"/>
      <c r="S126" s="20"/>
      <c r="T126" s="21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0"/>
      <c r="AQ126" s="20"/>
      <c r="AR126" s="20"/>
      <c r="AS126" s="21"/>
      <c r="AT126" s="21"/>
      <c r="AU126" s="21"/>
      <c r="AV126" s="21"/>
      <c r="AW126" s="21"/>
      <c r="AX126" s="21"/>
      <c r="AY126" s="21"/>
      <c r="AZ126" s="21"/>
      <c r="BA126" s="21"/>
      <c r="BB126" s="20"/>
      <c r="BC126" s="20"/>
      <c r="BD126" s="20"/>
      <c r="BE126" s="229"/>
      <c r="BF126" s="20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59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0"/>
      <c r="R127" s="21"/>
      <c r="S127" s="20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29"/>
      <c r="BE127" s="229"/>
      <c r="BF127" s="20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59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29"/>
      <c r="BE128" s="229"/>
      <c r="BF128" s="20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408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229"/>
      <c r="AM129" s="21"/>
      <c r="AN129" s="20"/>
      <c r="AO129" s="21"/>
      <c r="AP129" s="20"/>
      <c r="AQ129" s="21"/>
      <c r="AR129" s="21"/>
      <c r="AS129" s="21"/>
      <c r="AT129" s="229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9"/>
      <c r="BE129" s="21"/>
      <c r="BF129" s="20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38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1"/>
      <c r="R130" s="21"/>
      <c r="S130" s="21"/>
      <c r="T130" s="21"/>
      <c r="U130" s="20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18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9"/>
      <c r="BE130" s="229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38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18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9"/>
      <c r="BE131" s="229"/>
      <c r="BF131" s="20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38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18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9"/>
      <c r="BE132" s="229"/>
      <c r="BF132" s="20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38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18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9"/>
      <c r="BE133" s="229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38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18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9"/>
      <c r="BE134" s="229"/>
      <c r="BF134" s="20"/>
      <c r="BG134" s="20"/>
      <c r="BH134" s="20"/>
      <c r="BI134" s="23"/>
      <c r="BJ134" s="20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282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1"/>
      <c r="AJ135" s="20"/>
      <c r="AK135" s="21"/>
      <c r="AL135" s="229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0"/>
      <c r="BE135" s="23"/>
      <c r="BF135" s="23"/>
      <c r="BG135" s="20"/>
      <c r="BH135" s="20"/>
      <c r="BI135" s="21"/>
      <c r="BJ135" s="20"/>
      <c r="BK135" s="23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37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9"/>
      <c r="BE136" s="23"/>
      <c r="BF136" s="23"/>
      <c r="BG136" s="20"/>
      <c r="BH136" s="20"/>
      <c r="BI136" s="23"/>
      <c r="BJ136" s="20"/>
      <c r="BK136" s="23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22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29"/>
      <c r="BE137" s="23"/>
      <c r="BF137" s="23"/>
      <c r="BG137" s="20"/>
      <c r="BH137" s="20"/>
      <c r="BI137" s="23"/>
      <c r="BJ137" s="20"/>
      <c r="BK137" s="23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2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28"/>
      <c r="N138" s="20"/>
      <c r="O138" s="20"/>
      <c r="P138" s="20"/>
      <c r="Q138" s="20"/>
      <c r="R138" s="20"/>
      <c r="S138" s="20"/>
      <c r="T138" s="20"/>
      <c r="U138" s="20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29"/>
      <c r="BE138" s="23"/>
      <c r="BF138" s="23"/>
      <c r="BG138" s="20"/>
      <c r="BH138" s="20"/>
      <c r="BI138" s="23"/>
      <c r="BJ138" s="20"/>
      <c r="BK138" s="23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22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9"/>
      <c r="BE139" s="23"/>
      <c r="BF139" s="23"/>
      <c r="BG139" s="20"/>
      <c r="BH139" s="20"/>
      <c r="BI139" s="23"/>
      <c r="BJ139" s="20"/>
      <c r="BK139" s="23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8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9"/>
      <c r="BE140" s="21"/>
      <c r="BF140" s="21"/>
      <c r="BG140" s="20"/>
      <c r="BH140" s="20"/>
      <c r="BI140" s="23"/>
      <c r="BJ140" s="20"/>
      <c r="BK140" s="23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8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9"/>
      <c r="BE141" s="23"/>
      <c r="BF141" s="23"/>
      <c r="BG141" s="20"/>
      <c r="BH141" s="20"/>
      <c r="BI141" s="23"/>
      <c r="BJ141" s="20"/>
      <c r="BK141" s="23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9"/>
      <c r="BE142" s="23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04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0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9"/>
      <c r="BE143" s="20"/>
      <c r="BF143" s="20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20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181"/>
      <c r="AM144" s="21"/>
      <c r="AN144" s="21"/>
      <c r="AO144" s="21"/>
      <c r="AP144" s="21"/>
      <c r="AQ144" s="21"/>
      <c r="AR144" s="21"/>
      <c r="AS144" s="21"/>
      <c r="AT144" s="181"/>
      <c r="AU144" s="21"/>
      <c r="AV144" s="181"/>
      <c r="AW144" s="21"/>
      <c r="AX144" s="21"/>
      <c r="AY144" s="21"/>
      <c r="AZ144" s="21"/>
      <c r="BA144" s="21"/>
      <c r="BB144" s="21"/>
      <c r="BC144" s="21"/>
      <c r="BD144" s="229"/>
      <c r="BE144" s="23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409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1"/>
      <c r="AJ145" s="21"/>
      <c r="AK145" s="21"/>
      <c r="AL145" s="229"/>
      <c r="AM145" s="21"/>
      <c r="AN145" s="20"/>
      <c r="AO145" s="21"/>
      <c r="AP145" s="21"/>
      <c r="AQ145" s="21"/>
      <c r="AR145" s="21"/>
      <c r="AS145" s="21"/>
      <c r="AT145" s="229"/>
      <c r="AU145" s="21"/>
      <c r="AV145" s="181"/>
      <c r="AW145" s="21"/>
      <c r="AX145" s="21"/>
      <c r="AY145" s="21"/>
      <c r="AZ145" s="21"/>
      <c r="BA145" s="21"/>
      <c r="BB145" s="21"/>
      <c r="BC145" s="21"/>
      <c r="BD145" s="229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52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181"/>
      <c r="AM146" s="21"/>
      <c r="AN146" s="21"/>
      <c r="AO146" s="21"/>
      <c r="AP146" s="21"/>
      <c r="AQ146" s="21"/>
      <c r="AR146" s="21"/>
      <c r="AS146" s="21"/>
      <c r="AT146" s="181"/>
      <c r="AU146" s="21"/>
      <c r="AV146" s="181"/>
      <c r="AW146" s="21"/>
      <c r="AX146" s="21"/>
      <c r="AY146" s="21"/>
      <c r="AZ146" s="21"/>
      <c r="BA146" s="21"/>
      <c r="BB146" s="21"/>
      <c r="BC146" s="21"/>
      <c r="BD146" s="229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2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181"/>
      <c r="AM147" s="21"/>
      <c r="AN147" s="21"/>
      <c r="AO147" s="21"/>
      <c r="AP147" s="21"/>
      <c r="AQ147" s="21"/>
      <c r="AR147" s="21"/>
      <c r="AS147" s="21"/>
      <c r="AT147" s="181"/>
      <c r="AU147" s="21"/>
      <c r="AV147" s="181"/>
      <c r="AW147" s="21"/>
      <c r="AX147" s="21"/>
      <c r="AY147" s="21"/>
      <c r="AZ147" s="21"/>
      <c r="BA147" s="21"/>
      <c r="BB147" s="21"/>
      <c r="BC147" s="21"/>
      <c r="BD147" s="229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2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181"/>
      <c r="AM148" s="21"/>
      <c r="AN148" s="21"/>
      <c r="AO148" s="21"/>
      <c r="AP148" s="21"/>
      <c r="AQ148" s="21"/>
      <c r="AR148" s="21"/>
      <c r="AS148" s="21"/>
      <c r="AT148" s="181"/>
      <c r="AU148" s="21"/>
      <c r="AV148" s="181"/>
      <c r="AW148" s="21"/>
      <c r="AX148" s="21"/>
      <c r="AY148" s="21"/>
      <c r="AZ148" s="21"/>
      <c r="BA148" s="21"/>
      <c r="BB148" s="21"/>
      <c r="BC148" s="21"/>
      <c r="BD148" s="229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2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181"/>
      <c r="AM149" s="21"/>
      <c r="AN149" s="21"/>
      <c r="AO149" s="21"/>
      <c r="AP149" s="21"/>
      <c r="AQ149" s="21"/>
      <c r="AR149" s="21"/>
      <c r="AS149" s="21"/>
      <c r="AT149" s="181"/>
      <c r="AU149" s="21"/>
      <c r="AV149" s="181"/>
      <c r="AW149" s="21"/>
      <c r="AX149" s="21"/>
      <c r="AY149" s="21"/>
      <c r="AZ149" s="21"/>
      <c r="BA149" s="21"/>
      <c r="BB149" s="21"/>
      <c r="BC149" s="21"/>
      <c r="BD149" s="229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52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181"/>
      <c r="AM150" s="21"/>
      <c r="AN150" s="21"/>
      <c r="AO150" s="21"/>
      <c r="AP150" s="21"/>
      <c r="AQ150" s="21"/>
      <c r="AR150" s="21"/>
      <c r="AS150" s="21"/>
      <c r="AT150" s="181"/>
      <c r="AU150" s="21"/>
      <c r="AV150" s="181"/>
      <c r="AW150" s="21"/>
      <c r="AX150" s="21"/>
      <c r="AY150" s="21"/>
      <c r="AZ150" s="21"/>
      <c r="BA150" s="21"/>
      <c r="BB150" s="21"/>
      <c r="BC150" s="21"/>
      <c r="BD150" s="229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409.6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1"/>
      <c r="AJ151" s="21"/>
      <c r="AK151" s="21"/>
      <c r="AL151" s="229"/>
      <c r="AM151" s="21"/>
      <c r="AN151" s="21"/>
      <c r="AO151" s="21"/>
      <c r="AP151" s="21"/>
      <c r="AQ151" s="21"/>
      <c r="AR151" s="21"/>
      <c r="AS151" s="21"/>
      <c r="AT151" s="229"/>
      <c r="AU151" s="21"/>
      <c r="AV151" s="229"/>
      <c r="AW151" s="23"/>
      <c r="AX151" s="21"/>
      <c r="AY151" s="21"/>
      <c r="AZ151" s="21"/>
      <c r="BA151" s="21"/>
      <c r="BB151" s="21"/>
      <c r="BC151" s="21"/>
      <c r="BD151" s="229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52.2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0"/>
      <c r="AK152" s="21"/>
      <c r="AL152" s="229"/>
      <c r="AM152" s="23"/>
      <c r="AN152" s="20"/>
      <c r="AO152" s="21"/>
      <c r="AP152" s="21"/>
      <c r="AQ152" s="21"/>
      <c r="AR152" s="21"/>
      <c r="AS152" s="21"/>
      <c r="AT152" s="229"/>
      <c r="AU152" s="23"/>
      <c r="AV152" s="229"/>
      <c r="AW152" s="23"/>
      <c r="AX152" s="21"/>
      <c r="AY152" s="21"/>
      <c r="AZ152" s="21"/>
      <c r="BA152" s="21"/>
      <c r="BB152" s="21"/>
      <c r="BC152" s="21"/>
      <c r="BD152" s="229"/>
      <c r="BE152" s="23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52.2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3"/>
      <c r="AJ153" s="20"/>
      <c r="AK153" s="21"/>
      <c r="AL153" s="229"/>
      <c r="AM153" s="23"/>
      <c r="AN153" s="20"/>
      <c r="AO153" s="21"/>
      <c r="AP153" s="21"/>
      <c r="AQ153" s="21"/>
      <c r="AR153" s="21"/>
      <c r="AS153" s="21"/>
      <c r="AT153" s="229"/>
      <c r="AU153" s="23"/>
      <c r="AV153" s="229"/>
      <c r="AW153" s="23"/>
      <c r="AX153" s="21"/>
      <c r="AY153" s="21"/>
      <c r="AZ153" s="21"/>
      <c r="BA153" s="21"/>
      <c r="BB153" s="21"/>
      <c r="BC153" s="21"/>
      <c r="BD153" s="229"/>
      <c r="BE153" s="23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2.2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3"/>
      <c r="AJ154" s="20"/>
      <c r="AK154" s="21"/>
      <c r="AL154" s="229"/>
      <c r="AM154" s="23"/>
      <c r="AN154" s="20"/>
      <c r="AO154" s="21"/>
      <c r="AP154" s="21"/>
      <c r="AQ154" s="21"/>
      <c r="AR154" s="21"/>
      <c r="AS154" s="21"/>
      <c r="AT154" s="229"/>
      <c r="AU154" s="23"/>
      <c r="AV154" s="229"/>
      <c r="AW154" s="23"/>
      <c r="AX154" s="21"/>
      <c r="AY154" s="21"/>
      <c r="AZ154" s="21"/>
      <c r="BA154" s="21"/>
      <c r="BB154" s="21"/>
      <c r="BC154" s="21"/>
      <c r="BD154" s="229"/>
      <c r="BE154" s="23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52.2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0"/>
      <c r="AK155" s="21"/>
      <c r="AL155" s="229"/>
      <c r="AM155" s="23"/>
      <c r="AN155" s="20"/>
      <c r="AO155" s="21"/>
      <c r="AP155" s="21"/>
      <c r="AQ155" s="21"/>
      <c r="AR155" s="21"/>
      <c r="AS155" s="21"/>
      <c r="AT155" s="229"/>
      <c r="AU155" s="23"/>
      <c r="AV155" s="229"/>
      <c r="AW155" s="23"/>
      <c r="AX155" s="21"/>
      <c r="AY155" s="21"/>
      <c r="AZ155" s="21"/>
      <c r="BA155" s="21"/>
      <c r="BB155" s="21"/>
      <c r="BC155" s="21"/>
      <c r="BD155" s="229"/>
      <c r="BE155" s="23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349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0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3"/>
      <c r="AJ156" s="23"/>
      <c r="AK156" s="21"/>
      <c r="AL156" s="229"/>
      <c r="AM156" s="20"/>
      <c r="AN156" s="20"/>
      <c r="AO156" s="21"/>
      <c r="AP156" s="21"/>
      <c r="AQ156" s="21"/>
      <c r="AR156" s="21"/>
      <c r="AS156" s="21"/>
      <c r="AT156" s="229"/>
      <c r="AU156" s="23"/>
      <c r="AV156" s="229"/>
      <c r="AW156" s="20"/>
      <c r="AX156" s="21"/>
      <c r="AY156" s="21"/>
      <c r="AZ156" s="21"/>
      <c r="BA156" s="21"/>
      <c r="BB156" s="21"/>
      <c r="BC156" s="21"/>
      <c r="BD156" s="229"/>
      <c r="BE156" s="23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237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0"/>
      <c r="P157" s="20"/>
      <c r="Q157" s="23"/>
      <c r="R157" s="23"/>
      <c r="S157" s="20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9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409.6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0"/>
      <c r="BC158" s="20"/>
      <c r="BD158" s="229"/>
      <c r="BE158" s="23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180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29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80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29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80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29"/>
      <c r="BE161" s="21"/>
      <c r="BF161" s="20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80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29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409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29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44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29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336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0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29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22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0"/>
      <c r="BC166" s="20"/>
      <c r="BD166" s="20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2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29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229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29"/>
      <c r="BE168" s="21"/>
      <c r="BF168" s="21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52.2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18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9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24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229"/>
      <c r="AM170" s="23"/>
      <c r="AN170" s="20"/>
      <c r="AO170" s="21"/>
      <c r="AP170" s="21"/>
      <c r="AQ170" s="21"/>
      <c r="AR170" s="21"/>
      <c r="AS170" s="21"/>
      <c r="AT170" s="229"/>
      <c r="AU170" s="23"/>
      <c r="AV170" s="21"/>
      <c r="AW170" s="21"/>
      <c r="AX170" s="21"/>
      <c r="AY170" s="21"/>
      <c r="AZ170" s="21"/>
      <c r="BA170" s="21"/>
      <c r="BB170" s="21"/>
      <c r="BC170" s="21"/>
      <c r="BD170" s="229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249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229"/>
      <c r="AM171" s="23"/>
      <c r="AN171" s="20"/>
      <c r="AO171" s="21"/>
      <c r="AP171" s="21"/>
      <c r="AQ171" s="21"/>
      <c r="AR171" s="21"/>
      <c r="AS171" s="21"/>
      <c r="AT171" s="229"/>
      <c r="AU171" s="23"/>
      <c r="AV171" s="21"/>
      <c r="AW171" s="21"/>
      <c r="AX171" s="21"/>
      <c r="AY171" s="21"/>
      <c r="AZ171" s="21"/>
      <c r="BA171" s="21"/>
      <c r="BB171" s="21"/>
      <c r="BC171" s="21"/>
      <c r="BD171" s="229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234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9"/>
      <c r="BE172" s="21"/>
      <c r="BF172" s="21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47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9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40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9"/>
      <c r="BE174" s="21"/>
      <c r="BF174" s="21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9"/>
      <c r="BE175" s="182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40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9"/>
      <c r="BE176" s="21"/>
      <c r="BF176" s="21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44.7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9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41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9"/>
      <c r="BE178" s="21"/>
      <c r="BF178" s="20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41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9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20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0"/>
      <c r="BC180" s="20"/>
      <c r="BD180" s="229"/>
      <c r="BE180" s="21"/>
      <c r="BF180" s="21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9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2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9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9.7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9"/>
      <c r="BE183" s="21"/>
      <c r="BF183" s="21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9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6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9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41.7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9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237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9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74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29"/>
      <c r="BE188" s="182"/>
      <c r="BF188" s="20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9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0"/>
      <c r="BC189" s="20"/>
      <c r="BD189" s="229"/>
      <c r="BE189" s="21"/>
      <c r="BF189" s="21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9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29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9.7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29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249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9"/>
      <c r="BE192" s="23"/>
      <c r="BF192" s="23"/>
      <c r="BG192" s="20"/>
      <c r="BH192" s="20"/>
      <c r="BI192" s="23"/>
      <c r="BJ192" s="20"/>
      <c r="BK192" s="23"/>
      <c r="BL192" s="20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27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0"/>
      <c r="AQ193" s="23"/>
      <c r="AR193" s="20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1"/>
      <c r="BD193" s="229"/>
      <c r="BE193" s="21"/>
      <c r="BF193" s="21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0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0"/>
      <c r="P194" s="20"/>
      <c r="Q194" s="20"/>
      <c r="R194" s="20"/>
      <c r="S194" s="20"/>
      <c r="T194" s="20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0"/>
      <c r="AQ194" s="23"/>
      <c r="AR194" s="20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229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42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0"/>
      <c r="AQ195" s="23"/>
      <c r="AR195" s="20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229"/>
      <c r="BE195" s="182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9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29"/>
      <c r="AU196" s="20"/>
      <c r="AV196" s="21"/>
      <c r="AW196" s="21"/>
      <c r="AX196" s="21"/>
      <c r="AY196" s="21"/>
      <c r="AZ196" s="21"/>
      <c r="BA196" s="21"/>
      <c r="BB196" s="21"/>
      <c r="BC196" s="21"/>
      <c r="BD196" s="22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9.7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42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29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59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43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29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29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56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29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409.6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9"/>
      <c r="BE201" s="21"/>
      <c r="BF201" s="21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52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9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09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9"/>
      <c r="BE203" s="21"/>
      <c r="BF203" s="21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09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18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9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89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3"/>
      <c r="AK205" s="21"/>
      <c r="AL205" s="229"/>
      <c r="AM205" s="20"/>
      <c r="AN205" s="20"/>
      <c r="AO205" s="21"/>
      <c r="AP205" s="21"/>
      <c r="AQ205" s="21"/>
      <c r="AR205" s="21"/>
      <c r="AS205" s="21"/>
      <c r="AT205" s="229"/>
      <c r="AU205" s="23"/>
      <c r="AV205" s="21"/>
      <c r="AW205" s="21"/>
      <c r="AX205" s="21"/>
      <c r="AY205" s="21"/>
      <c r="AZ205" s="21"/>
      <c r="BA205" s="21"/>
      <c r="BB205" s="21"/>
      <c r="BC205" s="21"/>
      <c r="BD205" s="229"/>
      <c r="BE205" s="21"/>
      <c r="BF205" s="21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89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29"/>
      <c r="AM206" s="20"/>
      <c r="AN206" s="20"/>
      <c r="AO206" s="21"/>
      <c r="AP206" s="21"/>
      <c r="AQ206" s="21"/>
      <c r="AR206" s="21"/>
      <c r="AS206" s="21"/>
      <c r="AT206" s="229"/>
      <c r="AU206" s="23"/>
      <c r="AV206" s="21"/>
      <c r="AW206" s="21"/>
      <c r="AX206" s="21"/>
      <c r="AY206" s="21"/>
      <c r="AZ206" s="21"/>
      <c r="BA206" s="21"/>
      <c r="BB206" s="21"/>
      <c r="BC206" s="21"/>
      <c r="BD206" s="229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04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9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47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9"/>
      <c r="BE208" s="182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2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92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29"/>
      <c r="O210" s="20"/>
      <c r="P210" s="20"/>
      <c r="Q210" s="20"/>
      <c r="R210" s="20"/>
      <c r="S210" s="20"/>
      <c r="T210" s="20"/>
      <c r="U210" s="20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9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9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29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6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1"/>
      <c r="AJ212" s="21"/>
      <c r="AK212" s="21"/>
      <c r="AL212" s="229"/>
      <c r="AM212" s="21"/>
      <c r="AN212" s="21"/>
      <c r="AO212" s="21"/>
      <c r="AP212" s="21"/>
      <c r="AQ212" s="21"/>
      <c r="AR212" s="21"/>
      <c r="AS212" s="21"/>
      <c r="AT212" s="229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9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9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9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92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9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2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2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9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9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9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2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92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29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9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9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9"/>
      <c r="BE220" s="21"/>
      <c r="BF220" s="20"/>
      <c r="BG220" s="20"/>
      <c r="BH220" s="20"/>
      <c r="BI220" s="23"/>
      <c r="BJ220" s="20"/>
      <c r="BK220" s="21"/>
      <c r="BL220" s="21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9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9"/>
      <c r="BE221" s="182"/>
      <c r="BF221" s="23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9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0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409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0"/>
      <c r="AI223" s="21"/>
      <c r="AJ223" s="21"/>
      <c r="AK223" s="21"/>
      <c r="AL223" s="229"/>
      <c r="AM223" s="21"/>
      <c r="AN223" s="20"/>
      <c r="AO223" s="21"/>
      <c r="AP223" s="21"/>
      <c r="AQ223" s="21"/>
      <c r="AR223" s="21"/>
      <c r="AS223" s="21"/>
      <c r="AT223" s="229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9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92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29"/>
      <c r="BE224" s="182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92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9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92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92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9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9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29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9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92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29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9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92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29"/>
      <c r="AM230" s="21"/>
      <c r="AN230" s="20"/>
      <c r="AO230" s="21"/>
      <c r="AP230" s="21"/>
      <c r="AQ230" s="21"/>
      <c r="AR230" s="21"/>
      <c r="AS230" s="21"/>
      <c r="AT230" s="229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9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92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9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92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92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92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29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9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29"/>
      <c r="O235" s="20"/>
      <c r="P235" s="20"/>
      <c r="Q235" s="20"/>
      <c r="R235" s="20"/>
      <c r="S235" s="20"/>
      <c r="T235" s="20"/>
      <c r="U235" s="20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229"/>
      <c r="BE235" s="182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9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29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209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9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62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0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9"/>
      <c r="BE238" s="2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1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29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1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3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29"/>
      <c r="BE240" s="2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0"/>
      <c r="AK241" s="21"/>
      <c r="AL241" s="229"/>
      <c r="AM241" s="23"/>
      <c r="AN241" s="20"/>
      <c r="AO241" s="21"/>
      <c r="AP241" s="21"/>
      <c r="AQ241" s="21"/>
      <c r="AR241" s="21"/>
      <c r="AS241" s="21"/>
      <c r="AT241" s="229"/>
      <c r="AU241" s="23"/>
      <c r="AV241" s="21"/>
      <c r="AW241" s="21"/>
      <c r="AX241" s="21"/>
      <c r="AY241" s="21"/>
      <c r="AZ241" s="21"/>
      <c r="BA241" s="21"/>
      <c r="BB241" s="21"/>
      <c r="BC241" s="21"/>
      <c r="BD241" s="229"/>
      <c r="BE241" s="2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26.7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29"/>
      <c r="BE242" s="182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26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29"/>
      <c r="BE243" s="182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26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66"/>
      <c r="M244" s="66"/>
      <c r="N244" s="66"/>
      <c r="O244" s="28"/>
      <c r="P244" s="66"/>
      <c r="Q244" s="66"/>
      <c r="R244" s="66"/>
      <c r="S244" s="66"/>
      <c r="T244" s="66"/>
      <c r="U244" s="28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2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26.7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29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39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29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4.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2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19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0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3"/>
      <c r="AJ248" s="23"/>
      <c r="AK248" s="21"/>
      <c r="AL248" s="229"/>
      <c r="AM248" s="20"/>
      <c r="AN248" s="20"/>
      <c r="AO248" s="21"/>
      <c r="AP248" s="21"/>
      <c r="AQ248" s="21"/>
      <c r="AR248" s="21"/>
      <c r="AS248" s="21"/>
      <c r="AT248" s="229"/>
      <c r="AU248" s="23"/>
      <c r="AV248" s="21"/>
      <c r="AW248" s="21"/>
      <c r="AX248" s="21"/>
      <c r="AY248" s="21"/>
      <c r="AZ248" s="21"/>
      <c r="BA248" s="21"/>
      <c r="BB248" s="21"/>
      <c r="BC248" s="21"/>
      <c r="BD248" s="229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409.6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0"/>
      <c r="AI249" s="21"/>
      <c r="AJ249" s="21"/>
      <c r="AK249" s="21"/>
      <c r="AL249" s="229"/>
      <c r="AM249" s="21"/>
      <c r="AN249" s="21"/>
      <c r="AO249" s="21"/>
      <c r="AP249" s="21"/>
      <c r="AQ249" s="21"/>
      <c r="AR249" s="21"/>
      <c r="AS249" s="21"/>
      <c r="AT249" s="229"/>
      <c r="AU249" s="21"/>
      <c r="AV249" s="21"/>
      <c r="AW249" s="21"/>
      <c r="AX249" s="21"/>
      <c r="AY249" s="21"/>
      <c r="AZ249" s="21"/>
      <c r="BA249" s="21"/>
      <c r="BB249" s="21"/>
      <c r="BC249" s="21"/>
      <c r="BD249" s="229"/>
      <c r="BE249" s="21"/>
      <c r="BF249" s="21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6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29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1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36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9"/>
      <c r="BE252" s="23"/>
      <c r="BF252" s="23"/>
      <c r="BG252" s="20"/>
      <c r="BH252" s="20"/>
      <c r="BI252" s="23"/>
      <c r="BJ252" s="20"/>
      <c r="BK252" s="23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9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9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11.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0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14.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29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89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229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4.2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29"/>
      <c r="AU257" s="20"/>
      <c r="AV257" s="21"/>
      <c r="AW257" s="21"/>
      <c r="AX257" s="21"/>
      <c r="AY257" s="21"/>
      <c r="AZ257" s="21"/>
      <c r="BA257" s="21"/>
      <c r="BB257" s="21"/>
      <c r="BC257" s="21"/>
      <c r="BD257" s="22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4.2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29"/>
      <c r="AU258" s="20"/>
      <c r="AV258" s="21"/>
      <c r="AW258" s="21"/>
      <c r="AX258" s="21"/>
      <c r="AY258" s="21"/>
      <c r="AZ258" s="21"/>
      <c r="BA258" s="21"/>
      <c r="BB258" s="21"/>
      <c r="BC258" s="21"/>
      <c r="BD258" s="22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64.2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9"/>
      <c r="BE259" s="182"/>
      <c r="BF259" s="23"/>
      <c r="BG259" s="20"/>
      <c r="BH259" s="20"/>
      <c r="BI259" s="23"/>
      <c r="BJ259" s="20"/>
      <c r="BK259" s="21"/>
      <c r="BL259" s="20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4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29"/>
      <c r="AU260" s="20"/>
      <c r="AV260" s="21"/>
      <c r="AW260" s="21"/>
      <c r="AX260" s="21"/>
      <c r="AY260" s="21"/>
      <c r="AZ260" s="21"/>
      <c r="BA260" s="21"/>
      <c r="BB260" s="21"/>
      <c r="BC260" s="21"/>
      <c r="BD260" s="22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4.2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231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0"/>
      <c r="BC262" s="20"/>
      <c r="BD262" s="20"/>
      <c r="BE262" s="182"/>
      <c r="BF262" s="23"/>
      <c r="BG262" s="20"/>
      <c r="BH262" s="20"/>
      <c r="BI262" s="29"/>
      <c r="BJ262" s="20"/>
      <c r="BK262" s="29"/>
      <c r="BL262" s="20"/>
      <c r="BM262" s="20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31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9"/>
      <c r="BE263" s="182"/>
      <c r="BF263" s="23"/>
      <c r="BG263" s="20"/>
      <c r="BH263" s="20"/>
      <c r="BI263" s="29"/>
      <c r="BJ263" s="20"/>
      <c r="BK263" s="29"/>
      <c r="BL263" s="20"/>
      <c r="BM263" s="20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82.2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3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0"/>
      <c r="BC264" s="20"/>
      <c r="BD264" s="229"/>
      <c r="BE264" s="23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82.2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3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18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0"/>
      <c r="BC265" s="20"/>
      <c r="BD265" s="229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77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3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229"/>
      <c r="BE266" s="2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77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18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2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77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67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3"/>
      <c r="P269" s="23"/>
      <c r="Q269" s="23"/>
      <c r="R269" s="23"/>
      <c r="S269" s="23"/>
      <c r="T269" s="23"/>
      <c r="U269" s="23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0"/>
      <c r="BD269" s="229"/>
      <c r="BE269" s="23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67.2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67.2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3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408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0"/>
      <c r="AI272" s="20"/>
      <c r="AJ272" s="20"/>
      <c r="AK272" s="21"/>
      <c r="AL272" s="229"/>
      <c r="AM272" s="20"/>
      <c r="AN272" s="20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9"/>
      <c r="BE272" s="23"/>
      <c r="BF272" s="20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38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81"/>
      <c r="AE273" s="21"/>
      <c r="AF273" s="21"/>
      <c r="AG273" s="21"/>
      <c r="AH273" s="20"/>
      <c r="AI273" s="20"/>
      <c r="AJ273" s="20"/>
      <c r="AK273" s="21"/>
      <c r="AL273" s="229"/>
      <c r="AM273" s="20"/>
      <c r="AN273" s="20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9"/>
      <c r="BE273" s="2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3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81"/>
      <c r="AE274" s="21"/>
      <c r="AF274" s="21"/>
      <c r="AG274" s="21"/>
      <c r="AH274" s="20"/>
      <c r="AI274" s="20"/>
      <c r="AJ274" s="20"/>
      <c r="AK274" s="21"/>
      <c r="AL274" s="229"/>
      <c r="AM274" s="20"/>
      <c r="AN274" s="20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9"/>
      <c r="BE274" s="182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8.7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29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1"/>
      <c r="AI275" s="21"/>
      <c r="AJ275" s="21"/>
      <c r="AK275" s="21"/>
      <c r="AL275" s="18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29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8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29"/>
      <c r="O276" s="23"/>
      <c r="P276" s="20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29"/>
      <c r="AE276" s="23"/>
      <c r="AF276" s="23"/>
      <c r="AG276" s="23"/>
      <c r="AH276" s="20"/>
      <c r="AI276" s="21"/>
      <c r="AJ276" s="21"/>
      <c r="AK276" s="21"/>
      <c r="AL276" s="229"/>
      <c r="AM276" s="20"/>
      <c r="AN276" s="20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29"/>
      <c r="BE276" s="182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8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0"/>
      <c r="BC277" s="20"/>
      <c r="BD277" s="229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9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59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41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9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408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29"/>
      <c r="AE281" s="23"/>
      <c r="AF281" s="23"/>
      <c r="AG281" s="23"/>
      <c r="AH281" s="23"/>
      <c r="AI281" s="21"/>
      <c r="AJ281" s="21"/>
      <c r="AK281" s="21"/>
      <c r="AL281" s="229"/>
      <c r="AM281" s="20"/>
      <c r="AN281" s="20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9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63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29"/>
      <c r="O282" s="23"/>
      <c r="P282" s="20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29"/>
      <c r="AE282" s="23"/>
      <c r="AF282" s="23"/>
      <c r="AG282" s="23"/>
      <c r="AH282" s="23"/>
      <c r="AI282" s="21"/>
      <c r="AJ282" s="21"/>
      <c r="AK282" s="21"/>
      <c r="AL282" s="229"/>
      <c r="AM282" s="20"/>
      <c r="AN282" s="20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229"/>
      <c r="BE282" s="20"/>
      <c r="BF282" s="20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409.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0"/>
      <c r="AI283" s="23"/>
      <c r="AJ283" s="23"/>
      <c r="AK283" s="21"/>
      <c r="AL283" s="229"/>
      <c r="AM283" s="23"/>
      <c r="AN283" s="23"/>
      <c r="AO283" s="21"/>
      <c r="AP283" s="21"/>
      <c r="AQ283" s="21"/>
      <c r="AR283" s="21"/>
      <c r="AS283" s="21"/>
      <c r="AT283" s="229"/>
      <c r="AU283" s="23"/>
      <c r="AV283" s="21"/>
      <c r="AW283" s="21"/>
      <c r="AX283" s="21"/>
      <c r="AY283" s="21"/>
      <c r="AZ283" s="21"/>
      <c r="BA283" s="21"/>
      <c r="BB283" s="21"/>
      <c r="BC283" s="21"/>
      <c r="BD283" s="229"/>
      <c r="BE283" s="20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32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29"/>
      <c r="BE284" s="20"/>
      <c r="BF284" s="20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32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3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29"/>
      <c r="BE285" s="20"/>
      <c r="BF285" s="20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3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9"/>
      <c r="BE286" s="20"/>
      <c r="BF286" s="20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3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29"/>
      <c r="BE287" s="20"/>
      <c r="BF287" s="20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254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3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229"/>
      <c r="BE288" s="23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1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229"/>
      <c r="BE289" s="20"/>
      <c r="BF289" s="20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31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3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229"/>
      <c r="BE290" s="2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49.2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29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5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2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71.7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3"/>
      <c r="P293" s="20"/>
      <c r="Q293" s="23"/>
      <c r="R293" s="23"/>
      <c r="S293" s="23"/>
      <c r="T293" s="23"/>
      <c r="U293" s="23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9"/>
      <c r="BE293" s="20"/>
      <c r="BF293" s="20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409.6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9"/>
      <c r="BE294" s="2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9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1"/>
      <c r="BC295" s="21"/>
      <c r="BD295" s="229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34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3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1"/>
      <c r="BC296" s="21"/>
      <c r="BD296" s="229"/>
      <c r="BE296" s="23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82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1"/>
      <c r="BC297" s="21"/>
      <c r="BD297" s="229"/>
      <c r="BE297" s="229"/>
      <c r="BF297" s="20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57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3"/>
      <c r="P298" s="23"/>
      <c r="Q298" s="23"/>
      <c r="R298" s="23"/>
      <c r="S298" s="23"/>
      <c r="T298" s="23"/>
      <c r="U298" s="23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0"/>
      <c r="BD298" s="229"/>
      <c r="BE298" s="2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4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0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0"/>
      <c r="BD299" s="229"/>
      <c r="BE299" s="229"/>
      <c r="BF299" s="20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5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1"/>
      <c r="BC300" s="21"/>
      <c r="BD300" s="229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6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1"/>
      <c r="BC301" s="21"/>
      <c r="BD301" s="229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5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1"/>
      <c r="BC302" s="21"/>
      <c r="BD302" s="229"/>
      <c r="BE302" s="23"/>
      <c r="BF302" s="20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66.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1"/>
      <c r="BC303" s="21"/>
      <c r="BD303" s="22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81.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0"/>
      <c r="Q304" s="23"/>
      <c r="R304" s="23"/>
      <c r="S304" s="20"/>
      <c r="T304" s="20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1"/>
      <c r="BC304" s="21"/>
      <c r="BD304" s="22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71" customFormat="1" ht="197.25" customHeight="1" x14ac:dyDescent="0.25">
      <c r="A305" s="17"/>
      <c r="B305" s="18"/>
      <c r="C305" s="18"/>
      <c r="D305" s="19"/>
      <c r="E305" s="19"/>
      <c r="F305" s="66"/>
      <c r="G305" s="18"/>
      <c r="H305" s="18"/>
      <c r="I305" s="18"/>
      <c r="J305" s="18"/>
      <c r="K305" s="18"/>
      <c r="L305" s="66"/>
      <c r="M305" s="66"/>
      <c r="N305" s="66"/>
      <c r="O305" s="19"/>
      <c r="P305" s="19"/>
      <c r="Q305" s="19"/>
      <c r="R305" s="19"/>
      <c r="S305" s="19"/>
      <c r="T305" s="19"/>
      <c r="U305" s="19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183"/>
      <c r="BE305" s="183"/>
      <c r="BF305" s="66"/>
      <c r="BG305" s="66"/>
      <c r="BH305" s="66"/>
      <c r="BI305" s="28"/>
      <c r="BJ305" s="66"/>
      <c r="BK305" s="66"/>
      <c r="BL305" s="28"/>
      <c r="BM305" s="27"/>
      <c r="BN305" s="27"/>
      <c r="BO305" s="17"/>
      <c r="BP305" s="27"/>
      <c r="BQ305" s="27"/>
      <c r="BR305" s="28"/>
      <c r="BS305" s="28"/>
      <c r="BT305" s="17"/>
      <c r="BU305" s="70"/>
    </row>
    <row r="306" spans="1:73" s="22" customFormat="1" ht="136.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3"/>
      <c r="R306" s="23"/>
      <c r="S306" s="23"/>
      <c r="T306" s="23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229"/>
      <c r="BE306" s="229"/>
      <c r="BF306" s="20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43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0"/>
      <c r="P307" s="20"/>
      <c r="Q307" s="23"/>
      <c r="R307" s="23"/>
      <c r="S307" s="23"/>
      <c r="T307" s="23"/>
      <c r="U307" s="20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229"/>
      <c r="BE307" s="20"/>
      <c r="BF307" s="20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43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3"/>
      <c r="R308" s="23"/>
      <c r="S308" s="23"/>
      <c r="T308" s="23"/>
      <c r="U308" s="20"/>
      <c r="V308" s="21"/>
      <c r="W308" s="21"/>
      <c r="X308" s="21"/>
      <c r="Y308" s="21"/>
      <c r="Z308" s="21"/>
      <c r="AA308" s="21"/>
      <c r="AB308" s="21"/>
      <c r="AC308" s="21"/>
      <c r="AD308" s="18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1"/>
      <c r="BC308" s="21"/>
      <c r="BD308" s="229"/>
      <c r="BE308" s="229"/>
      <c r="BF308" s="20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7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29"/>
      <c r="O309" s="28"/>
      <c r="P309" s="18"/>
      <c r="Q309" s="28"/>
      <c r="R309" s="28"/>
      <c r="S309" s="28"/>
      <c r="T309" s="28"/>
      <c r="U309" s="28"/>
      <c r="V309" s="21"/>
      <c r="W309" s="21"/>
      <c r="X309" s="21"/>
      <c r="Y309" s="21"/>
      <c r="Z309" s="21"/>
      <c r="AA309" s="21"/>
      <c r="AB309" s="21"/>
      <c r="AC309" s="21"/>
      <c r="AD309" s="181"/>
      <c r="AE309" s="21"/>
      <c r="AF309" s="21"/>
      <c r="AG309" s="21"/>
      <c r="AH309" s="20"/>
      <c r="AI309" s="29"/>
      <c r="AJ309" s="29"/>
      <c r="AK309" s="21"/>
      <c r="AL309" s="229"/>
      <c r="AM309" s="29"/>
      <c r="AN309" s="29"/>
      <c r="AO309" s="21"/>
      <c r="AP309" s="21"/>
      <c r="AQ309" s="21"/>
      <c r="AR309" s="21"/>
      <c r="AS309" s="21"/>
      <c r="AT309" s="229"/>
      <c r="AU309" s="29"/>
      <c r="AV309" s="229"/>
      <c r="AW309" s="29"/>
      <c r="AX309" s="21"/>
      <c r="AY309" s="21"/>
      <c r="AZ309" s="21"/>
      <c r="BA309" s="21"/>
      <c r="BB309" s="20"/>
      <c r="BC309" s="23"/>
      <c r="BD309" s="229"/>
      <c r="BE309" s="29"/>
      <c r="BF309" s="29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264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9"/>
      <c r="P310" s="29"/>
      <c r="Q310" s="29"/>
      <c r="R310" s="29"/>
      <c r="S310" s="29"/>
      <c r="T310" s="29"/>
      <c r="U310" s="29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229"/>
      <c r="BE310" s="229"/>
      <c r="BF310" s="20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249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9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46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9"/>
      <c r="BD312" s="29"/>
      <c r="BE312" s="29"/>
      <c r="BF312" s="29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0"/>
      <c r="AE313" s="23"/>
      <c r="AF313" s="23"/>
      <c r="AG313" s="23"/>
      <c r="AH313" s="23"/>
      <c r="AI313" s="29"/>
      <c r="AJ313" s="29"/>
      <c r="AK313" s="21"/>
      <c r="AL313" s="229"/>
      <c r="AM313" s="23"/>
      <c r="AN313" s="23"/>
      <c r="AO313" s="21"/>
      <c r="AP313" s="21"/>
      <c r="AQ313" s="21"/>
      <c r="AR313" s="21"/>
      <c r="AS313" s="21"/>
      <c r="AT313" s="229"/>
      <c r="AU313" s="23"/>
      <c r="AV313" s="229"/>
      <c r="AW313" s="23"/>
      <c r="AX313" s="21"/>
      <c r="AY313" s="21"/>
      <c r="AZ313" s="21"/>
      <c r="BA313" s="21"/>
      <c r="BB313" s="20"/>
      <c r="BC313" s="23"/>
      <c r="BD313" s="229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23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81"/>
      <c r="AE314" s="21"/>
      <c r="AF314" s="21"/>
      <c r="AG314" s="21"/>
      <c r="AH314" s="20"/>
      <c r="AI314" s="29"/>
      <c r="AJ314" s="29"/>
      <c r="AK314" s="21"/>
      <c r="AL314" s="229"/>
      <c r="AM314" s="29"/>
      <c r="AN314" s="29"/>
      <c r="AO314" s="21"/>
      <c r="AP314" s="21"/>
      <c r="AQ314" s="21"/>
      <c r="AR314" s="21"/>
      <c r="AS314" s="21"/>
      <c r="AT314" s="229"/>
      <c r="AU314" s="29"/>
      <c r="AV314" s="229"/>
      <c r="AW314" s="29"/>
      <c r="AX314" s="21"/>
      <c r="AY314" s="21"/>
      <c r="AZ314" s="21"/>
      <c r="BA314" s="21"/>
      <c r="BB314" s="20"/>
      <c r="BC314" s="23"/>
      <c r="BD314" s="229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223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29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81"/>
      <c r="AE315" s="21"/>
      <c r="AF315" s="21"/>
      <c r="AG315" s="21"/>
      <c r="AH315" s="20"/>
      <c r="AI315" s="29"/>
      <c r="AJ315" s="29"/>
      <c r="AK315" s="21"/>
      <c r="AL315" s="229"/>
      <c r="AM315" s="29"/>
      <c r="AN315" s="29"/>
      <c r="AO315" s="21"/>
      <c r="AP315" s="21"/>
      <c r="AQ315" s="21"/>
      <c r="AR315" s="21"/>
      <c r="AS315" s="21"/>
      <c r="AT315" s="229"/>
      <c r="AU315" s="29"/>
      <c r="AV315" s="229"/>
      <c r="AW315" s="29"/>
      <c r="AX315" s="21"/>
      <c r="AY315" s="21"/>
      <c r="AZ315" s="21"/>
      <c r="BA315" s="21"/>
      <c r="BB315" s="20"/>
      <c r="BC315" s="23"/>
      <c r="BD315" s="229"/>
      <c r="BE315" s="29"/>
      <c r="BF315" s="29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181"/>
      <c r="AE316" s="21"/>
      <c r="AF316" s="21"/>
      <c r="AG316" s="21"/>
      <c r="AH316" s="20"/>
      <c r="AI316" s="29"/>
      <c r="AJ316" s="29"/>
      <c r="AK316" s="21"/>
      <c r="AL316" s="229"/>
      <c r="AM316" s="29"/>
      <c r="AN316" s="29"/>
      <c r="AO316" s="21"/>
      <c r="AP316" s="21"/>
      <c r="AQ316" s="21"/>
      <c r="AR316" s="21"/>
      <c r="AS316" s="21"/>
      <c r="AT316" s="229"/>
      <c r="AU316" s="29"/>
      <c r="AV316" s="229"/>
      <c r="AW316" s="29"/>
      <c r="AX316" s="21"/>
      <c r="AY316" s="21"/>
      <c r="AZ316" s="21"/>
      <c r="BA316" s="21"/>
      <c r="BB316" s="20"/>
      <c r="BC316" s="23"/>
      <c r="BD316" s="229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8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81"/>
      <c r="AE317" s="21"/>
      <c r="AF317" s="21"/>
      <c r="AG317" s="21"/>
      <c r="AH317" s="20"/>
      <c r="AI317" s="29"/>
      <c r="AJ317" s="29"/>
      <c r="AK317" s="21"/>
      <c r="AL317" s="229"/>
      <c r="AM317" s="29"/>
      <c r="AN317" s="29"/>
      <c r="AO317" s="21"/>
      <c r="AP317" s="21"/>
      <c r="AQ317" s="21"/>
      <c r="AR317" s="21"/>
      <c r="AS317" s="21"/>
      <c r="AT317" s="229"/>
      <c r="AU317" s="29"/>
      <c r="AV317" s="229"/>
      <c r="AW317" s="29"/>
      <c r="AX317" s="21"/>
      <c r="AY317" s="21"/>
      <c r="AZ317" s="21"/>
      <c r="BA317" s="21"/>
      <c r="BB317" s="20"/>
      <c r="BC317" s="23"/>
      <c r="BD317" s="229"/>
      <c r="BE317" s="29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6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29"/>
      <c r="O318" s="28"/>
      <c r="P318" s="18"/>
      <c r="Q318" s="28"/>
      <c r="R318" s="28"/>
      <c r="S318" s="28"/>
      <c r="T318" s="28"/>
      <c r="U318" s="28"/>
      <c r="V318" s="21"/>
      <c r="W318" s="21"/>
      <c r="X318" s="21"/>
      <c r="Y318" s="21"/>
      <c r="Z318" s="21"/>
      <c r="AA318" s="21"/>
      <c r="AB318" s="21"/>
      <c r="AC318" s="21"/>
      <c r="AD318" s="181"/>
      <c r="AE318" s="21"/>
      <c r="AF318" s="21"/>
      <c r="AG318" s="21"/>
      <c r="AH318" s="20"/>
      <c r="AI318" s="29"/>
      <c r="AJ318" s="29"/>
      <c r="AK318" s="21"/>
      <c r="AL318" s="229"/>
      <c r="AM318" s="29"/>
      <c r="AN318" s="29"/>
      <c r="AO318" s="21"/>
      <c r="AP318" s="21"/>
      <c r="AQ318" s="21"/>
      <c r="AR318" s="21"/>
      <c r="AS318" s="21"/>
      <c r="AT318" s="229"/>
      <c r="AU318" s="29"/>
      <c r="AV318" s="229"/>
      <c r="AW318" s="29"/>
      <c r="AX318" s="21"/>
      <c r="AY318" s="21"/>
      <c r="AZ318" s="21"/>
      <c r="BA318" s="21"/>
      <c r="BB318" s="20"/>
      <c r="BC318" s="23"/>
      <c r="BD318" s="229"/>
      <c r="BE318" s="29"/>
      <c r="BF318" s="29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1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29"/>
      <c r="O319" s="28"/>
      <c r="P319" s="18"/>
      <c r="Q319" s="28"/>
      <c r="R319" s="28"/>
      <c r="S319" s="28"/>
      <c r="T319" s="28"/>
      <c r="U319" s="28"/>
      <c r="V319" s="21"/>
      <c r="W319" s="21"/>
      <c r="X319" s="21"/>
      <c r="Y319" s="21"/>
      <c r="Z319" s="21"/>
      <c r="AA319" s="21"/>
      <c r="AB319" s="21"/>
      <c r="AC319" s="21"/>
      <c r="AD319" s="181"/>
      <c r="AE319" s="21"/>
      <c r="AF319" s="21"/>
      <c r="AG319" s="21"/>
      <c r="AH319" s="20"/>
      <c r="AI319" s="29"/>
      <c r="AJ319" s="29"/>
      <c r="AK319" s="21"/>
      <c r="AL319" s="229"/>
      <c r="AM319" s="29"/>
      <c r="AN319" s="29"/>
      <c r="AO319" s="21"/>
      <c r="AP319" s="21"/>
      <c r="AQ319" s="21"/>
      <c r="AR319" s="21"/>
      <c r="AS319" s="21"/>
      <c r="AT319" s="229"/>
      <c r="AU319" s="29"/>
      <c r="AV319" s="229"/>
      <c r="AW319" s="29"/>
      <c r="AX319" s="21"/>
      <c r="AY319" s="21"/>
      <c r="AZ319" s="21"/>
      <c r="BA319" s="21"/>
      <c r="BB319" s="20"/>
      <c r="BC319" s="23"/>
      <c r="BD319" s="229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254.2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29"/>
      <c r="AE320" s="29"/>
      <c r="AF320" s="29"/>
      <c r="AG320" s="29"/>
      <c r="AH320" s="29"/>
      <c r="AI320" s="21"/>
      <c r="AJ320" s="21"/>
      <c r="AK320" s="21"/>
      <c r="AL320" s="229"/>
      <c r="AM320" s="29"/>
      <c r="AN320" s="29"/>
      <c r="AO320" s="21"/>
      <c r="AP320" s="21"/>
      <c r="AQ320" s="21"/>
      <c r="AR320" s="21"/>
      <c r="AS320" s="21"/>
      <c r="AT320" s="229"/>
      <c r="AU320" s="29"/>
      <c r="AV320" s="229"/>
      <c r="AW320" s="29"/>
      <c r="AX320" s="21"/>
      <c r="AY320" s="21"/>
      <c r="AZ320" s="21"/>
      <c r="BA320" s="21"/>
      <c r="BB320" s="20"/>
      <c r="BC320" s="23"/>
      <c r="BD320" s="229"/>
      <c r="BE320" s="23"/>
      <c r="BF320" s="23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7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29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29"/>
      <c r="AE321" s="29"/>
      <c r="AF321" s="29"/>
      <c r="AG321" s="29"/>
      <c r="AH321" s="29"/>
      <c r="AI321" s="21"/>
      <c r="AJ321" s="21"/>
      <c r="AK321" s="21"/>
      <c r="AL321" s="229"/>
      <c r="AM321" s="29"/>
      <c r="AN321" s="29"/>
      <c r="AO321" s="21"/>
      <c r="AP321" s="21"/>
      <c r="AQ321" s="21"/>
      <c r="AR321" s="21"/>
      <c r="AS321" s="21"/>
      <c r="AT321" s="229"/>
      <c r="AU321" s="29"/>
      <c r="AV321" s="229"/>
      <c r="AW321" s="29"/>
      <c r="AX321" s="21"/>
      <c r="AY321" s="21"/>
      <c r="AZ321" s="21"/>
      <c r="BA321" s="21"/>
      <c r="BB321" s="20"/>
      <c r="BC321" s="23"/>
      <c r="BD321" s="229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44.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29"/>
      <c r="AE322" s="63"/>
      <c r="AF322" s="63"/>
      <c r="AG322" s="63"/>
      <c r="AH322" s="63"/>
      <c r="AI322" s="21"/>
      <c r="AJ322" s="21"/>
      <c r="AK322" s="21"/>
      <c r="AL322" s="229"/>
      <c r="AM322" s="63"/>
      <c r="AN322" s="63"/>
      <c r="AO322" s="21"/>
      <c r="AP322" s="21"/>
      <c r="AQ322" s="21"/>
      <c r="AR322" s="21"/>
      <c r="AS322" s="21"/>
      <c r="AT322" s="229"/>
      <c r="AU322" s="29"/>
      <c r="AV322" s="229"/>
      <c r="AW322" s="23"/>
      <c r="AX322" s="21"/>
      <c r="AY322" s="21"/>
      <c r="AZ322" s="21"/>
      <c r="BA322" s="21"/>
      <c r="BB322" s="20"/>
      <c r="BC322" s="23"/>
      <c r="BD322" s="229"/>
      <c r="BE322" s="23"/>
      <c r="BF322" s="23"/>
      <c r="BG322" s="21"/>
      <c r="BH322" s="20"/>
      <c r="BI322" s="23"/>
      <c r="BJ322" s="20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24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0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29"/>
      <c r="AE323" s="63"/>
      <c r="AF323" s="63"/>
      <c r="AG323" s="63"/>
      <c r="AH323" s="63"/>
      <c r="AI323" s="21"/>
      <c r="AJ323" s="21"/>
      <c r="AK323" s="21"/>
      <c r="AL323" s="229"/>
      <c r="AM323" s="63"/>
      <c r="AN323" s="63"/>
      <c r="AO323" s="21"/>
      <c r="AP323" s="21"/>
      <c r="AQ323" s="21"/>
      <c r="AR323" s="21"/>
      <c r="AS323" s="21"/>
      <c r="AT323" s="229"/>
      <c r="AU323" s="29"/>
      <c r="AV323" s="229"/>
      <c r="AW323" s="23"/>
      <c r="AX323" s="21"/>
      <c r="AY323" s="21"/>
      <c r="AZ323" s="21"/>
      <c r="BA323" s="21"/>
      <c r="BB323" s="20"/>
      <c r="BC323" s="23"/>
      <c r="BD323" s="229"/>
      <c r="BE323" s="23"/>
      <c r="BF323" s="23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44.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1"/>
      <c r="W324" s="21"/>
      <c r="X324" s="21"/>
      <c r="Y324" s="21"/>
      <c r="Z324" s="21"/>
      <c r="AA324" s="21"/>
      <c r="AB324" s="21"/>
      <c r="AC324" s="21"/>
      <c r="AD324" s="229"/>
      <c r="AE324" s="63"/>
      <c r="AF324" s="63"/>
      <c r="AG324" s="63"/>
      <c r="AH324" s="63"/>
      <c r="AI324" s="21"/>
      <c r="AJ324" s="21"/>
      <c r="AK324" s="21"/>
      <c r="AL324" s="229"/>
      <c r="AM324" s="63"/>
      <c r="AN324" s="63"/>
      <c r="AO324" s="21"/>
      <c r="AP324" s="21"/>
      <c r="AQ324" s="21"/>
      <c r="AR324" s="21"/>
      <c r="AS324" s="21"/>
      <c r="AT324" s="229"/>
      <c r="AU324" s="29"/>
      <c r="AV324" s="229"/>
      <c r="AW324" s="23"/>
      <c r="AX324" s="21"/>
      <c r="AY324" s="21"/>
      <c r="AZ324" s="21"/>
      <c r="BA324" s="21"/>
      <c r="BB324" s="20"/>
      <c r="BC324" s="23"/>
      <c r="BD324" s="229"/>
      <c r="BE324" s="23"/>
      <c r="BF324" s="23"/>
      <c r="BG324" s="21"/>
      <c r="BH324" s="20"/>
      <c r="BI324" s="23"/>
      <c r="BJ324" s="23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44.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29"/>
      <c r="AE325" s="63"/>
      <c r="AF325" s="63"/>
      <c r="AG325" s="63"/>
      <c r="AH325" s="63"/>
      <c r="AI325" s="21"/>
      <c r="AJ325" s="21"/>
      <c r="AK325" s="21"/>
      <c r="AL325" s="229"/>
      <c r="AM325" s="63"/>
      <c r="AN325" s="63"/>
      <c r="AO325" s="21"/>
      <c r="AP325" s="21"/>
      <c r="AQ325" s="21"/>
      <c r="AR325" s="21"/>
      <c r="AS325" s="21"/>
      <c r="AT325" s="229"/>
      <c r="AU325" s="29"/>
      <c r="AV325" s="229"/>
      <c r="AW325" s="23"/>
      <c r="AX325" s="21"/>
      <c r="AY325" s="21"/>
      <c r="AZ325" s="21"/>
      <c r="BA325" s="21"/>
      <c r="BB325" s="20"/>
      <c r="BC325" s="23"/>
      <c r="BD325" s="229"/>
      <c r="BE325" s="23"/>
      <c r="BF325" s="23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0"/>
      <c r="Q326" s="20"/>
      <c r="R326" s="20"/>
      <c r="S326" s="20"/>
      <c r="T326" s="20"/>
      <c r="U326" s="23"/>
      <c r="V326" s="21"/>
      <c r="W326" s="21"/>
      <c r="X326" s="21"/>
      <c r="Y326" s="21"/>
      <c r="Z326" s="21"/>
      <c r="AA326" s="21"/>
      <c r="AB326" s="21"/>
      <c r="AC326" s="21"/>
      <c r="AD326" s="229"/>
      <c r="AE326" s="63"/>
      <c r="AF326" s="63"/>
      <c r="AG326" s="63"/>
      <c r="AH326" s="63"/>
      <c r="AI326" s="21"/>
      <c r="AJ326" s="21"/>
      <c r="AK326" s="21"/>
      <c r="AL326" s="229"/>
      <c r="AM326" s="63"/>
      <c r="AN326" s="63"/>
      <c r="AO326" s="21"/>
      <c r="AP326" s="21"/>
      <c r="AQ326" s="21"/>
      <c r="AR326" s="21"/>
      <c r="AS326" s="21"/>
      <c r="AT326" s="229"/>
      <c r="AU326" s="29"/>
      <c r="AV326" s="229"/>
      <c r="AW326" s="23"/>
      <c r="AX326" s="21"/>
      <c r="AY326" s="21"/>
      <c r="AZ326" s="21"/>
      <c r="BA326" s="21"/>
      <c r="BB326" s="20"/>
      <c r="BC326" s="23"/>
      <c r="BD326" s="229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46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29"/>
      <c r="AE327" s="63"/>
      <c r="AF327" s="63"/>
      <c r="AG327" s="63"/>
      <c r="AH327" s="63"/>
      <c r="AI327" s="21"/>
      <c r="AJ327" s="21"/>
      <c r="AK327" s="21"/>
      <c r="AL327" s="229"/>
      <c r="AM327" s="63"/>
      <c r="AN327" s="63"/>
      <c r="AO327" s="21"/>
      <c r="AP327" s="21"/>
      <c r="AQ327" s="21"/>
      <c r="AR327" s="21"/>
      <c r="AS327" s="21"/>
      <c r="AT327" s="229"/>
      <c r="AU327" s="29"/>
      <c r="AV327" s="229"/>
      <c r="AW327" s="23"/>
      <c r="AX327" s="21"/>
      <c r="AY327" s="21"/>
      <c r="AZ327" s="21"/>
      <c r="BA327" s="21"/>
      <c r="BB327" s="20"/>
      <c r="BC327" s="23"/>
      <c r="BD327" s="229"/>
      <c r="BE327" s="23"/>
      <c r="BF327" s="20"/>
      <c r="BG327" s="21"/>
      <c r="BH327" s="20"/>
      <c r="BI327" s="23"/>
      <c r="BJ327" s="23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8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0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29"/>
      <c r="AE328" s="63"/>
      <c r="AF328" s="63"/>
      <c r="AG328" s="63"/>
      <c r="AH328" s="20"/>
      <c r="AI328" s="21"/>
      <c r="AJ328" s="21"/>
      <c r="AK328" s="21"/>
      <c r="AL328" s="229"/>
      <c r="AM328" s="63"/>
      <c r="AN328" s="20"/>
      <c r="AO328" s="21"/>
      <c r="AP328" s="21"/>
      <c r="AQ328" s="21"/>
      <c r="AR328" s="21"/>
      <c r="AS328" s="21"/>
      <c r="AT328" s="229"/>
      <c r="AU328" s="23"/>
      <c r="AV328" s="229"/>
      <c r="AW328" s="23"/>
      <c r="AX328" s="21"/>
      <c r="AY328" s="21"/>
      <c r="AZ328" s="21"/>
      <c r="BA328" s="21"/>
      <c r="BB328" s="20"/>
      <c r="BC328" s="23"/>
      <c r="BD328" s="229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01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29"/>
      <c r="O329" s="29"/>
      <c r="P329" s="29"/>
      <c r="Q329" s="29"/>
      <c r="R329" s="29"/>
      <c r="S329" s="29"/>
      <c r="T329" s="29"/>
      <c r="U329" s="29"/>
      <c r="V329" s="21"/>
      <c r="W329" s="21"/>
      <c r="X329" s="21"/>
      <c r="Y329" s="21"/>
      <c r="Z329" s="21"/>
      <c r="AA329" s="21"/>
      <c r="AB329" s="21"/>
      <c r="AC329" s="21"/>
      <c r="AD329" s="229"/>
      <c r="AE329" s="63"/>
      <c r="AF329" s="63"/>
      <c r="AG329" s="63"/>
      <c r="AH329" s="20"/>
      <c r="AI329" s="21"/>
      <c r="AJ329" s="21"/>
      <c r="AK329" s="21"/>
      <c r="AL329" s="229"/>
      <c r="AM329" s="63"/>
      <c r="AN329" s="20"/>
      <c r="AO329" s="21"/>
      <c r="AP329" s="21"/>
      <c r="AQ329" s="21"/>
      <c r="AR329" s="21"/>
      <c r="AS329" s="21"/>
      <c r="AT329" s="229"/>
      <c r="AU329" s="23"/>
      <c r="AV329" s="229"/>
      <c r="AW329" s="23"/>
      <c r="AX329" s="21"/>
      <c r="AY329" s="21"/>
      <c r="AZ329" s="21"/>
      <c r="BA329" s="21"/>
      <c r="BB329" s="20"/>
      <c r="BC329" s="23"/>
      <c r="BD329" s="229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1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29"/>
      <c r="AE330" s="63"/>
      <c r="AF330" s="63"/>
      <c r="AG330" s="63"/>
      <c r="AH330" s="20"/>
      <c r="AI330" s="21"/>
      <c r="AJ330" s="21"/>
      <c r="AK330" s="21"/>
      <c r="AL330" s="229"/>
      <c r="AM330" s="63"/>
      <c r="AN330" s="20"/>
      <c r="AO330" s="21"/>
      <c r="AP330" s="21"/>
      <c r="AQ330" s="21"/>
      <c r="AR330" s="21"/>
      <c r="AS330" s="21"/>
      <c r="AT330" s="229"/>
      <c r="AU330" s="23"/>
      <c r="AV330" s="229"/>
      <c r="AW330" s="23"/>
      <c r="AX330" s="21"/>
      <c r="AY330" s="21"/>
      <c r="AZ330" s="21"/>
      <c r="BA330" s="21"/>
      <c r="BB330" s="20"/>
      <c r="BC330" s="23"/>
      <c r="BD330" s="229"/>
      <c r="BE330" s="23"/>
      <c r="BF330" s="23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1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29"/>
      <c r="O331" s="28"/>
      <c r="P331" s="18"/>
      <c r="Q331" s="28"/>
      <c r="R331" s="28"/>
      <c r="S331" s="28"/>
      <c r="T331" s="28"/>
      <c r="U331" s="28"/>
      <c r="V331" s="21"/>
      <c r="W331" s="21"/>
      <c r="X331" s="21"/>
      <c r="Y331" s="21"/>
      <c r="Z331" s="21"/>
      <c r="AA331" s="21"/>
      <c r="AB331" s="21"/>
      <c r="AC331" s="21"/>
      <c r="AD331" s="229"/>
      <c r="AE331" s="63"/>
      <c r="AF331" s="63"/>
      <c r="AG331" s="63"/>
      <c r="AH331" s="20"/>
      <c r="AI331" s="21"/>
      <c r="AJ331" s="21"/>
      <c r="AK331" s="21"/>
      <c r="AL331" s="229"/>
      <c r="AM331" s="63"/>
      <c r="AN331" s="20"/>
      <c r="AO331" s="21"/>
      <c r="AP331" s="21"/>
      <c r="AQ331" s="21"/>
      <c r="AR331" s="21"/>
      <c r="AS331" s="21"/>
      <c r="AT331" s="229"/>
      <c r="AU331" s="23"/>
      <c r="AV331" s="229"/>
      <c r="AW331" s="23"/>
      <c r="AX331" s="21"/>
      <c r="AY331" s="21"/>
      <c r="AZ331" s="21"/>
      <c r="BA331" s="21"/>
      <c r="BB331" s="20"/>
      <c r="BC331" s="23"/>
      <c r="BD331" s="229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47.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29"/>
      <c r="O332" s="23"/>
      <c r="P332" s="23"/>
      <c r="Q332" s="23"/>
      <c r="R332" s="23"/>
      <c r="S332" s="23"/>
      <c r="T332" s="23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29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71.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29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229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61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29"/>
      <c r="O334" s="28"/>
      <c r="P334" s="18"/>
      <c r="Q334" s="28"/>
      <c r="R334" s="28"/>
      <c r="S334" s="28"/>
      <c r="T334" s="28"/>
      <c r="U334" s="28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229"/>
      <c r="BE334" s="23"/>
      <c r="BF334" s="20"/>
      <c r="BG334" s="21"/>
      <c r="BH334" s="21"/>
      <c r="BI334" s="21"/>
      <c r="BJ334" s="21"/>
      <c r="BK334" s="21"/>
      <c r="BL334" s="21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204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29"/>
      <c r="BE335" s="20"/>
      <c r="BF335" s="20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04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29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29"/>
      <c r="BE336" s="23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04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29"/>
      <c r="O337" s="28"/>
      <c r="P337" s="18"/>
      <c r="Q337" s="28"/>
      <c r="R337" s="28"/>
      <c r="S337" s="28"/>
      <c r="T337" s="28"/>
      <c r="U337" s="28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229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83.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229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409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0"/>
      <c r="AI339" s="23"/>
      <c r="AJ339" s="23"/>
      <c r="AK339" s="21"/>
      <c r="AL339" s="229"/>
      <c r="AM339" s="23"/>
      <c r="AN339" s="23"/>
      <c r="AO339" s="21"/>
      <c r="AP339" s="21"/>
      <c r="AQ339" s="21"/>
      <c r="AR339" s="21"/>
      <c r="AS339" s="21"/>
      <c r="AT339" s="229"/>
      <c r="AU339" s="23"/>
      <c r="AV339" s="229"/>
      <c r="AW339" s="23"/>
      <c r="AX339" s="21"/>
      <c r="AY339" s="21"/>
      <c r="AZ339" s="21"/>
      <c r="BA339" s="21"/>
      <c r="BB339" s="20"/>
      <c r="BC339" s="23"/>
      <c r="BD339" s="229"/>
      <c r="BE339" s="23"/>
      <c r="BF339" s="23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1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8"/>
      <c r="P340" s="18"/>
      <c r="Q340" s="28"/>
      <c r="R340" s="28"/>
      <c r="S340" s="28"/>
      <c r="T340" s="28"/>
      <c r="U340" s="28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29"/>
      <c r="BE340" s="23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14.7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29"/>
      <c r="O341" s="28"/>
      <c r="P341" s="18"/>
      <c r="Q341" s="28"/>
      <c r="R341" s="28"/>
      <c r="S341" s="28"/>
      <c r="T341" s="28"/>
      <c r="U341" s="28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229"/>
      <c r="BE341" s="2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14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29"/>
      <c r="O342" s="28"/>
      <c r="P342" s="18"/>
      <c r="Q342" s="28"/>
      <c r="R342" s="28"/>
      <c r="S342" s="28"/>
      <c r="T342" s="28"/>
      <c r="U342" s="28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229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1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29"/>
      <c r="O343" s="28"/>
      <c r="P343" s="18"/>
      <c r="Q343" s="28"/>
      <c r="R343" s="28"/>
      <c r="S343" s="28"/>
      <c r="T343" s="28"/>
      <c r="U343" s="28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229"/>
      <c r="BE343" s="23"/>
      <c r="BF343" s="20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14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29"/>
      <c r="O344" s="28"/>
      <c r="P344" s="18"/>
      <c r="Q344" s="28"/>
      <c r="R344" s="28"/>
      <c r="S344" s="28"/>
      <c r="T344" s="28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229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04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1"/>
      <c r="AM345" s="21"/>
      <c r="AN345" s="21"/>
      <c r="AO345" s="21"/>
      <c r="AP345" s="21"/>
      <c r="AQ345" s="21"/>
      <c r="AR345" s="21"/>
      <c r="AS345" s="21"/>
      <c r="AT345" s="181"/>
      <c r="AU345" s="21"/>
      <c r="AV345" s="181"/>
      <c r="AW345" s="21"/>
      <c r="AX345" s="21"/>
      <c r="AY345" s="21"/>
      <c r="AZ345" s="21"/>
      <c r="BA345" s="21"/>
      <c r="BB345" s="20"/>
      <c r="BC345" s="23"/>
      <c r="BD345" s="229"/>
      <c r="BE345" s="23"/>
      <c r="BF345" s="20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04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29"/>
      <c r="O346" s="28"/>
      <c r="P346" s="18"/>
      <c r="Q346" s="28"/>
      <c r="R346" s="28"/>
      <c r="S346" s="28"/>
      <c r="T346" s="28"/>
      <c r="U346" s="28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1"/>
      <c r="AM346" s="21"/>
      <c r="AN346" s="21"/>
      <c r="AO346" s="21"/>
      <c r="AP346" s="21"/>
      <c r="AQ346" s="21"/>
      <c r="AR346" s="21"/>
      <c r="AS346" s="21"/>
      <c r="AT346" s="181"/>
      <c r="AU346" s="21"/>
      <c r="AV346" s="181"/>
      <c r="AW346" s="21"/>
      <c r="AX346" s="21"/>
      <c r="AY346" s="21"/>
      <c r="AZ346" s="21"/>
      <c r="BA346" s="21"/>
      <c r="BB346" s="20"/>
      <c r="BC346" s="23"/>
      <c r="BD346" s="229"/>
      <c r="BE346" s="23"/>
      <c r="BF346" s="20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16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0"/>
      <c r="AK347" s="63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181"/>
      <c r="AW347" s="21"/>
      <c r="AX347" s="21"/>
      <c r="AY347" s="21"/>
      <c r="AZ347" s="21"/>
      <c r="BA347" s="21"/>
      <c r="BB347" s="20"/>
      <c r="BC347" s="63"/>
      <c r="BD347" s="229"/>
      <c r="BE347" s="63"/>
      <c r="BF347" s="20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158.2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63"/>
      <c r="P348" s="63"/>
      <c r="Q348" s="63"/>
      <c r="R348" s="63"/>
      <c r="S348" s="63"/>
      <c r="T348" s="63"/>
      <c r="U348" s="6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229"/>
      <c r="BE348" s="23"/>
      <c r="BF348" s="20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41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63"/>
      <c r="P349" s="63"/>
      <c r="Q349" s="63"/>
      <c r="R349" s="63"/>
      <c r="S349" s="63"/>
      <c r="T349" s="63"/>
      <c r="U349" s="6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229"/>
      <c r="BE349" s="23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56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0"/>
      <c r="AI350" s="23"/>
      <c r="AJ350" s="23"/>
      <c r="AK350" s="21"/>
      <c r="AL350" s="229"/>
      <c r="AM350" s="23"/>
      <c r="AN350" s="23"/>
      <c r="AO350" s="21"/>
      <c r="AP350" s="21"/>
      <c r="AQ350" s="21"/>
      <c r="AR350" s="21"/>
      <c r="AS350" s="21"/>
      <c r="AT350" s="229"/>
      <c r="AU350" s="29"/>
      <c r="AV350" s="229"/>
      <c r="AW350" s="23"/>
      <c r="AX350" s="21"/>
      <c r="AY350" s="21"/>
      <c r="AZ350" s="21"/>
      <c r="BA350" s="21"/>
      <c r="BB350" s="20"/>
      <c r="BC350" s="23"/>
      <c r="BD350" s="229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3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3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0"/>
      <c r="AI351" s="23"/>
      <c r="AJ351" s="23"/>
      <c r="AK351" s="21"/>
      <c r="AL351" s="229"/>
      <c r="AM351" s="23"/>
      <c r="AN351" s="23"/>
      <c r="AO351" s="21"/>
      <c r="AP351" s="21"/>
      <c r="AQ351" s="21"/>
      <c r="AR351" s="21"/>
      <c r="AS351" s="21"/>
      <c r="AT351" s="229"/>
      <c r="AU351" s="29"/>
      <c r="AV351" s="229"/>
      <c r="AW351" s="23"/>
      <c r="AX351" s="21"/>
      <c r="AY351" s="21"/>
      <c r="AZ351" s="21"/>
      <c r="BA351" s="21"/>
      <c r="BB351" s="20"/>
      <c r="BC351" s="23"/>
      <c r="BD351" s="229"/>
      <c r="BE351" s="23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64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29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0"/>
      <c r="AI352" s="23"/>
      <c r="AJ352" s="23"/>
      <c r="AK352" s="21"/>
      <c r="AL352" s="229"/>
      <c r="AM352" s="23"/>
      <c r="AN352" s="23"/>
      <c r="AO352" s="21"/>
      <c r="AP352" s="21"/>
      <c r="AQ352" s="21"/>
      <c r="AR352" s="21"/>
      <c r="AS352" s="21"/>
      <c r="AT352" s="229"/>
      <c r="AU352" s="29"/>
      <c r="AV352" s="229"/>
      <c r="AW352" s="23"/>
      <c r="AX352" s="21"/>
      <c r="AY352" s="21"/>
      <c r="AZ352" s="21"/>
      <c r="BA352" s="21"/>
      <c r="BB352" s="20"/>
      <c r="BC352" s="23"/>
      <c r="BD352" s="229"/>
      <c r="BE352" s="23"/>
      <c r="BF352" s="20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38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0"/>
      <c r="AI353" s="29"/>
      <c r="AJ353" s="29"/>
      <c r="AK353" s="21"/>
      <c r="AL353" s="229"/>
      <c r="AM353" s="29"/>
      <c r="AN353" s="29"/>
      <c r="AO353" s="21"/>
      <c r="AP353" s="21"/>
      <c r="AQ353" s="21"/>
      <c r="AR353" s="21"/>
      <c r="AS353" s="21"/>
      <c r="AT353" s="229"/>
      <c r="AU353" s="29"/>
      <c r="AV353" s="229"/>
      <c r="AW353" s="29"/>
      <c r="AX353" s="21"/>
      <c r="AY353" s="21"/>
      <c r="AZ353" s="21"/>
      <c r="BA353" s="21"/>
      <c r="BB353" s="20"/>
      <c r="BC353" s="23"/>
      <c r="BD353" s="229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2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1"/>
      <c r="AL354" s="229"/>
      <c r="AM354" s="23"/>
      <c r="AN354" s="23"/>
      <c r="AO354" s="21"/>
      <c r="AP354" s="21"/>
      <c r="AQ354" s="21"/>
      <c r="AR354" s="21"/>
      <c r="AS354" s="21"/>
      <c r="AT354" s="229"/>
      <c r="AU354" s="23"/>
      <c r="AV354" s="229"/>
      <c r="AW354" s="23"/>
      <c r="AX354" s="21"/>
      <c r="AY354" s="21"/>
      <c r="AZ354" s="21"/>
      <c r="BA354" s="21"/>
      <c r="BB354" s="20"/>
      <c r="BC354" s="23"/>
      <c r="BD354" s="229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21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9"/>
      <c r="P355" s="29"/>
      <c r="Q355" s="29"/>
      <c r="R355" s="29"/>
      <c r="S355" s="29"/>
      <c r="T355" s="29"/>
      <c r="U355" s="29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3"/>
      <c r="AJ355" s="23"/>
      <c r="AK355" s="21"/>
      <c r="AL355" s="229"/>
      <c r="AM355" s="23"/>
      <c r="AN355" s="23"/>
      <c r="AO355" s="21"/>
      <c r="AP355" s="21"/>
      <c r="AQ355" s="21"/>
      <c r="AR355" s="21"/>
      <c r="AS355" s="21"/>
      <c r="AT355" s="229"/>
      <c r="AU355" s="23"/>
      <c r="AV355" s="229"/>
      <c r="AW355" s="23"/>
      <c r="AX355" s="21"/>
      <c r="AY355" s="21"/>
      <c r="AZ355" s="21"/>
      <c r="BA355" s="21"/>
      <c r="BB355" s="20"/>
      <c r="BC355" s="23"/>
      <c r="BD355" s="229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2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9"/>
      <c r="P356" s="29"/>
      <c r="Q356" s="29"/>
      <c r="R356" s="29"/>
      <c r="S356" s="29"/>
      <c r="T356" s="29"/>
      <c r="U356" s="29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0"/>
      <c r="AI356" s="23"/>
      <c r="AJ356" s="23"/>
      <c r="AK356" s="21"/>
      <c r="AL356" s="229"/>
      <c r="AM356" s="23"/>
      <c r="AN356" s="23"/>
      <c r="AO356" s="21"/>
      <c r="AP356" s="21"/>
      <c r="AQ356" s="21"/>
      <c r="AR356" s="21"/>
      <c r="AS356" s="21"/>
      <c r="AT356" s="229"/>
      <c r="AU356" s="23"/>
      <c r="AV356" s="229"/>
      <c r="AW356" s="23"/>
      <c r="AX356" s="21"/>
      <c r="AY356" s="21"/>
      <c r="AZ356" s="21"/>
      <c r="BA356" s="21"/>
      <c r="BB356" s="20"/>
      <c r="BC356" s="23"/>
      <c r="BD356" s="229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21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9"/>
      <c r="P357" s="29"/>
      <c r="Q357" s="29"/>
      <c r="R357" s="29"/>
      <c r="S357" s="29"/>
      <c r="T357" s="29"/>
      <c r="U357" s="29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0"/>
      <c r="AI357" s="23"/>
      <c r="AJ357" s="23"/>
      <c r="AK357" s="21"/>
      <c r="AL357" s="229"/>
      <c r="AM357" s="23"/>
      <c r="AN357" s="23"/>
      <c r="AO357" s="21"/>
      <c r="AP357" s="21"/>
      <c r="AQ357" s="21"/>
      <c r="AR357" s="21"/>
      <c r="AS357" s="21"/>
      <c r="AT357" s="229"/>
      <c r="AU357" s="23"/>
      <c r="AV357" s="229"/>
      <c r="AW357" s="23"/>
      <c r="AX357" s="21"/>
      <c r="AY357" s="21"/>
      <c r="AZ357" s="21"/>
      <c r="BA357" s="21"/>
      <c r="BB357" s="20"/>
      <c r="BC357" s="23"/>
      <c r="BD357" s="229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21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9"/>
      <c r="P358" s="29"/>
      <c r="Q358" s="29"/>
      <c r="R358" s="29"/>
      <c r="S358" s="29"/>
      <c r="T358" s="29"/>
      <c r="U358" s="29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0"/>
      <c r="AI358" s="23"/>
      <c r="AJ358" s="23"/>
      <c r="AK358" s="21"/>
      <c r="AL358" s="229"/>
      <c r="AM358" s="23"/>
      <c r="AN358" s="23"/>
      <c r="AO358" s="21"/>
      <c r="AP358" s="21"/>
      <c r="AQ358" s="21"/>
      <c r="AR358" s="21"/>
      <c r="AS358" s="21"/>
      <c r="AT358" s="229"/>
      <c r="AU358" s="23"/>
      <c r="AV358" s="229"/>
      <c r="AW358" s="23"/>
      <c r="AX358" s="21"/>
      <c r="AY358" s="21"/>
      <c r="AZ358" s="21"/>
      <c r="BA358" s="21"/>
      <c r="BB358" s="20"/>
      <c r="BC358" s="23"/>
      <c r="BD358" s="229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229"/>
      <c r="BE359" s="23"/>
      <c r="BF359" s="20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409.6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29"/>
      <c r="O360" s="63"/>
      <c r="P360" s="63"/>
      <c r="Q360" s="63"/>
      <c r="R360" s="63"/>
      <c r="S360" s="63"/>
      <c r="T360" s="63"/>
      <c r="U360" s="6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229"/>
      <c r="BE360" s="23"/>
      <c r="BF360" s="20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409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9"/>
      <c r="P361" s="29"/>
      <c r="Q361" s="29"/>
      <c r="R361" s="29"/>
      <c r="S361" s="29"/>
      <c r="T361" s="29"/>
      <c r="U361" s="29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229"/>
      <c r="BE361" s="29"/>
      <c r="BF361" s="29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9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29"/>
      <c r="BE362" s="2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7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229"/>
      <c r="BE363" s="229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1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29"/>
      <c r="O364" s="28"/>
      <c r="P364" s="18"/>
      <c r="Q364" s="28"/>
      <c r="R364" s="28"/>
      <c r="S364" s="28"/>
      <c r="T364" s="28"/>
      <c r="U364" s="28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0"/>
      <c r="AI364" s="23"/>
      <c r="AJ364" s="23"/>
      <c r="AK364" s="21"/>
      <c r="AL364" s="229"/>
      <c r="AM364" s="23"/>
      <c r="AN364" s="23"/>
      <c r="AO364" s="21"/>
      <c r="AP364" s="21"/>
      <c r="AQ364" s="21"/>
      <c r="AR364" s="21"/>
      <c r="AS364" s="21"/>
      <c r="AT364" s="229"/>
      <c r="AU364" s="23"/>
      <c r="AV364" s="229"/>
      <c r="AW364" s="23"/>
      <c r="AX364" s="21"/>
      <c r="AY364" s="21"/>
      <c r="AZ364" s="21"/>
      <c r="BA364" s="21"/>
      <c r="BB364" s="20"/>
      <c r="BC364" s="23"/>
      <c r="BD364" s="229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409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0"/>
      <c r="AI365" s="23"/>
      <c r="AJ365" s="23"/>
      <c r="AK365" s="21"/>
      <c r="AL365" s="229"/>
      <c r="AM365" s="23"/>
      <c r="AN365" s="23"/>
      <c r="AO365" s="21"/>
      <c r="AP365" s="21"/>
      <c r="AQ365" s="21"/>
      <c r="AR365" s="21"/>
      <c r="AS365" s="21"/>
      <c r="AT365" s="229"/>
      <c r="AU365" s="23"/>
      <c r="AV365" s="229"/>
      <c r="AW365" s="23"/>
      <c r="AX365" s="21"/>
      <c r="AY365" s="21"/>
      <c r="AZ365" s="21"/>
      <c r="BA365" s="21"/>
      <c r="BB365" s="20"/>
      <c r="BC365" s="23"/>
      <c r="BD365" s="229"/>
      <c r="BE365" s="23"/>
      <c r="BF365" s="23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9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29"/>
      <c r="O366" s="28"/>
      <c r="P366" s="18"/>
      <c r="Q366" s="28"/>
      <c r="R366" s="28"/>
      <c r="S366" s="28"/>
      <c r="T366" s="28"/>
      <c r="U366" s="28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0"/>
      <c r="AI366" s="23"/>
      <c r="AJ366" s="23"/>
      <c r="AK366" s="21"/>
      <c r="AL366" s="229"/>
      <c r="AM366" s="23"/>
      <c r="AN366" s="23"/>
      <c r="AO366" s="21"/>
      <c r="AP366" s="21"/>
      <c r="AQ366" s="21"/>
      <c r="AR366" s="21"/>
      <c r="AS366" s="21"/>
      <c r="AT366" s="229"/>
      <c r="AU366" s="23"/>
      <c r="AV366" s="229"/>
      <c r="AW366" s="23"/>
      <c r="AX366" s="21"/>
      <c r="AY366" s="21"/>
      <c r="AZ366" s="21"/>
      <c r="BA366" s="21"/>
      <c r="BB366" s="20"/>
      <c r="BC366" s="23"/>
      <c r="BD366" s="229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9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29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181"/>
      <c r="AU367" s="21"/>
      <c r="AV367" s="181"/>
      <c r="AW367" s="21"/>
      <c r="AX367" s="21"/>
      <c r="AY367" s="21"/>
      <c r="AZ367" s="21"/>
      <c r="BA367" s="21"/>
      <c r="BB367" s="20"/>
      <c r="BC367" s="23"/>
      <c r="BD367" s="229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8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29"/>
      <c r="O368" s="28"/>
      <c r="P368" s="18"/>
      <c r="Q368" s="28"/>
      <c r="R368" s="28"/>
      <c r="S368" s="28"/>
      <c r="T368" s="28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22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54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29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229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61.7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22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49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8"/>
      <c r="P371" s="18"/>
      <c r="Q371" s="28"/>
      <c r="R371" s="28"/>
      <c r="S371" s="28"/>
      <c r="T371" s="28"/>
      <c r="U371" s="28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229"/>
      <c r="BE371" s="23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49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29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229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49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29"/>
      <c r="O373" s="23"/>
      <c r="P373" s="23"/>
      <c r="Q373" s="23"/>
      <c r="R373" s="23"/>
      <c r="S373" s="23"/>
      <c r="T373" s="23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22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49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29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229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9.2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29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181"/>
      <c r="AU375" s="21"/>
      <c r="AV375" s="181"/>
      <c r="AW375" s="21"/>
      <c r="AX375" s="21"/>
      <c r="AY375" s="21"/>
      <c r="AZ375" s="21"/>
      <c r="BA375" s="21"/>
      <c r="BB375" s="20"/>
      <c r="BC375" s="23"/>
      <c r="BD375" s="229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67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229"/>
      <c r="BE376" s="23"/>
      <c r="BF376" s="23"/>
      <c r="BG376" s="21"/>
      <c r="BH376" s="21"/>
      <c r="BI376" s="21"/>
      <c r="BJ376" s="20"/>
      <c r="BK376" s="23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54.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229"/>
      <c r="BE377" s="63"/>
      <c r="BF377" s="29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229"/>
      <c r="BE378" s="63"/>
      <c r="BF378" s="29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409.6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0"/>
      <c r="BD379" s="20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52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22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20.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229"/>
      <c r="BE381" s="29"/>
      <c r="BF381" s="29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20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229"/>
      <c r="BE382" s="20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20.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23"/>
      <c r="BD383" s="229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409.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9"/>
      <c r="P384" s="29"/>
      <c r="Q384" s="29"/>
      <c r="R384" s="29"/>
      <c r="S384" s="29"/>
      <c r="T384" s="29"/>
      <c r="U384" s="29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0"/>
      <c r="AI384" s="29"/>
      <c r="AJ384" s="29"/>
      <c r="AK384" s="21"/>
      <c r="AL384" s="229"/>
      <c r="AM384" s="29"/>
      <c r="AN384" s="29"/>
      <c r="AO384" s="21"/>
      <c r="AP384" s="21"/>
      <c r="AQ384" s="21"/>
      <c r="AR384" s="21"/>
      <c r="AS384" s="21"/>
      <c r="AT384" s="229"/>
      <c r="AU384" s="29"/>
      <c r="AV384" s="229"/>
      <c r="AW384" s="29"/>
      <c r="AX384" s="21"/>
      <c r="AY384" s="21"/>
      <c r="AZ384" s="21"/>
      <c r="BA384" s="21"/>
      <c r="BB384" s="20"/>
      <c r="BC384" s="23"/>
      <c r="BD384" s="229"/>
      <c r="BE384" s="29"/>
      <c r="BF384" s="29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9"/>
      <c r="P385" s="29"/>
      <c r="Q385" s="29"/>
      <c r="R385" s="29"/>
      <c r="S385" s="29"/>
      <c r="T385" s="29"/>
      <c r="U385" s="29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0"/>
      <c r="AI385" s="29"/>
      <c r="AJ385" s="29"/>
      <c r="AK385" s="21"/>
      <c r="AL385" s="229"/>
      <c r="AM385" s="29"/>
      <c r="AN385" s="29"/>
      <c r="AO385" s="21"/>
      <c r="AP385" s="21"/>
      <c r="AQ385" s="21"/>
      <c r="AR385" s="21"/>
      <c r="AS385" s="21"/>
      <c r="AT385" s="229"/>
      <c r="AU385" s="29"/>
      <c r="AV385" s="229"/>
      <c r="AW385" s="29"/>
      <c r="AX385" s="21"/>
      <c r="AY385" s="21"/>
      <c r="AZ385" s="21"/>
      <c r="BA385" s="21"/>
      <c r="BB385" s="20"/>
      <c r="BC385" s="23"/>
      <c r="BD385" s="229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4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9"/>
      <c r="AJ386" s="29"/>
      <c r="AK386" s="21"/>
      <c r="AL386" s="229"/>
      <c r="AM386" s="29"/>
      <c r="AN386" s="29"/>
      <c r="AO386" s="21"/>
      <c r="AP386" s="21"/>
      <c r="AQ386" s="21"/>
      <c r="AR386" s="21"/>
      <c r="AS386" s="21"/>
      <c r="AT386" s="229"/>
      <c r="AU386" s="29"/>
      <c r="AV386" s="229"/>
      <c r="AW386" s="29"/>
      <c r="AX386" s="21"/>
      <c r="AY386" s="21"/>
      <c r="AZ386" s="21"/>
      <c r="BA386" s="21"/>
      <c r="BB386" s="20"/>
      <c r="BC386" s="23"/>
      <c r="BD386" s="229"/>
      <c r="BE386" s="29"/>
      <c r="BF386" s="29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44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9"/>
      <c r="P387" s="29"/>
      <c r="Q387" s="29"/>
      <c r="R387" s="29"/>
      <c r="S387" s="29"/>
      <c r="T387" s="29"/>
      <c r="U387" s="29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9"/>
      <c r="AJ387" s="29"/>
      <c r="AK387" s="21"/>
      <c r="AL387" s="229"/>
      <c r="AM387" s="29"/>
      <c r="AN387" s="29"/>
      <c r="AO387" s="21"/>
      <c r="AP387" s="21"/>
      <c r="AQ387" s="21"/>
      <c r="AR387" s="21"/>
      <c r="AS387" s="21"/>
      <c r="AT387" s="229"/>
      <c r="AU387" s="29"/>
      <c r="AV387" s="229"/>
      <c r="AW387" s="29"/>
      <c r="AX387" s="21"/>
      <c r="AY387" s="21"/>
      <c r="AZ387" s="21"/>
      <c r="BA387" s="21"/>
      <c r="BB387" s="20"/>
      <c r="BC387" s="23"/>
      <c r="BD387" s="229"/>
      <c r="BE387" s="29"/>
      <c r="BF387" s="29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44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9"/>
      <c r="AJ388" s="29"/>
      <c r="AK388" s="21"/>
      <c r="AL388" s="229"/>
      <c r="AM388" s="29"/>
      <c r="AN388" s="29"/>
      <c r="AO388" s="21"/>
      <c r="AP388" s="21"/>
      <c r="AQ388" s="21"/>
      <c r="AR388" s="21"/>
      <c r="AS388" s="21"/>
      <c r="AT388" s="229"/>
      <c r="AU388" s="29"/>
      <c r="AV388" s="229"/>
      <c r="AW388" s="29"/>
      <c r="AX388" s="21"/>
      <c r="AY388" s="21"/>
      <c r="AZ388" s="21"/>
      <c r="BA388" s="21"/>
      <c r="BB388" s="20"/>
      <c r="BC388" s="23"/>
      <c r="BD388" s="229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44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9"/>
      <c r="AJ389" s="29"/>
      <c r="AK389" s="21"/>
      <c r="AL389" s="229"/>
      <c r="AM389" s="29"/>
      <c r="AN389" s="29"/>
      <c r="AO389" s="21"/>
      <c r="AP389" s="21"/>
      <c r="AQ389" s="21"/>
      <c r="AR389" s="21"/>
      <c r="AS389" s="21"/>
      <c r="AT389" s="229"/>
      <c r="AU389" s="29"/>
      <c r="AV389" s="229"/>
      <c r="AW389" s="29"/>
      <c r="AX389" s="21"/>
      <c r="AY389" s="21"/>
      <c r="AZ389" s="21"/>
      <c r="BA389" s="21"/>
      <c r="BB389" s="20"/>
      <c r="BC389" s="23"/>
      <c r="BD389" s="229"/>
      <c r="BE389" s="29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409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81"/>
      <c r="AM390" s="21"/>
      <c r="AN390" s="21"/>
      <c r="AO390" s="21"/>
      <c r="AP390" s="21"/>
      <c r="AQ390" s="21"/>
      <c r="AR390" s="21"/>
      <c r="AS390" s="21"/>
      <c r="AT390" s="181"/>
      <c r="AU390" s="21"/>
      <c r="AV390" s="181"/>
      <c r="AW390" s="21"/>
      <c r="AX390" s="21"/>
      <c r="AY390" s="21"/>
      <c r="AZ390" s="21"/>
      <c r="BA390" s="21"/>
      <c r="BB390" s="20"/>
      <c r="BC390" s="23"/>
      <c r="BD390" s="229"/>
      <c r="BE390" s="63"/>
      <c r="BF390" s="29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408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181"/>
      <c r="AM391" s="21"/>
      <c r="AN391" s="21"/>
      <c r="AO391" s="21"/>
      <c r="AP391" s="21"/>
      <c r="AQ391" s="21"/>
      <c r="AR391" s="21"/>
      <c r="AS391" s="21"/>
      <c r="AT391" s="181"/>
      <c r="AU391" s="21"/>
      <c r="AV391" s="181"/>
      <c r="AW391" s="21"/>
      <c r="AX391" s="21"/>
      <c r="AY391" s="21"/>
      <c r="AZ391" s="21"/>
      <c r="BA391" s="21"/>
      <c r="BB391" s="20"/>
      <c r="BC391" s="23"/>
      <c r="BD391" s="229"/>
      <c r="BE391" s="20"/>
      <c r="BF391" s="20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46.2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181"/>
      <c r="AM392" s="21"/>
      <c r="AN392" s="21"/>
      <c r="AO392" s="21"/>
      <c r="AP392" s="21"/>
      <c r="AQ392" s="21"/>
      <c r="AR392" s="21"/>
      <c r="AS392" s="21"/>
      <c r="AT392" s="181"/>
      <c r="AU392" s="21"/>
      <c r="AV392" s="181"/>
      <c r="AW392" s="21"/>
      <c r="AX392" s="21"/>
      <c r="AY392" s="21"/>
      <c r="AZ392" s="21"/>
      <c r="BA392" s="21"/>
      <c r="BB392" s="20"/>
      <c r="BC392" s="23"/>
      <c r="BD392" s="229"/>
      <c r="BE392" s="63"/>
      <c r="BF392" s="29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408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181"/>
      <c r="AM393" s="21"/>
      <c r="AN393" s="21"/>
      <c r="AO393" s="21"/>
      <c r="AP393" s="21"/>
      <c r="AQ393" s="21"/>
      <c r="AR393" s="21"/>
      <c r="AS393" s="21"/>
      <c r="AT393" s="181"/>
      <c r="AU393" s="21"/>
      <c r="AV393" s="181"/>
      <c r="AW393" s="21"/>
      <c r="AX393" s="21"/>
      <c r="AY393" s="21"/>
      <c r="AZ393" s="21"/>
      <c r="BA393" s="21"/>
      <c r="BB393" s="20"/>
      <c r="BC393" s="23"/>
      <c r="BD393" s="229"/>
      <c r="BE393" s="20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5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181"/>
      <c r="AM394" s="21"/>
      <c r="AN394" s="21"/>
      <c r="AO394" s="21"/>
      <c r="AP394" s="21"/>
      <c r="AQ394" s="21"/>
      <c r="AR394" s="21"/>
      <c r="AS394" s="21"/>
      <c r="AT394" s="181"/>
      <c r="AU394" s="21"/>
      <c r="AV394" s="181"/>
      <c r="AW394" s="21"/>
      <c r="AX394" s="21"/>
      <c r="AY394" s="21"/>
      <c r="AZ394" s="21"/>
      <c r="BA394" s="21"/>
      <c r="BB394" s="20"/>
      <c r="BC394" s="23"/>
      <c r="BD394" s="229"/>
      <c r="BE394" s="63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32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229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32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229"/>
      <c r="BE396" s="63"/>
      <c r="BF396" s="29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246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229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8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3"/>
      <c r="BD398" s="184"/>
      <c r="BE398" s="185"/>
      <c r="BF398" s="29"/>
      <c r="BG398" s="21"/>
      <c r="BH398" s="21"/>
      <c r="BI398" s="21"/>
      <c r="BJ398" s="21"/>
      <c r="BK398" s="21"/>
      <c r="BL398" s="21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18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29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3"/>
      <c r="BD399" s="184"/>
      <c r="BE399" s="185"/>
      <c r="BF399" s="29"/>
      <c r="BG399" s="21"/>
      <c r="BH399" s="21"/>
      <c r="BI399" s="21"/>
      <c r="BJ399" s="21"/>
      <c r="BK399" s="21"/>
      <c r="BL399" s="21"/>
      <c r="BM399" s="21"/>
      <c r="BN399" s="193"/>
      <c r="BO399" s="24"/>
      <c r="BP399" s="21"/>
      <c r="BQ399" s="21"/>
      <c r="BR399" s="23"/>
      <c r="BS399" s="23"/>
      <c r="BT399" s="24"/>
      <c r="BU399" s="25"/>
    </row>
    <row r="400" spans="1:73" s="22" customFormat="1" ht="18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0"/>
      <c r="BC400" s="23"/>
      <c r="BD400" s="229"/>
      <c r="BE400" s="20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8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0"/>
      <c r="BC401" s="23"/>
      <c r="BD401" s="184"/>
      <c r="BE401" s="185"/>
      <c r="BF401" s="20"/>
      <c r="BG401" s="21"/>
      <c r="BH401" s="21"/>
      <c r="BI401" s="21"/>
      <c r="BJ401" s="21"/>
      <c r="BK401" s="21"/>
      <c r="BL401" s="21"/>
      <c r="BM401" s="21"/>
      <c r="BN401" s="193"/>
      <c r="BO401" s="24"/>
      <c r="BP401" s="21"/>
      <c r="BQ401" s="21"/>
      <c r="BR401" s="23"/>
      <c r="BS401" s="23"/>
      <c r="BT401" s="24"/>
      <c r="BU401" s="25"/>
    </row>
    <row r="402" spans="1:73" s="22" customFormat="1" ht="189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63"/>
      <c r="P402" s="63"/>
      <c r="Q402" s="63"/>
      <c r="R402" s="63"/>
      <c r="S402" s="63"/>
      <c r="T402" s="63"/>
      <c r="U402" s="6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0"/>
      <c r="BC402" s="23"/>
      <c r="BD402" s="184"/>
      <c r="BE402" s="185"/>
      <c r="BF402" s="20"/>
      <c r="BG402" s="21"/>
      <c r="BH402" s="21"/>
      <c r="BI402" s="21"/>
      <c r="BJ402" s="21"/>
      <c r="BK402" s="21"/>
      <c r="BL402" s="21"/>
      <c r="BM402" s="21"/>
      <c r="BN402" s="193"/>
      <c r="BO402" s="24"/>
      <c r="BP402" s="21"/>
      <c r="BQ402" s="21"/>
      <c r="BR402" s="23"/>
      <c r="BS402" s="23"/>
      <c r="BT402" s="24"/>
      <c r="BU402" s="25"/>
    </row>
    <row r="403" spans="1:73" s="22" customFormat="1" ht="184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229"/>
      <c r="BE403" s="20"/>
      <c r="BF403" s="20"/>
      <c r="BG403" s="21"/>
      <c r="BH403" s="21"/>
      <c r="BI403" s="21"/>
      <c r="BJ403" s="20"/>
      <c r="BK403" s="23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84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186"/>
      <c r="BE404" s="185"/>
      <c r="BF404" s="20"/>
      <c r="BG404" s="21"/>
      <c r="BH404" s="21"/>
      <c r="BI404" s="21"/>
      <c r="BJ404" s="20"/>
      <c r="BK404" s="23"/>
      <c r="BL404" s="23"/>
      <c r="BM404" s="21"/>
      <c r="BN404" s="193"/>
      <c r="BO404" s="24"/>
      <c r="BP404" s="21"/>
      <c r="BQ404" s="21"/>
      <c r="BR404" s="23"/>
      <c r="BS404" s="23"/>
      <c r="BT404" s="24"/>
      <c r="BU404" s="25"/>
    </row>
    <row r="405" spans="1:73" s="22" customFormat="1" ht="184.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229"/>
      <c r="BE405" s="29"/>
      <c r="BF405" s="29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84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22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84.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9"/>
      <c r="P407" s="29"/>
      <c r="Q407" s="29"/>
      <c r="R407" s="29"/>
      <c r="S407" s="29"/>
      <c r="T407" s="29"/>
      <c r="U407" s="29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229"/>
      <c r="BE407" s="29"/>
      <c r="BF407" s="29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84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9"/>
      <c r="P408" s="29"/>
      <c r="Q408" s="29"/>
      <c r="R408" s="29"/>
      <c r="S408" s="29"/>
      <c r="T408" s="29"/>
      <c r="U408" s="29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22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12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29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409.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0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29"/>
      <c r="BE410" s="23"/>
      <c r="BF410" s="23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86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29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8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22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29"/>
      <c r="BE412" s="23"/>
      <c r="BF412" s="23"/>
      <c r="BG412" s="21"/>
      <c r="BH412" s="21"/>
      <c r="BI412" s="21"/>
      <c r="BJ412" s="21"/>
      <c r="BK412" s="21"/>
      <c r="BL412" s="20"/>
      <c r="BM412" s="23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2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18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22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18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57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29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82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29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18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29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18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3"/>
      <c r="P418" s="20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0"/>
      <c r="AI418" s="23"/>
      <c r="AJ418" s="23"/>
      <c r="AK418" s="23"/>
      <c r="AL418" s="229"/>
      <c r="AM418" s="23"/>
      <c r="AN418" s="23"/>
      <c r="AO418" s="21"/>
      <c r="AP418" s="21"/>
      <c r="AQ418" s="21"/>
      <c r="AR418" s="21"/>
      <c r="AS418" s="21"/>
      <c r="AT418" s="229"/>
      <c r="AU418" s="23"/>
      <c r="AV418" s="229"/>
      <c r="AW418" s="23"/>
      <c r="AX418" s="21"/>
      <c r="AY418" s="21"/>
      <c r="AZ418" s="21"/>
      <c r="BA418" s="21"/>
      <c r="BB418" s="20"/>
      <c r="BC418" s="23"/>
      <c r="BD418" s="229"/>
      <c r="BE418" s="23"/>
      <c r="BF418" s="23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41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0"/>
      <c r="AK419" s="23"/>
      <c r="AL419" s="23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0"/>
      <c r="BC419" s="23"/>
      <c r="BD419" s="229"/>
      <c r="BE419" s="23"/>
      <c r="BF419" s="23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41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29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0"/>
      <c r="AK420" s="23"/>
      <c r="AL420" s="23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0"/>
      <c r="BC420" s="23"/>
      <c r="BD420" s="229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1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29"/>
      <c r="O421" s="23"/>
      <c r="P421" s="23"/>
      <c r="Q421" s="23"/>
      <c r="R421" s="23"/>
      <c r="S421" s="23"/>
      <c r="T421" s="23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0"/>
      <c r="AK421" s="23"/>
      <c r="AL421" s="23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0"/>
      <c r="BC421" s="23"/>
      <c r="BD421" s="229"/>
      <c r="BE421" s="23"/>
      <c r="BF421" s="23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1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29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0"/>
      <c r="AK422" s="23"/>
      <c r="AL422" s="23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0"/>
      <c r="BC422" s="23"/>
      <c r="BD422" s="229"/>
      <c r="BE422" s="23"/>
      <c r="BF422" s="23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1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29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0"/>
      <c r="AK423" s="23"/>
      <c r="AL423" s="23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0"/>
      <c r="BC423" s="23"/>
      <c r="BD423" s="229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01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3"/>
      <c r="P424" s="20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29"/>
      <c r="BE424" s="23"/>
      <c r="BF424" s="23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01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29"/>
      <c r="O425" s="28"/>
      <c r="P425" s="18"/>
      <c r="Q425" s="28"/>
      <c r="R425" s="28"/>
      <c r="S425" s="28"/>
      <c r="T425" s="28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18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01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229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01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29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181"/>
      <c r="BE427" s="21"/>
      <c r="BF427" s="21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409.6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0"/>
      <c r="R428" s="20"/>
      <c r="S428" s="20"/>
      <c r="T428" s="20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01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3"/>
      <c r="P429" s="20"/>
      <c r="Q429" s="20"/>
      <c r="R429" s="20"/>
      <c r="S429" s="20"/>
      <c r="T429" s="20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181"/>
      <c r="BE429" s="21"/>
      <c r="BF429" s="21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201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0"/>
      <c r="AK430" s="23"/>
      <c r="AL430" s="23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0"/>
      <c r="BC430" s="23"/>
      <c r="BD430" s="229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201.7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3"/>
      <c r="P431" s="20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18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01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3"/>
      <c r="P432" s="20"/>
      <c r="Q432" s="20"/>
      <c r="R432" s="20"/>
      <c r="S432" s="20"/>
      <c r="T432" s="20"/>
      <c r="U432" s="23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18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01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29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18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5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29"/>
      <c r="BE434" s="29"/>
      <c r="BF434" s="29"/>
      <c r="BG434" s="21"/>
      <c r="BH434" s="21"/>
      <c r="BI434" s="21"/>
      <c r="BJ434" s="20"/>
      <c r="BK434" s="63"/>
      <c r="BL434" s="29"/>
      <c r="BM434" s="21"/>
      <c r="BN434" s="193"/>
      <c r="BO434" s="24"/>
      <c r="BP434" s="21"/>
      <c r="BQ434" s="21"/>
      <c r="BR434" s="23"/>
      <c r="BS434" s="23"/>
      <c r="BT434" s="24"/>
      <c r="BU434" s="25"/>
    </row>
    <row r="435" spans="1:73" s="22" customFormat="1" ht="244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9"/>
      <c r="R435" s="29"/>
      <c r="S435" s="29"/>
      <c r="T435" s="29"/>
      <c r="U435" s="29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29"/>
      <c r="BE435" s="187"/>
      <c r="BF435" s="29"/>
      <c r="BG435" s="21"/>
      <c r="BH435" s="21"/>
      <c r="BI435" s="21"/>
      <c r="BJ435" s="20"/>
      <c r="BK435" s="63"/>
      <c r="BL435" s="29"/>
      <c r="BM435" s="21"/>
      <c r="BN435" s="193"/>
      <c r="BO435" s="24"/>
      <c r="BP435" s="21"/>
      <c r="BQ435" s="21"/>
      <c r="BR435" s="23"/>
      <c r="BS435" s="23"/>
      <c r="BT435" s="24"/>
      <c r="BU435" s="25"/>
    </row>
    <row r="436" spans="1:73" s="22" customFormat="1" ht="219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186"/>
      <c r="BE436" s="188"/>
      <c r="BF436" s="189"/>
      <c r="BG436" s="21"/>
      <c r="BH436" s="21"/>
      <c r="BI436" s="21"/>
      <c r="BJ436" s="21"/>
      <c r="BK436" s="21"/>
      <c r="BL436" s="21"/>
      <c r="BM436" s="21"/>
      <c r="BN436" s="193"/>
      <c r="BO436" s="24"/>
      <c r="BP436" s="21"/>
      <c r="BQ436" s="21"/>
      <c r="BR436" s="23"/>
      <c r="BS436" s="23"/>
      <c r="BT436" s="24"/>
      <c r="BU436" s="25"/>
    </row>
    <row r="437" spans="1:73" s="22" customFormat="1" ht="219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29"/>
      <c r="BE437" s="29"/>
      <c r="BF437" s="29"/>
      <c r="BG437" s="21"/>
      <c r="BH437" s="21"/>
      <c r="BI437" s="21"/>
      <c r="BJ437" s="21"/>
      <c r="BK437" s="21"/>
      <c r="BL437" s="21"/>
      <c r="BM437" s="21"/>
      <c r="BN437" s="193"/>
      <c r="BO437" s="24"/>
      <c r="BP437" s="21"/>
      <c r="BQ437" s="21"/>
      <c r="BR437" s="23"/>
      <c r="BS437" s="23"/>
      <c r="BT437" s="24"/>
      <c r="BU437" s="25"/>
    </row>
    <row r="438" spans="1:73" s="22" customFormat="1" ht="219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9"/>
      <c r="P438" s="29"/>
      <c r="Q438" s="29"/>
      <c r="R438" s="29"/>
      <c r="S438" s="29"/>
      <c r="T438" s="29"/>
      <c r="U438" s="29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86"/>
      <c r="BE438" s="188"/>
      <c r="BF438" s="189"/>
      <c r="BG438" s="21"/>
      <c r="BH438" s="21"/>
      <c r="BI438" s="21"/>
      <c r="BJ438" s="21"/>
      <c r="BK438" s="21"/>
      <c r="BL438" s="21"/>
      <c r="BM438" s="21"/>
      <c r="BN438" s="193"/>
      <c r="BO438" s="24"/>
      <c r="BP438" s="21"/>
      <c r="BQ438" s="21"/>
      <c r="BR438" s="23"/>
      <c r="BS438" s="23"/>
      <c r="BT438" s="24"/>
      <c r="BU438" s="25"/>
    </row>
    <row r="439" spans="1:73" s="22" customFormat="1" ht="409.6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9"/>
      <c r="P439" s="29"/>
      <c r="Q439" s="29"/>
      <c r="R439" s="29"/>
      <c r="S439" s="29"/>
      <c r="T439" s="29"/>
      <c r="U439" s="29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29"/>
      <c r="BE439" s="29"/>
      <c r="BF439" s="20"/>
      <c r="BG439" s="21"/>
      <c r="BH439" s="21"/>
      <c r="BI439" s="21"/>
      <c r="BJ439" s="21"/>
      <c r="BK439" s="21"/>
      <c r="BL439" s="21"/>
      <c r="BM439" s="21"/>
      <c r="BN439" s="193"/>
      <c r="BO439" s="24"/>
      <c r="BP439" s="21"/>
      <c r="BQ439" s="21"/>
      <c r="BR439" s="23"/>
      <c r="BS439" s="23"/>
      <c r="BT439" s="24"/>
      <c r="BU439" s="25"/>
    </row>
    <row r="440" spans="1:73" s="22" customFormat="1" ht="409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9"/>
      <c r="P440" s="29"/>
      <c r="Q440" s="29"/>
      <c r="R440" s="29"/>
      <c r="S440" s="29"/>
      <c r="T440" s="29"/>
      <c r="U440" s="29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9"/>
      <c r="AJ440" s="29"/>
      <c r="AK440" s="21"/>
      <c r="AL440" s="229"/>
      <c r="AM440" s="29"/>
      <c r="AN440" s="29"/>
      <c r="AO440" s="21"/>
      <c r="AP440" s="21"/>
      <c r="AQ440" s="21"/>
      <c r="AR440" s="21"/>
      <c r="AS440" s="21"/>
      <c r="AT440" s="229"/>
      <c r="AU440" s="29"/>
      <c r="AV440" s="229"/>
      <c r="AW440" s="29"/>
      <c r="AX440" s="21"/>
      <c r="AY440" s="21"/>
      <c r="AZ440" s="21"/>
      <c r="BA440" s="21"/>
      <c r="BB440" s="21"/>
      <c r="BC440" s="21"/>
      <c r="BD440" s="229"/>
      <c r="BE440" s="29"/>
      <c r="BF440" s="29"/>
      <c r="BG440" s="21"/>
      <c r="BH440" s="21"/>
      <c r="BI440" s="21"/>
      <c r="BJ440" s="21"/>
      <c r="BK440" s="21"/>
      <c r="BL440" s="21"/>
      <c r="BM440" s="21"/>
      <c r="BN440" s="193"/>
      <c r="BO440" s="24"/>
      <c r="BP440" s="21"/>
      <c r="BQ440" s="21"/>
      <c r="BR440" s="23"/>
      <c r="BS440" s="23"/>
      <c r="BT440" s="24"/>
      <c r="BU440" s="25"/>
    </row>
    <row r="441" spans="1:73" s="22" customFormat="1" ht="137.2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1"/>
      <c r="BD441" s="186"/>
      <c r="BE441" s="188"/>
      <c r="BF441" s="189"/>
      <c r="BG441" s="21"/>
      <c r="BH441" s="21"/>
      <c r="BI441" s="21"/>
      <c r="BJ441" s="21"/>
      <c r="BK441" s="21"/>
      <c r="BL441" s="21"/>
      <c r="BM441" s="21"/>
      <c r="BN441" s="193"/>
      <c r="BO441" s="24"/>
      <c r="BP441" s="21"/>
      <c r="BQ441" s="21"/>
      <c r="BR441" s="23"/>
      <c r="BS441" s="23"/>
      <c r="BT441" s="24"/>
      <c r="BU441" s="25"/>
    </row>
    <row r="442" spans="1:73" s="22" customFormat="1" ht="137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21"/>
      <c r="BD442" s="186"/>
      <c r="BE442" s="188"/>
      <c r="BF442" s="189"/>
      <c r="BG442" s="21"/>
      <c r="BH442" s="21"/>
      <c r="BI442" s="21"/>
      <c r="BJ442" s="21"/>
      <c r="BK442" s="21"/>
      <c r="BL442" s="21"/>
      <c r="BM442" s="21"/>
      <c r="BN442" s="193"/>
      <c r="BO442" s="24"/>
      <c r="BP442" s="21"/>
      <c r="BQ442" s="21"/>
      <c r="BR442" s="23"/>
      <c r="BS442" s="23"/>
      <c r="BT442" s="24"/>
      <c r="BU442" s="25"/>
    </row>
    <row r="443" spans="1:73" s="22" customFormat="1" ht="137.2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1"/>
      <c r="BD443" s="186"/>
      <c r="BE443" s="188"/>
      <c r="BF443" s="189"/>
      <c r="BG443" s="21"/>
      <c r="BH443" s="21"/>
      <c r="BI443" s="21"/>
      <c r="BJ443" s="21"/>
      <c r="BK443" s="21"/>
      <c r="BL443" s="21"/>
      <c r="BM443" s="21"/>
      <c r="BN443" s="193"/>
      <c r="BO443" s="24"/>
      <c r="BP443" s="21"/>
      <c r="BQ443" s="21"/>
      <c r="BR443" s="23"/>
      <c r="BS443" s="23"/>
      <c r="BT443" s="24"/>
      <c r="BU443" s="25"/>
    </row>
    <row r="444" spans="1:73" s="22" customFormat="1" ht="137.2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1"/>
      <c r="BB444" s="21"/>
      <c r="BC444" s="21"/>
      <c r="BD444" s="186"/>
      <c r="BE444" s="188"/>
      <c r="BF444" s="189"/>
      <c r="BG444" s="21"/>
      <c r="BH444" s="21"/>
      <c r="BI444" s="21"/>
      <c r="BJ444" s="21"/>
      <c r="BK444" s="21"/>
      <c r="BL444" s="21"/>
      <c r="BM444" s="21"/>
      <c r="BN444" s="193"/>
      <c r="BO444" s="24"/>
      <c r="BP444" s="21"/>
      <c r="BQ444" s="21"/>
      <c r="BR444" s="23"/>
      <c r="BS444" s="23"/>
      <c r="BT444" s="24"/>
      <c r="BU444" s="25"/>
    </row>
    <row r="445" spans="1:73" s="22" customFormat="1" ht="137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9"/>
      <c r="P445" s="29"/>
      <c r="Q445" s="29"/>
      <c r="R445" s="29"/>
      <c r="S445" s="29"/>
      <c r="T445" s="29"/>
      <c r="U445" s="29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86"/>
      <c r="BE445" s="188"/>
      <c r="BF445" s="189"/>
      <c r="BG445" s="21"/>
      <c r="BH445" s="21"/>
      <c r="BI445" s="21"/>
      <c r="BJ445" s="21"/>
      <c r="BK445" s="21"/>
      <c r="BL445" s="21"/>
      <c r="BM445" s="21"/>
      <c r="BN445" s="193"/>
      <c r="BO445" s="24"/>
      <c r="BP445" s="21"/>
      <c r="BQ445" s="21"/>
      <c r="BR445" s="23"/>
      <c r="BS445" s="23"/>
      <c r="BT445" s="24"/>
      <c r="BU445" s="25"/>
    </row>
    <row r="446" spans="1:73" s="22" customFormat="1" ht="29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0"/>
      <c r="BC446" s="21"/>
      <c r="BD446" s="229"/>
      <c r="BE446" s="29"/>
      <c r="BF446" s="20"/>
      <c r="BG446" s="23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91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0"/>
      <c r="BC447" s="21"/>
      <c r="BD447" s="229"/>
      <c r="BE447" s="182"/>
      <c r="BF447" s="20"/>
      <c r="BG447" s="23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97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3"/>
      <c r="P448" s="23"/>
      <c r="Q448" s="23"/>
      <c r="R448" s="23"/>
      <c r="S448" s="23"/>
      <c r="T448" s="23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229"/>
      <c r="BE448" s="20"/>
      <c r="BF448" s="20"/>
      <c r="BG448" s="21"/>
      <c r="BH448" s="21"/>
      <c r="BI448" s="21"/>
      <c r="BJ448" s="21"/>
      <c r="BK448" s="21"/>
      <c r="BL448" s="21"/>
      <c r="BM448" s="21"/>
      <c r="BN448" s="193"/>
      <c r="BO448" s="24"/>
      <c r="BP448" s="21"/>
      <c r="BQ448" s="21"/>
      <c r="BR448" s="23"/>
      <c r="BS448" s="23"/>
      <c r="BT448" s="24"/>
      <c r="BU448" s="25"/>
    </row>
    <row r="449" spans="1:75" s="22" customFormat="1" ht="197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3"/>
      <c r="P449" s="23"/>
      <c r="Q449" s="23"/>
      <c r="R449" s="23"/>
      <c r="S449" s="23"/>
      <c r="T449" s="23"/>
      <c r="U449" s="20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4"/>
      <c r="BE449" s="189"/>
      <c r="BF449" s="189"/>
      <c r="BG449" s="21"/>
      <c r="BH449" s="21"/>
      <c r="BI449" s="21"/>
      <c r="BJ449" s="21"/>
      <c r="BK449" s="21"/>
      <c r="BL449" s="21"/>
      <c r="BM449" s="21"/>
      <c r="BN449" s="193"/>
      <c r="BO449" s="24"/>
      <c r="BP449" s="21"/>
      <c r="BQ449" s="21"/>
      <c r="BR449" s="23"/>
      <c r="BS449" s="23"/>
      <c r="BT449" s="24"/>
      <c r="BU449" s="25"/>
    </row>
    <row r="450" spans="1:75" s="22" customFormat="1" ht="279.7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190"/>
      <c r="P450" s="190"/>
      <c r="Q450" s="190"/>
      <c r="R450" s="190"/>
      <c r="S450" s="190"/>
      <c r="T450" s="190"/>
      <c r="U450" s="190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29"/>
      <c r="BE450" s="63"/>
      <c r="BF450" s="6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5" s="22" customFormat="1" ht="171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2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5" s="22" customFormat="1" ht="129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3"/>
      <c r="P452" s="23"/>
      <c r="Q452" s="23"/>
      <c r="R452" s="23"/>
      <c r="S452" s="23"/>
      <c r="T452" s="23"/>
      <c r="U452" s="23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91"/>
      <c r="BE452" s="29"/>
      <c r="BF452" s="29"/>
      <c r="BG452" s="21"/>
      <c r="BH452" s="21"/>
      <c r="BI452" s="21"/>
      <c r="BJ452" s="21"/>
      <c r="BK452" s="21"/>
      <c r="BL452" s="21"/>
      <c r="BM452" s="21"/>
      <c r="BN452" s="193"/>
      <c r="BO452" s="24"/>
      <c r="BP452" s="21"/>
      <c r="BQ452" s="21"/>
      <c r="BR452" s="23"/>
      <c r="BS452" s="23"/>
      <c r="BT452" s="24"/>
      <c r="BU452" s="25"/>
    </row>
    <row r="453" spans="1:75" s="22" customFormat="1" ht="187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9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29"/>
      <c r="BE453" s="23"/>
      <c r="BF453" s="23"/>
      <c r="BG453" s="21"/>
      <c r="BH453" s="21"/>
      <c r="BI453" s="21"/>
      <c r="BJ453" s="21"/>
      <c r="BK453" s="21"/>
      <c r="BL453" s="21"/>
      <c r="BM453" s="23"/>
      <c r="BN453" s="21"/>
      <c r="BO453" s="24"/>
      <c r="BP453" s="21"/>
      <c r="BQ453" s="21"/>
      <c r="BR453" s="21"/>
      <c r="BS453" s="21"/>
      <c r="BT453" s="23"/>
      <c r="BU453" s="24"/>
      <c r="BV453" s="25"/>
      <c r="BW453" s="30"/>
    </row>
    <row r="454" spans="1:75" s="22" customFormat="1" ht="187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29"/>
      <c r="O454" s="28"/>
      <c r="P454" s="18"/>
      <c r="Q454" s="28"/>
      <c r="R454" s="28"/>
      <c r="S454" s="28"/>
      <c r="T454" s="28"/>
      <c r="U454" s="28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21"/>
      <c r="BE454" s="21"/>
      <c r="BF454" s="21"/>
      <c r="BG454" s="21"/>
      <c r="BH454" s="21"/>
      <c r="BI454" s="21"/>
      <c r="BJ454" s="21"/>
      <c r="BK454" s="21"/>
      <c r="BL454" s="21"/>
      <c r="BM454" s="23"/>
      <c r="BN454" s="21"/>
      <c r="BO454" s="24"/>
      <c r="BP454" s="25"/>
      <c r="BQ454" s="21"/>
      <c r="BR454" s="21"/>
      <c r="BS454" s="21"/>
      <c r="BT454" s="23"/>
      <c r="BU454" s="24"/>
      <c r="BV454" s="25"/>
      <c r="BW454" s="30"/>
    </row>
    <row r="455" spans="1:75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3"/>
      <c r="P455" s="23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3"/>
      <c r="AV455" s="21"/>
      <c r="AW455" s="23"/>
      <c r="AX455" s="21"/>
      <c r="AY455" s="21"/>
      <c r="AZ455" s="21"/>
      <c r="BA455" s="21"/>
      <c r="BB455" s="21"/>
      <c r="BC455" s="21"/>
      <c r="BD455" s="21"/>
      <c r="BE455" s="21"/>
      <c r="BF455" s="21"/>
      <c r="BG455" s="21"/>
      <c r="BH455" s="21"/>
      <c r="BI455" s="21"/>
      <c r="BJ455" s="21"/>
      <c r="BK455" s="21"/>
      <c r="BL455" s="21"/>
      <c r="BM455" s="23"/>
      <c r="BN455" s="21"/>
      <c r="BO455" s="24"/>
      <c r="BP455" s="25"/>
      <c r="BQ455" s="21"/>
      <c r="BR455" s="21"/>
      <c r="BS455" s="21"/>
      <c r="BT455" s="23"/>
      <c r="BU455" s="24"/>
      <c r="BV455" s="25"/>
      <c r="BW455" s="30"/>
    </row>
    <row r="456" spans="1:75" s="22" customFormat="1" ht="409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3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29"/>
      <c r="BE456" s="23"/>
      <c r="BF456" s="23"/>
      <c r="BG456" s="21"/>
      <c r="BH456" s="21"/>
      <c r="BI456" s="21"/>
      <c r="BJ456" s="21"/>
      <c r="BK456" s="21"/>
      <c r="BL456" s="21"/>
      <c r="BM456" s="23"/>
      <c r="BN456" s="21"/>
      <c r="BO456" s="24"/>
      <c r="BP456" s="25"/>
      <c r="BQ456" s="21"/>
      <c r="BR456" s="21"/>
      <c r="BS456" s="21"/>
      <c r="BT456" s="23"/>
      <c r="BU456" s="24"/>
      <c r="BV456" s="25"/>
      <c r="BW456" s="30"/>
    </row>
    <row r="457" spans="1:75" s="22" customFormat="1" ht="194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29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21"/>
      <c r="BE457" s="21"/>
      <c r="BF457" s="21"/>
      <c r="BG457" s="21"/>
      <c r="BH457" s="21"/>
      <c r="BI457" s="21"/>
      <c r="BJ457" s="21"/>
      <c r="BK457" s="21"/>
      <c r="BL457" s="21"/>
      <c r="BM457" s="23"/>
      <c r="BN457" s="21"/>
      <c r="BO457" s="24"/>
      <c r="BP457" s="25"/>
      <c r="BQ457" s="36"/>
      <c r="BR457" s="36"/>
      <c r="BS457" s="36"/>
      <c r="BT457" s="40"/>
      <c r="BU457" s="26"/>
      <c r="BV457" s="36"/>
      <c r="BW457" s="30"/>
    </row>
    <row r="458" spans="1:75" s="22" customFormat="1" ht="219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21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5"/>
      <c r="BQ458" s="36"/>
      <c r="BR458" s="36"/>
      <c r="BS458" s="36"/>
      <c r="BT458" s="40"/>
      <c r="BU458" s="26"/>
      <c r="BV458" s="36"/>
      <c r="BW458" s="30"/>
    </row>
    <row r="459" spans="1:75" s="22" customFormat="1" ht="198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18"/>
      <c r="M459" s="20"/>
      <c r="N459" s="21"/>
      <c r="O459" s="182"/>
      <c r="P459" s="182"/>
      <c r="Q459" s="182"/>
      <c r="R459" s="182"/>
      <c r="S459" s="182"/>
      <c r="T459" s="182"/>
      <c r="U459" s="182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1"/>
      <c r="BD459" s="21"/>
      <c r="BE459" s="21"/>
      <c r="BF459" s="21"/>
      <c r="BG459" s="21"/>
      <c r="BH459" s="21"/>
      <c r="BI459" s="21"/>
      <c r="BJ459" s="21"/>
      <c r="BK459" s="21"/>
      <c r="BL459" s="21"/>
      <c r="BM459" s="23"/>
      <c r="BN459" s="21"/>
      <c r="BO459" s="24"/>
      <c r="BP459" s="25"/>
      <c r="BQ459" s="21"/>
      <c r="BR459" s="21"/>
      <c r="BS459" s="21"/>
      <c r="BT459" s="23"/>
      <c r="BU459" s="24"/>
      <c r="BV459" s="25"/>
      <c r="BW459" s="30"/>
    </row>
    <row r="460" spans="1:75" s="22" customFormat="1" ht="198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18"/>
      <c r="M460" s="20"/>
      <c r="N460" s="21"/>
      <c r="O460" s="23"/>
      <c r="P460" s="23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21"/>
      <c r="BE460" s="21"/>
      <c r="BF460" s="21"/>
      <c r="BG460" s="21"/>
      <c r="BH460" s="21"/>
      <c r="BI460" s="21"/>
      <c r="BJ460" s="21"/>
      <c r="BK460" s="21"/>
      <c r="BL460" s="21"/>
      <c r="BM460" s="23"/>
      <c r="BN460" s="21"/>
      <c r="BO460" s="24"/>
      <c r="BP460" s="25"/>
      <c r="BQ460" s="21"/>
      <c r="BR460" s="21"/>
      <c r="BS460" s="21"/>
      <c r="BT460" s="23"/>
      <c r="BU460" s="24"/>
      <c r="BV460" s="25"/>
      <c r="BW460" s="30"/>
    </row>
    <row r="461" spans="1:75" s="22" customFormat="1" ht="198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18"/>
      <c r="M461" s="20"/>
      <c r="N461" s="21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21"/>
      <c r="BE461" s="21"/>
      <c r="BF461" s="21"/>
      <c r="BG461" s="21"/>
      <c r="BH461" s="21"/>
      <c r="BI461" s="21"/>
      <c r="BJ461" s="21"/>
      <c r="BK461" s="21"/>
      <c r="BL461" s="21"/>
      <c r="BM461" s="23"/>
      <c r="BN461" s="21"/>
      <c r="BO461" s="24"/>
      <c r="BP461" s="25"/>
      <c r="BQ461" s="21"/>
      <c r="BR461" s="21"/>
      <c r="BS461" s="21"/>
      <c r="BT461" s="23"/>
      <c r="BU461" s="24"/>
      <c r="BV461" s="25"/>
      <c r="BW461" s="30"/>
    </row>
    <row r="462" spans="1:75" s="22" customFormat="1" ht="146.2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18"/>
      <c r="M462" s="20"/>
      <c r="N462" s="21"/>
      <c r="O462" s="28"/>
      <c r="P462" s="18"/>
      <c r="Q462" s="28"/>
      <c r="R462" s="28"/>
      <c r="S462" s="28"/>
      <c r="T462" s="28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21"/>
      <c r="BE462" s="21"/>
      <c r="BF462" s="21"/>
      <c r="BG462" s="21"/>
      <c r="BH462" s="21"/>
      <c r="BI462" s="21"/>
      <c r="BJ462" s="21"/>
      <c r="BK462" s="21"/>
      <c r="BL462" s="21"/>
      <c r="BM462" s="23"/>
      <c r="BN462" s="21"/>
      <c r="BO462" s="24"/>
      <c r="BP462" s="25"/>
      <c r="BQ462" s="21"/>
      <c r="BR462" s="21"/>
      <c r="BS462" s="21"/>
      <c r="BT462" s="23"/>
      <c r="BU462" s="24"/>
      <c r="BV462" s="25"/>
      <c r="BW462" s="30"/>
    </row>
    <row r="463" spans="1:75" s="22" customFormat="1" ht="227.2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18"/>
      <c r="M463" s="20"/>
      <c r="N463" s="21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21"/>
      <c r="BE463" s="21"/>
      <c r="BF463" s="21"/>
      <c r="BG463" s="21"/>
      <c r="BH463" s="21"/>
      <c r="BI463" s="21"/>
      <c r="BJ463" s="21"/>
      <c r="BK463" s="21"/>
      <c r="BL463" s="21"/>
      <c r="BM463" s="23"/>
      <c r="BN463" s="21"/>
      <c r="BO463" s="24"/>
      <c r="BP463" s="25"/>
      <c r="BQ463" s="21"/>
      <c r="BR463" s="21"/>
      <c r="BS463" s="21"/>
      <c r="BT463" s="23"/>
      <c r="BU463" s="24"/>
      <c r="BV463" s="25"/>
      <c r="BW463" s="30"/>
    </row>
    <row r="464" spans="1:75" s="22" customFormat="1" ht="154.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18"/>
      <c r="M464" s="20"/>
      <c r="N464" s="21"/>
      <c r="O464" s="28"/>
      <c r="P464" s="2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21"/>
      <c r="BE464" s="21"/>
      <c r="BF464" s="21"/>
      <c r="BG464" s="21"/>
      <c r="BH464" s="21"/>
      <c r="BI464" s="21"/>
      <c r="BJ464" s="21"/>
      <c r="BK464" s="21"/>
      <c r="BL464" s="21"/>
      <c r="BM464" s="23"/>
      <c r="BN464" s="21"/>
      <c r="BO464" s="24"/>
      <c r="BP464" s="25"/>
      <c r="BQ464" s="21"/>
      <c r="BR464" s="21"/>
      <c r="BS464" s="21"/>
      <c r="BT464" s="23"/>
      <c r="BU464" s="24"/>
      <c r="BV464" s="25"/>
      <c r="BW464" s="30"/>
    </row>
    <row r="465" spans="1:75" s="22" customFormat="1" ht="154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18"/>
      <c r="M465" s="20"/>
      <c r="N465" s="21"/>
      <c r="O465" s="28"/>
      <c r="P465" s="18"/>
      <c r="Q465" s="28"/>
      <c r="R465" s="28"/>
      <c r="S465" s="28"/>
      <c r="T465" s="28"/>
      <c r="U465" s="28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1"/>
      <c r="BE465" s="21"/>
      <c r="BF465" s="21"/>
      <c r="BG465" s="21"/>
      <c r="BH465" s="21"/>
      <c r="BI465" s="21"/>
      <c r="BJ465" s="21"/>
      <c r="BK465" s="21"/>
      <c r="BL465" s="21"/>
      <c r="BM465" s="23"/>
      <c r="BN465" s="21"/>
      <c r="BO465" s="24"/>
      <c r="BP465" s="25"/>
      <c r="BQ465" s="36"/>
      <c r="BR465" s="36"/>
      <c r="BS465" s="36"/>
      <c r="BT465" s="40"/>
      <c r="BU465" s="26"/>
      <c r="BV465" s="36"/>
      <c r="BW465" s="30"/>
    </row>
    <row r="466" spans="1:75" s="22" customFormat="1" ht="182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18"/>
      <c r="M466" s="20"/>
      <c r="N466" s="21"/>
      <c r="O466" s="23"/>
      <c r="P466" s="23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21"/>
      <c r="BE466" s="21"/>
      <c r="BF466" s="21"/>
      <c r="BG466" s="21"/>
      <c r="BH466" s="21"/>
      <c r="BI466" s="21"/>
      <c r="BJ466" s="21"/>
      <c r="BK466" s="21"/>
      <c r="BL466" s="23"/>
      <c r="BM466" s="21"/>
      <c r="BN466" s="21"/>
      <c r="BO466" s="24"/>
      <c r="BP466" s="25"/>
      <c r="BQ466" s="36"/>
      <c r="BR466" s="36"/>
      <c r="BS466" s="36"/>
      <c r="BT466" s="40"/>
      <c r="BU466" s="26"/>
      <c r="BV466" s="36"/>
      <c r="BW466" s="30"/>
    </row>
    <row r="467" spans="1:75" s="22" customFormat="1" ht="182.2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18"/>
      <c r="M467" s="20"/>
      <c r="N467" s="21"/>
      <c r="O467" s="23"/>
      <c r="P467" s="23"/>
      <c r="Q467" s="23"/>
      <c r="R467" s="23"/>
      <c r="S467" s="23"/>
      <c r="T467" s="23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5"/>
      <c r="BQ467" s="36"/>
      <c r="BR467" s="36"/>
      <c r="BS467" s="36"/>
      <c r="BT467" s="40"/>
      <c r="BU467" s="26"/>
      <c r="BV467" s="36"/>
      <c r="BW467" s="30"/>
    </row>
    <row r="468" spans="1:75" s="22" customFormat="1" ht="312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18"/>
      <c r="M468" s="20"/>
      <c r="N468" s="21"/>
      <c r="O468" s="28"/>
      <c r="P468" s="2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3"/>
      <c r="BH468" s="21"/>
      <c r="BI468" s="21"/>
      <c r="BJ468" s="21"/>
      <c r="BK468" s="21"/>
      <c r="BL468" s="23"/>
      <c r="BM468" s="21"/>
      <c r="BN468" s="21"/>
      <c r="BO468" s="24"/>
      <c r="BP468" s="25"/>
      <c r="BQ468" s="26"/>
    </row>
    <row r="469" spans="1:75" s="22" customFormat="1" ht="174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18"/>
      <c r="M469" s="20"/>
      <c r="N469" s="21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21"/>
      <c r="BE469" s="21"/>
      <c r="BF469" s="21"/>
      <c r="BG469" s="23"/>
      <c r="BH469" s="21"/>
      <c r="BI469" s="21"/>
      <c r="BJ469" s="21"/>
      <c r="BK469" s="21"/>
      <c r="BL469" s="23"/>
      <c r="BM469" s="21"/>
      <c r="BN469" s="21"/>
      <c r="BO469" s="24"/>
      <c r="BP469" s="25"/>
      <c r="BQ469" s="26"/>
    </row>
    <row r="470" spans="1:75" s="22" customFormat="1" ht="167.2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18"/>
      <c r="M470" s="20"/>
      <c r="N470" s="21"/>
      <c r="O470" s="23"/>
      <c r="P470" s="23"/>
      <c r="Q470" s="23"/>
      <c r="R470" s="23"/>
      <c r="S470" s="23"/>
      <c r="T470" s="23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81"/>
      <c r="BE470" s="21"/>
      <c r="BF470" s="21"/>
      <c r="BG470" s="23"/>
      <c r="BH470" s="21"/>
      <c r="BI470" s="21"/>
      <c r="BJ470" s="21"/>
      <c r="BK470" s="21"/>
      <c r="BL470" s="23"/>
      <c r="BM470" s="21"/>
      <c r="BN470" s="21"/>
      <c r="BO470" s="24"/>
      <c r="BP470" s="25"/>
      <c r="BQ470" s="26"/>
    </row>
    <row r="471" spans="1:75" s="22" customFormat="1" ht="167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18"/>
      <c r="M471" s="20"/>
      <c r="N471" s="21"/>
      <c r="O471" s="23"/>
      <c r="P471" s="23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21"/>
      <c r="BE471" s="21"/>
      <c r="BF471" s="21"/>
      <c r="BG471" s="23"/>
      <c r="BH471" s="21"/>
      <c r="BI471" s="21"/>
      <c r="BJ471" s="21"/>
      <c r="BK471" s="21"/>
      <c r="BL471" s="23"/>
      <c r="BM471" s="21"/>
      <c r="BN471" s="21"/>
      <c r="BO471" s="24"/>
      <c r="BP471" s="25"/>
      <c r="BQ471" s="26"/>
    </row>
    <row r="472" spans="1:75" s="22" customFormat="1" ht="167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18"/>
      <c r="M472" s="20"/>
      <c r="N472" s="21"/>
      <c r="O472" s="23"/>
      <c r="P472" s="23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21"/>
      <c r="BE472" s="21"/>
      <c r="BF472" s="21"/>
      <c r="BG472" s="23"/>
      <c r="BH472" s="21"/>
      <c r="BI472" s="21"/>
      <c r="BJ472" s="21"/>
      <c r="BK472" s="21"/>
      <c r="BL472" s="23"/>
      <c r="BM472" s="21"/>
      <c r="BN472" s="21"/>
      <c r="BO472" s="24"/>
      <c r="BP472" s="25"/>
      <c r="BQ472" s="26"/>
    </row>
    <row r="473" spans="1:75" s="22" customFormat="1" ht="372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18"/>
      <c r="M473" s="20"/>
      <c r="N473" s="21"/>
      <c r="O473" s="18"/>
      <c r="P473" s="18"/>
      <c r="Q473" s="18"/>
      <c r="R473" s="18"/>
      <c r="S473" s="18"/>
      <c r="T473" s="18"/>
      <c r="U473" s="1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21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1"/>
      <c r="BS473" s="21"/>
    </row>
    <row r="474" spans="1:75" s="22" customFormat="1" ht="257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18"/>
      <c r="M474" s="20"/>
      <c r="N474" s="21"/>
      <c r="O474" s="18"/>
      <c r="P474" s="18"/>
      <c r="Q474" s="27"/>
      <c r="R474" s="27"/>
      <c r="S474" s="27"/>
      <c r="T474" s="27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21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1"/>
      <c r="BS474" s="21"/>
    </row>
    <row r="475" spans="1:75" s="22" customFormat="1" ht="254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18"/>
      <c r="M475" s="20"/>
      <c r="N475" s="21"/>
      <c r="O475" s="18"/>
      <c r="P475" s="18"/>
      <c r="Q475" s="27"/>
      <c r="R475" s="27"/>
      <c r="S475" s="27"/>
      <c r="T475" s="27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1"/>
      <c r="BE475" s="21"/>
      <c r="BF475" s="21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1"/>
      <c r="BS475" s="21"/>
    </row>
    <row r="476" spans="1:75" s="22" customFormat="1" ht="31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18"/>
      <c r="M476" s="20"/>
      <c r="N476" s="21"/>
      <c r="O476" s="23"/>
      <c r="P476" s="23"/>
      <c r="Q476" s="23"/>
      <c r="R476" s="23"/>
      <c r="S476" s="23"/>
      <c r="T476" s="23"/>
      <c r="U476" s="28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1"/>
      <c r="BE476" s="21"/>
      <c r="BF476" s="21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1"/>
      <c r="BS476" s="21"/>
    </row>
    <row r="477" spans="1:75" s="22" customFormat="1" ht="409.6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18"/>
      <c r="M477" s="18"/>
      <c r="N477" s="18"/>
      <c r="O477" s="28"/>
      <c r="P477" s="18"/>
      <c r="Q477" s="28"/>
      <c r="R477" s="28"/>
      <c r="S477" s="28"/>
      <c r="T477" s="28"/>
      <c r="U477" s="28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21"/>
      <c r="BE477" s="21"/>
      <c r="BF477" s="21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1"/>
      <c r="BS477" s="21"/>
    </row>
    <row r="478" spans="1:75" s="22" customFormat="1" ht="141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18"/>
      <c r="M478" s="20"/>
      <c r="N478" s="21"/>
      <c r="O478" s="23"/>
      <c r="P478" s="23"/>
      <c r="Q478" s="23"/>
      <c r="R478" s="23"/>
      <c r="S478" s="23"/>
      <c r="T478" s="23"/>
      <c r="U478" s="28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1"/>
      <c r="BE478" s="21"/>
      <c r="BF478" s="21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1"/>
      <c r="BS478" s="21"/>
    </row>
    <row r="479" spans="1:75" s="22" customFormat="1" ht="141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18"/>
      <c r="M479" s="20"/>
      <c r="N479" s="18"/>
      <c r="O479" s="23"/>
      <c r="P479" s="23"/>
      <c r="Q479" s="23"/>
      <c r="R479" s="23"/>
      <c r="S479" s="23"/>
      <c r="T479" s="23"/>
      <c r="U479" s="23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21"/>
      <c r="BE479" s="21"/>
      <c r="BF479" s="21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1"/>
      <c r="BS479" s="21"/>
    </row>
    <row r="480" spans="1:75" s="22" customFormat="1" ht="292.5" customHeight="1" x14ac:dyDescent="0.45">
      <c r="A480" s="17"/>
      <c r="B480" s="18"/>
      <c r="C480" s="176"/>
      <c r="D480" s="19"/>
      <c r="E480" s="19"/>
      <c r="F480" s="20"/>
      <c r="G480" s="18"/>
      <c r="H480" s="18"/>
      <c r="I480" s="18"/>
      <c r="J480" s="18"/>
      <c r="K480" s="18"/>
      <c r="L480" s="18"/>
      <c r="M480" s="20"/>
      <c r="N480" s="21"/>
      <c r="O480" s="27"/>
      <c r="P480" s="18"/>
      <c r="Q480" s="27"/>
      <c r="R480" s="27"/>
      <c r="S480" s="27"/>
      <c r="T480" s="27"/>
      <c r="U480" s="27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1"/>
      <c r="BE480" s="21"/>
      <c r="BF480" s="21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1"/>
      <c r="BS480" s="24"/>
      <c r="BT480" s="25"/>
      <c r="BU480" s="26"/>
    </row>
    <row r="481" spans="1:73" s="22" customFormat="1" ht="177" customHeight="1" x14ac:dyDescent="0.45">
      <c r="A481" s="17"/>
      <c r="B481" s="18"/>
      <c r="C481" s="176"/>
      <c r="D481" s="19"/>
      <c r="E481" s="19"/>
      <c r="F481" s="20"/>
      <c r="G481" s="18"/>
      <c r="H481" s="18"/>
      <c r="I481" s="18"/>
      <c r="J481" s="18"/>
      <c r="K481" s="18"/>
      <c r="L481" s="18"/>
      <c r="M481" s="20"/>
      <c r="N481" s="21"/>
      <c r="O481" s="18"/>
      <c r="P481" s="18"/>
      <c r="Q481" s="27"/>
      <c r="R481" s="27"/>
      <c r="S481" s="27"/>
      <c r="T481" s="27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21"/>
      <c r="BE481" s="21"/>
      <c r="BF481" s="21"/>
      <c r="BG481" s="21"/>
      <c r="BH481" s="21"/>
      <c r="BI481" s="21"/>
      <c r="BJ481" s="21"/>
      <c r="BK481" s="21"/>
      <c r="BL481" s="21"/>
      <c r="BM481" s="21"/>
      <c r="BN481" s="21"/>
      <c r="BO481" s="21"/>
      <c r="BP481" s="21"/>
      <c r="BQ481" s="21"/>
      <c r="BR481" s="21"/>
      <c r="BS481" s="24"/>
      <c r="BT481" s="25"/>
      <c r="BU481" s="26"/>
    </row>
  </sheetData>
  <autoFilter ref="A2:BW51"/>
  <mergeCells count="62">
    <mergeCell ref="J69:J74"/>
    <mergeCell ref="A1:BT1"/>
    <mergeCell ref="M197:M198"/>
    <mergeCell ref="M4:M5"/>
    <mergeCell ref="M8:M9"/>
    <mergeCell ref="M11:M12"/>
    <mergeCell ref="M14:M15"/>
    <mergeCell ref="M17:M18"/>
    <mergeCell ref="M20:M21"/>
    <mergeCell ref="M23:M24"/>
    <mergeCell ref="J3:J5"/>
    <mergeCell ref="K3:K5"/>
    <mergeCell ref="J6:J9"/>
    <mergeCell ref="K6:K9"/>
    <mergeCell ref="J10:J12"/>
    <mergeCell ref="K10:K12"/>
    <mergeCell ref="J13:J15"/>
    <mergeCell ref="K13:K15"/>
    <mergeCell ref="J16:J18"/>
    <mergeCell ref="K16:K18"/>
    <mergeCell ref="J19:J21"/>
    <mergeCell ref="K19:K21"/>
    <mergeCell ref="J22:J24"/>
    <mergeCell ref="K22:K24"/>
    <mergeCell ref="J25:J26"/>
    <mergeCell ref="K25:K26"/>
    <mergeCell ref="J27:J28"/>
    <mergeCell ref="K27:K28"/>
    <mergeCell ref="J29:J30"/>
    <mergeCell ref="K29:K30"/>
    <mergeCell ref="J31:J32"/>
    <mergeCell ref="K31:K32"/>
    <mergeCell ref="J33:J34"/>
    <mergeCell ref="K33:K34"/>
    <mergeCell ref="J35:J36"/>
    <mergeCell ref="K35:K36"/>
    <mergeCell ref="J37:J38"/>
    <mergeCell ref="K37:K38"/>
    <mergeCell ref="J39:J40"/>
    <mergeCell ref="K39:K40"/>
    <mergeCell ref="J41:J42"/>
    <mergeCell ref="K41:K42"/>
    <mergeCell ref="J43:J44"/>
    <mergeCell ref="K43:K44"/>
    <mergeCell ref="J45:J46"/>
    <mergeCell ref="K45:K46"/>
    <mergeCell ref="M73:M74"/>
    <mergeCell ref="A76:N76"/>
    <mergeCell ref="J47:J48"/>
    <mergeCell ref="K47:K48"/>
    <mergeCell ref="J49:J50"/>
    <mergeCell ref="K49:K50"/>
    <mergeCell ref="J51:J52"/>
    <mergeCell ref="K51:K52"/>
    <mergeCell ref="J53:J57"/>
    <mergeCell ref="K53:K57"/>
    <mergeCell ref="M54:M55"/>
    <mergeCell ref="J58:J62"/>
    <mergeCell ref="K58:K62"/>
    <mergeCell ref="J63:J68"/>
    <mergeCell ref="K63:K68"/>
    <mergeCell ref="M67:M68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2019-10-24T06:37:11Z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