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69_лот_(Всего)" sheetId="2" state="hidden" r:id="rId1"/>
    <sheet name="69_лот_(ЦЭС_Юго-Запад)" sheetId="3" r:id="rId2"/>
    <sheet name="69_лот_(Хоз.способ)" sheetId="4" state="hidden" r:id="rId3"/>
  </sheets>
  <definedNames>
    <definedName name="_xlnm._FilterDatabase" localSheetId="0" hidden="1">'69_лот_(Всего)'!$A$2:$BM$180</definedName>
    <definedName name="_xlnm._FilterDatabase" localSheetId="2" hidden="1">'69_лот_(Хоз.способ)'!$A$2:$BM$151</definedName>
    <definedName name="_xlnm._FilterDatabase" localSheetId="1" hidden="1">'69_лот_(ЦЭС_Юго-Запад)'!$A$2:$BM$162</definedName>
    <definedName name="_xlnm.Print_Titles" localSheetId="0">'69_лот_(Всего)'!$2:$2</definedName>
    <definedName name="_xlnm.Print_Titles" localSheetId="2">'69_лот_(Хоз.способ)'!$2:$2</definedName>
    <definedName name="_xlnm.Print_Titles" localSheetId="1">'69_лот_(ЦЭС_Юго-Запад)'!$2:$2</definedName>
    <definedName name="_xlnm.Print_Area" localSheetId="0">'69_лот_(Всего)'!$A$1:$BM$44</definedName>
    <definedName name="_xlnm.Print_Area" localSheetId="2">'69_лот_(Хоз.способ)'!$A$1:$BM$15</definedName>
    <definedName name="_xlnm.Print_Area" localSheetId="1">'69_лот_(ЦЭС_Юго-Запад)'!$A$1:$BM$31</definedName>
  </definedNames>
  <calcPr calcId="145621"/>
</workbook>
</file>

<file path=xl/calcChain.xml><?xml version="1.0" encoding="utf-8"?>
<calcChain xmlns="http://schemas.openxmlformats.org/spreadsheetml/2006/main">
  <c r="U44" i="2" l="1"/>
  <c r="V44" i="2"/>
  <c r="W44" i="2"/>
  <c r="X44" i="2"/>
  <c r="Y44" i="2"/>
  <c r="Z44" i="2"/>
  <c r="AA44" i="2"/>
  <c r="AB44" i="2"/>
  <c r="AG44" i="2"/>
  <c r="AH44" i="2"/>
  <c r="AK44" i="2"/>
  <c r="AL44" i="2"/>
  <c r="AM44" i="2"/>
  <c r="AN44" i="2"/>
  <c r="AO44" i="2"/>
  <c r="AP44" i="2"/>
  <c r="AU44" i="2"/>
  <c r="AV44" i="2"/>
  <c r="AW44" i="2"/>
  <c r="AX44" i="2"/>
  <c r="BC44" i="2"/>
  <c r="BD44" i="2"/>
  <c r="BE44" i="2"/>
  <c r="BF44" i="2"/>
  <c r="U26" i="3"/>
  <c r="V26" i="3"/>
  <c r="W26" i="3"/>
  <c r="X26" i="3"/>
  <c r="Y26" i="3"/>
  <c r="Z26" i="3"/>
  <c r="AA26" i="3"/>
  <c r="AB26" i="3"/>
  <c r="AG26" i="3"/>
  <c r="AH26" i="3"/>
  <c r="AK26" i="3"/>
  <c r="AL26" i="3"/>
  <c r="AM26" i="3"/>
  <c r="AN26" i="3"/>
  <c r="AO26" i="3"/>
  <c r="AP26" i="3"/>
  <c r="AR26" i="3"/>
  <c r="AT26" i="3"/>
  <c r="AU26" i="3"/>
  <c r="AV26" i="3"/>
  <c r="AW26" i="3"/>
  <c r="AX26" i="3"/>
  <c r="BC26" i="3"/>
  <c r="BD26" i="3"/>
  <c r="BE26" i="3"/>
  <c r="BF26" i="3"/>
  <c r="BH26" i="3"/>
  <c r="BI26" i="3"/>
  <c r="BJ26" i="3"/>
  <c r="U15" i="4"/>
  <c r="V15" i="4"/>
  <c r="W15" i="4"/>
  <c r="X15" i="4"/>
  <c r="Y15" i="4"/>
  <c r="Z15" i="4"/>
  <c r="AA15" i="4"/>
  <c r="AB15" i="4"/>
  <c r="AU15" i="4"/>
  <c r="AV15" i="4"/>
  <c r="AW15" i="4"/>
  <c r="AX15" i="4"/>
  <c r="BC15" i="4"/>
  <c r="BD15" i="4"/>
  <c r="BE15" i="4"/>
  <c r="BF15" i="4"/>
  <c r="BI15" i="4"/>
  <c r="BJ15" i="4"/>
  <c r="M14" i="4"/>
  <c r="N14" i="4" s="1"/>
  <c r="Q14" i="4" s="1"/>
  <c r="Q12" i="4" s="1"/>
  <c r="T13" i="4"/>
  <c r="M13" i="4"/>
  <c r="AZ12" i="4"/>
  <c r="R12" i="4"/>
  <c r="O12" i="4"/>
  <c r="N11" i="4"/>
  <c r="Q11" i="4" s="1"/>
  <c r="Q10" i="4" s="1"/>
  <c r="O10" i="4"/>
  <c r="N10" i="4"/>
  <c r="T9" i="4"/>
  <c r="AZ7" i="4" s="1"/>
  <c r="AZ15" i="4" s="1"/>
  <c r="M9" i="4"/>
  <c r="T8" i="4"/>
  <c r="AT7" i="4" s="1"/>
  <c r="AT15" i="4" s="1"/>
  <c r="S7" i="4"/>
  <c r="R7" i="4"/>
  <c r="Q7" i="4"/>
  <c r="P7" i="4"/>
  <c r="O7" i="4"/>
  <c r="O15" i="4" s="1"/>
  <c r="N7" i="4"/>
  <c r="N6" i="4"/>
  <c r="R5" i="4"/>
  <c r="N4" i="4"/>
  <c r="Q4" i="4" s="1"/>
  <c r="S3" i="4"/>
  <c r="R3" i="4"/>
  <c r="R15" i="4" s="1"/>
  <c r="P3" i="4"/>
  <c r="N3" i="4"/>
  <c r="N25" i="3"/>
  <c r="Q25" i="3" s="1"/>
  <c r="Q24" i="3" s="1"/>
  <c r="R24" i="3"/>
  <c r="N24" i="3"/>
  <c r="N23" i="3"/>
  <c r="S23" i="3" s="1"/>
  <c r="S21" i="3" s="1"/>
  <c r="T22" i="3"/>
  <c r="AZ21" i="3" s="1"/>
  <c r="AZ26" i="3" s="1"/>
  <c r="R21" i="3"/>
  <c r="S20" i="3"/>
  <c r="R20" i="3"/>
  <c r="R18" i="3" s="1"/>
  <c r="Q20" i="3"/>
  <c r="P20" i="3"/>
  <c r="T20" i="3" s="1"/>
  <c r="AJ18" i="3" s="1"/>
  <c r="N20" i="3"/>
  <c r="M20" i="3"/>
  <c r="N19" i="3"/>
  <c r="S19" i="3" s="1"/>
  <c r="S18" i="3" s="1"/>
  <c r="M19" i="3"/>
  <c r="O18" i="3"/>
  <c r="R17" i="3"/>
  <c r="T17" i="3" s="1"/>
  <c r="AJ15" i="3" s="1"/>
  <c r="AJ26" i="3" s="1"/>
  <c r="N16" i="3"/>
  <c r="S16" i="3" s="1"/>
  <c r="S15" i="3" s="1"/>
  <c r="N14" i="3"/>
  <c r="Q14" i="3" s="1"/>
  <c r="Q13" i="3" s="1"/>
  <c r="R13" i="3"/>
  <c r="N13" i="3"/>
  <c r="N12" i="3"/>
  <c r="S12" i="3" s="1"/>
  <c r="S11" i="3" s="1"/>
  <c r="R11" i="3"/>
  <c r="N11" i="3"/>
  <c r="M10" i="3"/>
  <c r="N10" i="3" s="1"/>
  <c r="O9" i="3"/>
  <c r="M8" i="3"/>
  <c r="N8" i="3" s="1"/>
  <c r="S8" i="3" s="1"/>
  <c r="S7" i="3" s="1"/>
  <c r="L8" i="3"/>
  <c r="R7" i="3"/>
  <c r="O7" i="3"/>
  <c r="M6" i="3"/>
  <c r="N6" i="3" s="1"/>
  <c r="R5" i="3"/>
  <c r="O5" i="3"/>
  <c r="O26" i="3" s="1"/>
  <c r="M4" i="3"/>
  <c r="N4" i="3" s="1"/>
  <c r="R3" i="3"/>
  <c r="R15" i="3" l="1"/>
  <c r="R26" i="3" s="1"/>
  <c r="N21" i="3"/>
  <c r="S6" i="3"/>
  <c r="S5" i="3" s="1"/>
  <c r="N5" i="3"/>
  <c r="P14" i="3"/>
  <c r="S25" i="3"/>
  <c r="S24" i="3" s="1"/>
  <c r="S14" i="3"/>
  <c r="S13" i="3" s="1"/>
  <c r="P25" i="3"/>
  <c r="P24" i="3" s="1"/>
  <c r="T7" i="4"/>
  <c r="P11" i="4"/>
  <c r="P10" i="4" s="1"/>
  <c r="S11" i="4"/>
  <c r="S10" i="4" s="1"/>
  <c r="T4" i="4"/>
  <c r="Q3" i="4"/>
  <c r="S6" i="4"/>
  <c r="S5" i="4" s="1"/>
  <c r="S15" i="4" s="1"/>
  <c r="P6" i="4"/>
  <c r="N5" i="4"/>
  <c r="N15" i="4" s="1"/>
  <c r="Q6" i="4"/>
  <c r="Q5" i="4" s="1"/>
  <c r="BK7" i="4"/>
  <c r="N12" i="4"/>
  <c r="P14" i="4"/>
  <c r="S14" i="4"/>
  <c r="S12" i="4" s="1"/>
  <c r="Q4" i="3"/>
  <c r="Q3" i="3" s="1"/>
  <c r="S4" i="3"/>
  <c r="S3" i="3" s="1"/>
  <c r="P4" i="3"/>
  <c r="N3" i="3"/>
  <c r="Q10" i="3"/>
  <c r="Q9" i="3" s="1"/>
  <c r="S10" i="3"/>
  <c r="S9" i="3" s="1"/>
  <c r="P10" i="3"/>
  <c r="N9" i="3"/>
  <c r="T25" i="3"/>
  <c r="Q6" i="3"/>
  <c r="Q5" i="3" s="1"/>
  <c r="Q8" i="3"/>
  <c r="Q7" i="3" s="1"/>
  <c r="Q12" i="3"/>
  <c r="Q11" i="3" s="1"/>
  <c r="Q16" i="3"/>
  <c r="Q15" i="3" s="1"/>
  <c r="Q19" i="3"/>
  <c r="Q18" i="3" s="1"/>
  <c r="Q23" i="3"/>
  <c r="Q21" i="3" s="1"/>
  <c r="P6" i="3"/>
  <c r="N7" i="3"/>
  <c r="P8" i="3"/>
  <c r="P12" i="3"/>
  <c r="N15" i="3"/>
  <c r="P16" i="3"/>
  <c r="N18" i="3"/>
  <c r="P19" i="3"/>
  <c r="P23" i="3"/>
  <c r="M14" i="2"/>
  <c r="Q26" i="3" l="1"/>
  <c r="N26" i="3"/>
  <c r="S26" i="3"/>
  <c r="Q15" i="4"/>
  <c r="T14" i="3"/>
  <c r="P13" i="3"/>
  <c r="T11" i="4"/>
  <c r="T10" i="4" s="1"/>
  <c r="T14" i="4"/>
  <c r="P12" i="4"/>
  <c r="T3" i="4"/>
  <c r="BH3" i="4"/>
  <c r="P5" i="4"/>
  <c r="T6" i="4"/>
  <c r="P18" i="3"/>
  <c r="T19" i="3"/>
  <c r="T16" i="3"/>
  <c r="P15" i="3"/>
  <c r="P7" i="3"/>
  <c r="T8" i="3"/>
  <c r="T7" i="3" s="1"/>
  <c r="AF7" i="3" s="1"/>
  <c r="T6" i="3"/>
  <c r="T5" i="3" s="1"/>
  <c r="BB5" i="3" s="1"/>
  <c r="BK5" i="3" s="1"/>
  <c r="P5" i="3"/>
  <c r="T10" i="3"/>
  <c r="P9" i="3"/>
  <c r="T4" i="3"/>
  <c r="T3" i="3" s="1"/>
  <c r="P3" i="3"/>
  <c r="P26" i="3" s="1"/>
  <c r="P21" i="3"/>
  <c r="T23" i="3"/>
  <c r="P11" i="3"/>
  <c r="T12" i="3"/>
  <c r="BB24" i="3"/>
  <c r="BK24" i="3" s="1"/>
  <c r="T24" i="3"/>
  <c r="O41" i="2"/>
  <c r="R41" i="2"/>
  <c r="T42" i="2"/>
  <c r="AZ41" i="2" s="1"/>
  <c r="M43" i="2"/>
  <c r="N43" i="2" s="1"/>
  <c r="M42" i="2"/>
  <c r="N40" i="2"/>
  <c r="Q40" i="2" s="1"/>
  <c r="Q39" i="2" s="1"/>
  <c r="N38" i="2"/>
  <c r="N36" i="2" s="1"/>
  <c r="T37" i="2"/>
  <c r="O33" i="2"/>
  <c r="N34" i="2"/>
  <c r="S35" i="2"/>
  <c r="R35" i="2"/>
  <c r="R33" i="2" s="1"/>
  <c r="Q35" i="2"/>
  <c r="P35" i="2"/>
  <c r="N35" i="2"/>
  <c r="M35" i="2"/>
  <c r="M34" i="2"/>
  <c r="N31" i="2"/>
  <c r="N29" i="2"/>
  <c r="N27" i="2"/>
  <c r="N6" i="2"/>
  <c r="N12" i="2"/>
  <c r="O19" i="2"/>
  <c r="P19" i="2"/>
  <c r="Q19" i="2"/>
  <c r="R19" i="2"/>
  <c r="S19" i="2"/>
  <c r="N19" i="2"/>
  <c r="T21" i="2"/>
  <c r="AZ19" i="2" s="1"/>
  <c r="T20" i="2"/>
  <c r="AT19" i="2" s="1"/>
  <c r="M21" i="2"/>
  <c r="O17" i="2"/>
  <c r="R17" i="2"/>
  <c r="M18" i="2"/>
  <c r="N18" i="2" s="1"/>
  <c r="L18" i="2"/>
  <c r="O15" i="2"/>
  <c r="R15" i="2"/>
  <c r="M16" i="2"/>
  <c r="N16" i="2" s="1"/>
  <c r="R13" i="2"/>
  <c r="N14" i="2"/>
  <c r="O5" i="2"/>
  <c r="R5" i="2"/>
  <c r="T8" i="2"/>
  <c r="AR5" i="2" s="1"/>
  <c r="AR44" i="2" s="1"/>
  <c r="T9" i="2"/>
  <c r="AT5" i="2" s="1"/>
  <c r="AT44" i="2" s="1"/>
  <c r="T7" i="2"/>
  <c r="AJ5" i="2" s="1"/>
  <c r="M10" i="2"/>
  <c r="N10" i="2" s="1"/>
  <c r="M9" i="2"/>
  <c r="M8" i="2"/>
  <c r="M7" i="2"/>
  <c r="N4" i="2"/>
  <c r="Q4" i="2" s="1"/>
  <c r="T4" i="2" s="1"/>
  <c r="R39" i="2"/>
  <c r="BB3" i="3" l="1"/>
  <c r="P15" i="4"/>
  <c r="BK7" i="3"/>
  <c r="AF26" i="3"/>
  <c r="BK3" i="4"/>
  <c r="BH15" i="4"/>
  <c r="T13" i="3"/>
  <c r="BB13" i="3"/>
  <c r="BK13" i="3" s="1"/>
  <c r="BB10" i="4"/>
  <c r="BK10" i="4" s="1"/>
  <c r="T5" i="4"/>
  <c r="T15" i="4" s="1"/>
  <c r="BB5" i="4"/>
  <c r="BB12" i="4"/>
  <c r="BK12" i="4" s="1"/>
  <c r="T12" i="4"/>
  <c r="T11" i="3"/>
  <c r="BB11" i="3"/>
  <c r="BK11" i="3" s="1"/>
  <c r="T9" i="3"/>
  <c r="T26" i="3" s="1"/>
  <c r="BB9" i="3"/>
  <c r="BK9" i="3" s="1"/>
  <c r="AD15" i="3"/>
  <c r="T15" i="3"/>
  <c r="T18" i="3"/>
  <c r="AD18" i="3"/>
  <c r="BK18" i="3" s="1"/>
  <c r="BB21" i="3"/>
  <c r="BK21" i="3" s="1"/>
  <c r="T21" i="3"/>
  <c r="N39" i="2"/>
  <c r="T35" i="2"/>
  <c r="AJ33" i="2" s="1"/>
  <c r="N33" i="2"/>
  <c r="Q34" i="2"/>
  <c r="Q33" i="2" s="1"/>
  <c r="BK19" i="2"/>
  <c r="P34" i="2"/>
  <c r="P33" i="2" s="1"/>
  <c r="S34" i="2"/>
  <c r="S33" i="2" s="1"/>
  <c r="S43" i="2"/>
  <c r="S41" i="2" s="1"/>
  <c r="N41" i="2"/>
  <c r="T34" i="2"/>
  <c r="P43" i="2"/>
  <c r="P41" i="2" s="1"/>
  <c r="Q43" i="2"/>
  <c r="Q41" i="2" s="1"/>
  <c r="S10" i="2"/>
  <c r="Q10" i="2"/>
  <c r="P10" i="2"/>
  <c r="N5" i="2"/>
  <c r="N13" i="2"/>
  <c r="S14" i="2"/>
  <c r="S13" i="2" s="1"/>
  <c r="Q14" i="2"/>
  <c r="Q13" i="2" s="1"/>
  <c r="P14" i="2"/>
  <c r="N15" i="2"/>
  <c r="S16" i="2"/>
  <c r="S15" i="2" s="1"/>
  <c r="Q16" i="2"/>
  <c r="Q15" i="2" s="1"/>
  <c r="P16" i="2"/>
  <c r="N17" i="2"/>
  <c r="S18" i="2"/>
  <c r="S17" i="2" s="1"/>
  <c r="Q18" i="2"/>
  <c r="Q17" i="2" s="1"/>
  <c r="P18" i="2"/>
  <c r="P6" i="2"/>
  <c r="Q6" i="2"/>
  <c r="Q5" i="2" s="1"/>
  <c r="S6" i="2"/>
  <c r="S5" i="2" s="1"/>
  <c r="T19" i="2"/>
  <c r="P40" i="2"/>
  <c r="P39" i="2" s="1"/>
  <c r="S40" i="2"/>
  <c r="S39" i="2" s="1"/>
  <c r="BK15" i="3" l="1"/>
  <c r="AD26" i="3"/>
  <c r="BK5" i="4"/>
  <c r="BB15" i="4"/>
  <c r="BK15" i="4"/>
  <c r="BK3" i="3"/>
  <c r="BK26" i="3" s="1"/>
  <c r="BB26" i="3"/>
  <c r="T40" i="2"/>
  <c r="T39" i="2" s="1"/>
  <c r="T10" i="2"/>
  <c r="BB5" i="2" s="1"/>
  <c r="AD33" i="2"/>
  <c r="BK33" i="2" s="1"/>
  <c r="T33" i="2"/>
  <c r="T43" i="2"/>
  <c r="P5" i="2"/>
  <c r="T6" i="2"/>
  <c r="P17" i="2"/>
  <c r="T18" i="2"/>
  <c r="T17" i="2" s="1"/>
  <c r="AF17" i="2" s="1"/>
  <c r="BK17" i="2" s="1"/>
  <c r="P15" i="2"/>
  <c r="T16" i="2"/>
  <c r="T15" i="2" s="1"/>
  <c r="BB15" i="2" s="1"/>
  <c r="BK15" i="2" s="1"/>
  <c r="T14" i="2"/>
  <c r="T13" i="2" s="1"/>
  <c r="BB13" i="2" s="1"/>
  <c r="BK13" i="2" s="1"/>
  <c r="P13" i="2"/>
  <c r="N25" i="2"/>
  <c r="Q25" i="2" s="1"/>
  <c r="Q24" i="2" s="1"/>
  <c r="R24" i="2"/>
  <c r="N24" i="2"/>
  <c r="Q12" i="2"/>
  <c r="Q11" i="2" s="1"/>
  <c r="R11" i="2"/>
  <c r="N11" i="2"/>
  <c r="BB39" i="2" l="1"/>
  <c r="BK39" i="2" s="1"/>
  <c r="BB41" i="2"/>
  <c r="BK41" i="2" s="1"/>
  <c r="T41" i="2"/>
  <c r="T5" i="2"/>
  <c r="AF5" i="2"/>
  <c r="P25" i="2"/>
  <c r="P24" i="2" s="1"/>
  <c r="S25" i="2"/>
  <c r="S24" i="2" s="1"/>
  <c r="P12" i="2"/>
  <c r="S12" i="2"/>
  <c r="S11" i="2" s="1"/>
  <c r="BK5" i="2" l="1"/>
  <c r="AF44" i="2"/>
  <c r="T25" i="2"/>
  <c r="T24" i="2" s="1"/>
  <c r="T12" i="2"/>
  <c r="P11" i="2"/>
  <c r="BB24" i="2" l="1"/>
  <c r="BK24" i="2" s="1"/>
  <c r="T11" i="2"/>
  <c r="BB11" i="2"/>
  <c r="Q29" i="2"/>
  <c r="Q28" i="2" s="1"/>
  <c r="O28" i="2"/>
  <c r="N28" i="2"/>
  <c r="M23" i="2"/>
  <c r="N23" i="2" s="1"/>
  <c r="O22" i="2"/>
  <c r="BK11" i="2" l="1"/>
  <c r="O44" i="2"/>
  <c r="S29" i="2"/>
  <c r="S28" i="2" s="1"/>
  <c r="P29" i="2"/>
  <c r="P28" i="2" s="1"/>
  <c r="Q23" i="2"/>
  <c r="Q22" i="2" s="1"/>
  <c r="S23" i="2"/>
  <c r="S22" i="2" s="1"/>
  <c r="P23" i="2"/>
  <c r="N22" i="2"/>
  <c r="T29" i="2" l="1"/>
  <c r="T23" i="2"/>
  <c r="P22" i="2"/>
  <c r="T28" i="2" l="1"/>
  <c r="BB28" i="2"/>
  <c r="BK28" i="2" s="1"/>
  <c r="T22" i="2"/>
  <c r="BB22" i="2"/>
  <c r="BK22" i="2" l="1"/>
  <c r="Q38" i="2"/>
  <c r="Q36" i="2" s="1"/>
  <c r="AZ36" i="2"/>
  <c r="AZ44" i="2" s="1"/>
  <c r="R36" i="2"/>
  <c r="R32" i="2"/>
  <c r="T32" i="2" s="1"/>
  <c r="AJ30" i="2" s="1"/>
  <c r="AJ44" i="2" s="1"/>
  <c r="Q31" i="2"/>
  <c r="Q30" i="2" s="1"/>
  <c r="R30" i="2"/>
  <c r="N30" i="2"/>
  <c r="S27" i="2"/>
  <c r="S26" i="2" s="1"/>
  <c r="R26" i="2"/>
  <c r="N26" i="2"/>
  <c r="Q3" i="2"/>
  <c r="R3" i="2"/>
  <c r="N3" i="2"/>
  <c r="N44" i="2" l="1"/>
  <c r="R44" i="2"/>
  <c r="P3" i="2"/>
  <c r="S3" i="2"/>
  <c r="P38" i="2"/>
  <c r="S38" i="2"/>
  <c r="S36" i="2" s="1"/>
  <c r="P31" i="2"/>
  <c r="S31" i="2"/>
  <c r="S30" i="2" s="1"/>
  <c r="Q27" i="2"/>
  <c r="Q26" i="2" s="1"/>
  <c r="Q44" i="2" s="1"/>
  <c r="P27" i="2"/>
  <c r="S44" i="2" l="1"/>
  <c r="T3" i="2"/>
  <c r="BH3" i="2"/>
  <c r="T38" i="2"/>
  <c r="P36" i="2"/>
  <c r="T31" i="2"/>
  <c r="P30" i="2"/>
  <c r="P26" i="2"/>
  <c r="T27" i="2"/>
  <c r="BK3" i="2" l="1"/>
  <c r="BH44" i="2"/>
  <c r="P44" i="2"/>
  <c r="T30" i="2"/>
  <c r="AD30" i="2"/>
  <c r="T26" i="2"/>
  <c r="BB26" i="2"/>
  <c r="T36" i="2"/>
  <c r="BB36" i="2"/>
  <c r="BK36" i="2" s="1"/>
  <c r="BK26" i="2" l="1"/>
  <c r="BB44" i="2"/>
  <c r="BK30" i="2"/>
  <c r="AD44" i="2"/>
  <c r="BK44" i="2"/>
  <c r="T44" i="2"/>
</calcChain>
</file>

<file path=xl/sharedStrings.xml><?xml version="1.0" encoding="utf-8"?>
<sst xmlns="http://schemas.openxmlformats.org/spreadsheetml/2006/main" count="446" uniqueCount="176">
  <si>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</si>
  <si>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</si>
  <si>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</si>
  <si>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</si>
  <si>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</si>
  <si>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</si>
  <si>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</si>
  <si>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</si>
  <si>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</si>
  <si>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</si>
  <si>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</si>
  <si>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</si>
  <si>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</si>
  <si>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</si>
  <si>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</si>
  <si>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</si>
  <si>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</si>
  <si>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</si>
  <si>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</si>
  <si>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</si>
  <si>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</si>
  <si>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</si>
  <si>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</si>
  <si>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</si>
  <si>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</si>
  <si>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</si>
  <si>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</si>
  <si>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</si>
  <si>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</si>
  <si>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</si>
  <si>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</si>
  <si>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</si>
  <si>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</si>
  <si>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</si>
  <si>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</si>
  <si>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</si>
  <si>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</si>
  <si>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</si>
  <si>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</si>
  <si>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</si>
  <si>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</si>
  <si>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</si>
  <si>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</si>
  <si>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ЩРЭС</t>
  </si>
  <si>
    <t>КРЭС</t>
  </si>
  <si>
    <t>-</t>
  </si>
  <si>
    <t>ЦРЭС</t>
  </si>
  <si>
    <t>41198700 (ВЭС-3138/2015)</t>
  </si>
  <si>
    <t>41203376 (ВЭС-3157/2015)</t>
  </si>
  <si>
    <t>41189848 (ЦЭС-11549/2015)</t>
  </si>
  <si>
    <t>41143817 (ЦЭС-11592/2015)</t>
  </si>
  <si>
    <t>41154150 (ЦЭС-11688/2015)</t>
  </si>
  <si>
    <t>41192928 (ЦЭС-11853/2015)</t>
  </si>
  <si>
    <t>41187886 (ЦЭС-12010/2015)</t>
  </si>
  <si>
    <t>41197918 (ЦЭС-12090/2015)</t>
  </si>
  <si>
    <t>41186924 (ЮЭС-3031/2015)</t>
  </si>
  <si>
    <t>41197364 (ЮЭС-3046/2015)</t>
  </si>
  <si>
    <t>41198700</t>
  </si>
  <si>
    <t>41203376</t>
  </si>
  <si>
    <t>41189848</t>
  </si>
  <si>
    <t>41143817</t>
  </si>
  <si>
    <t>41154150</t>
  </si>
  <si>
    <t>41192928</t>
  </si>
  <si>
    <t>41187886</t>
  </si>
  <si>
    <t>41197918</t>
  </si>
  <si>
    <t>41186924</t>
  </si>
  <si>
    <t>41197364</t>
  </si>
  <si>
    <t>ООО "Хлебороб"</t>
  </si>
  <si>
    <t>Алтунин Аркадий Владимирович</t>
  </si>
  <si>
    <t>Шумаков Виктор Михайлович</t>
  </si>
  <si>
    <t>Буглов Александр Яковлевич</t>
  </si>
  <si>
    <t>Даниленко Наталья Дмитриевна</t>
  </si>
  <si>
    <t>Общество с ограниченной ответственностью «Эволюция 7»</t>
  </si>
  <si>
    <t>Герасимова Ирина Михайловна</t>
  </si>
  <si>
    <t>Хасид Леонид Давидович</t>
  </si>
  <si>
    <t>Дурнев Александр Васильевич</t>
  </si>
  <si>
    <t>Администрация Новоивановского сельсовета</t>
  </si>
  <si>
    <t>Б.С.РЭС</t>
  </si>
  <si>
    <t>Су.РЭС</t>
  </si>
  <si>
    <t>Курская область, Щигровский район, Знаменский сельсовет</t>
  </si>
  <si>
    <t>Курская область, Щигровский район, Вишневский сельсовет, д. Ивановка, кад. № 46:28:020401:12</t>
  </si>
  <si>
    <t>Курская область, Курский р-он, Щетинский с/с, СНТ «Приморское», уч. 1143</t>
  </si>
  <si>
    <t>Курская обл., д. 1-е Цветово, уч. 46:11:121205:152</t>
  </si>
  <si>
    <t>Курский р-н, Рышковский с/с, х.Кислино, уч.46:11:170607:1544</t>
  </si>
  <si>
    <t>г.Курск, пр-т В.Клыкова, д.20 "Б"</t>
  </si>
  <si>
    <t>д. 1-е Цветово, уч. 46:11:121205:171</t>
  </si>
  <si>
    <t>Курский р-н, Пашковский с/с, снт "Зеленая роща", уч.47</t>
  </si>
  <si>
    <t>Курская область, Большесолдатский район, с. Большое Солдатское,ул.Гагагрина, кад.№ 46:02:010505:81</t>
  </si>
  <si>
    <t>Суджанский район,с.Новоивановка.</t>
  </si>
  <si>
    <t>- строительство ответвления протяженностью не более 0,025 км от опоры № 2-3 ВЛ-0,4 кВ № 1 до ВПУ на границе земельного участка заявителя(марку и сечение провода, протяженность уточнить при проектировании).</t>
  </si>
  <si>
    <t>-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(прямого включения); 
- температурный рабочий диапазон в соответствии с климатическими условиями эксплуатации (от -40°С до +70°С для установки в блок измерения и защиты (БИЗ) на фасаде здания или опоре).
Вводной пункт учета должен иметь небьющиеся окно для снятия показаний с электросчетчика на уровне отсчетного устройства.
В местах, где имеется опасность механических повреждений счетчиков или их загрязнения, или в местах, доступных для посторонних лиц (проходы, лестничные клетки и т.п.), для счетчиков должен предусматриваться запирающийся шкаф с окошком на уровне циферблата. Аналогичные шкафы должны устанавливаться также для совместного размещения счетчиков и трансформаторов тока при выполнении учета на стороне низшего напряжения (на вводе у потребителей).
 Место установки: РУ-0,4 кВ ТП-10/0,4 кВ № 045 (инв. № 13011520-00).</t>
  </si>
  <si>
    <t>- строительство ответвления протяженностью 0,13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- в т.ч. 0,07 км по техническим условиям Ц-11592</t>
  </si>
  <si>
    <t>- строительство ВЛ-0,4 кВ протяженностью 0,2 км от ВЛ-0,4 кВ №2 до границы земельного участка заявителя (номер опоры, марку и сечение провода, протяженность уточнить при проектировании).</t>
  </si>
  <si>
    <t>- строительство участка ВЛ-0,4кВ протяженностью 0,035 км от опоры №9 существующей ВЛ-0,4 кВ №1 (инв.№100160)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</si>
  <si>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ВЛ-10 кВ протяженностью  0,07 км до границы земельного участка заявителя, с установкой опоры и монтажом разъединителя 10 кВ (точку врезки, марку и сечение провода, протяженность уточнить при проектировании).</t>
  </si>
  <si>
    <t>реконструкция существующей ВЛ-0,4 кВ № 2 (инв. № 3321) в части монтажа двух дополнительных проводов на участке протяженностью 0,2 км по трассе, в пролетах опор №№ 1…6 (объем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</si>
  <si>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7.1.22 (инв.№ 3584)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</si>
  <si>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№1 (инв.№12014178-00) в части монтажа ответвительной арматуры в точке врезки на опоре № 2-3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</si>
  <si>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</si>
  <si>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</si>
  <si>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реконструкция существующей ТП-10/0,4 кВ № 045 (инв. № 13011520-00) в части монтажа дополнительного коммутационного аппарата отходящей ЛЭП-0,4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</si>
  <si>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 по техническим условиям Ц-11592.</t>
  </si>
  <si>
    <t>реконструкция ВЛ-0,4 кВ в части монтажа арматуры в точке врезки (объем реконструкции уточнить при проектировании) –_x000D_ за счет средств тарифа на передачу электроэнергии.</t>
  </si>
  <si>
    <t>реконструкция существующей ВЛ-0,4 кВ №1 (инв.№100160)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</si>
  <si>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объектов электросетевого хозяйства: ответвительная арматура.</t>
  </si>
  <si>
    <t>41157747 (ЮЭС-2959/2015)</t>
  </si>
  <si>
    <t>ООО "Псельское" (ИСКЛ.)</t>
  </si>
  <si>
    <t xml:space="preserve"> - 10.1. Проектирование и строительство двух участков ВЛ-6 кВ общей протяженностью L≈0,07 км от существующих опор № 3 ВЛ-6 кВ № 127, ПС 110/6 кВ «Долгие Буды» и № 2 ВЛ-6 кВ № 1211, ПС 110/6 кВ «Долгие Буды» до границы земельного участка Заявителя, с монтажом разъединителей 6-кВ на концевых опорах.</t>
  </si>
  <si>
    <t>В проекте предусмотреть реконструкцию ВЛ-6 кВ № 127, ПС 110/6 кВ «Долгие Буды» и № 2 ВЛ-6 кВ № 1211, ПС 110/6 кВ «Долгие Буды» в части монтажа ответвительной арматуры к опоре ВЛ-6 кВ в точке врезки. Протяженность, сечение провода/кабеля, тип линии и объем реконструкции уточнить при проектировании.</t>
  </si>
  <si>
    <t xml:space="preserve"> Курская обл.,Беловский р-он,х.Чернецкий д.17</t>
  </si>
  <si>
    <t>Б.РЭС</t>
  </si>
  <si>
    <t xml:space="preserve"> - строительство ВЛ-0,4 кВ протяженностью 0,4 км от ТП-10/0,4 кВ № 199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</si>
  <si>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199 (инв. № 2698) в части монтажа дополнительного коммутационного аппарата отходящей ЛЭП-0,4 кВ (объем реконструкции уточнить при проектировании) – за счет средств тарифа на передачу электроэнергии.</t>
  </si>
  <si>
    <t>Индивидуальный предприниматель глава КФХ Яковлев Александр Васильевич</t>
  </si>
  <si>
    <t>Со.РЭС</t>
  </si>
  <si>
    <t>Курская обл,Пристенский р-н,Среднеольшанский сельсовет</t>
  </si>
  <si>
    <t>41201570 (ЮЭС-3049/2016)</t>
  </si>
  <si>
    <t>ВЛ-0,4 кВ № 2 (инв. № 3321)</t>
  </si>
  <si>
    <t>Реконструкция ВЛ-0,4 кВ с монтажом 2-х дополнительных проводов</t>
  </si>
  <si>
    <t>0,2 по трассе</t>
  </si>
  <si>
    <t xml:space="preserve"> ТП-10/0,4 кВ № 199 (инв. № 2698)</t>
  </si>
  <si>
    <t>Монтаж автоматического выключателя 0,4 кВ (до 63 А)</t>
  </si>
  <si>
    <t xml:space="preserve">ВЛ-0,4 кВ № 1 (инв. № нет) </t>
  </si>
  <si>
    <t>Остальной объем строительства включен в Ц-11592 (63 лот Хоз.способ от 22.10.2015г.)</t>
  </si>
  <si>
    <t>ВЛ-0,4 кВ №1 (инв.№100160)</t>
  </si>
  <si>
    <t>Гюмюшлю Екатерина Лазаревна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</si>
  <si>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</si>
  <si>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41202274 (ЦЭС-11865/2016)</t>
  </si>
  <si>
    <t>д. Цветово, ул. Новая, уч. 46:11:120101:540</t>
  </si>
  <si>
    <t>41203311 (ЦЭС-12035/2016)</t>
  </si>
  <si>
    <t>Рожкова Галина Николаевна</t>
  </si>
  <si>
    <t xml:space="preserve"> - строительство ответвления протяженностью 0,24 км от опоры существующей ВЛ-0,4 кВ № 4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</si>
  <si>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4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</si>
  <si>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д. Татаренкова, уч. 46:11:110906:92</t>
  </si>
  <si>
    <t>Администрация Большесолдатского района</t>
  </si>
  <si>
    <t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электроэнергии, по Ю-2989.</t>
  </si>
  <si>
    <t>Курская обл., с. Большесолдатское, ул. 70 лет Победы</t>
  </si>
  <si>
    <t>41199516 (ЮЭС-2998/2016)</t>
  </si>
  <si>
    <t>ИП КФХ Барышев В.Н.</t>
  </si>
  <si>
    <t>41143518 (ЮЭС-2947/2016)</t>
  </si>
  <si>
    <t>П.РЭС</t>
  </si>
  <si>
    <t xml:space="preserve"> - строительство ВЛ-0,4 кВ протяженностью 0,07 км от ТП-10/0,4 кВ № 573 13/250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</si>
  <si>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573 13/250 (инв. № 00002664)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электроэнергии.</t>
  </si>
  <si>
    <t>Курская область, Пристенский район, Пристенский сельсовет, кад. № 46:19:110401:71.</t>
  </si>
  <si>
    <t>ВЛ-0,4 кВ №1 (инв.№12014178-00)</t>
  </si>
  <si>
    <t>0,025 (СИП-4)</t>
  </si>
  <si>
    <t xml:space="preserve">ВЛ-0,4 кВ № 4 (инв. № нет) </t>
  </si>
  <si>
    <t xml:space="preserve"> ВЛ-10 кВ № 2512 (инв. № 00001459) </t>
  </si>
  <si>
    <t>Остальной объем строительства включен в Ю-2989 (Лот № 65-66-67 Юго-Запад-1)</t>
  </si>
  <si>
    <t xml:space="preserve"> - строительство ответвления протяженностью 1,7 км от опоры существующей ВЛ-10 кВ № 7.1.22 (инв.№ 3584) до проектируемой ТП-10/0,4 кВ, с увеличением протяженности существующей ВЛ-10 кВ (марку и сечение провода, протяженность уточнить при проектировании);
строительство ВЛ-0,4 кВ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</si>
  <si>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 xml:space="preserve"> - строительство ответвления протяженностью 0,09 км от опоры  существующей  ВЛ-0,4 кВ № 1 (инв. № 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</si>
  <si>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 xml:space="preserve"> - строительство ответвления протяженностью 0,25 км от опоры существующей ВЛ-10 кВ № 2512 (инв. № 00001459) до проектируемой ТП-10/0,4 кВ с увеличением протяженности существующей ВЛ-10 кВ и установкой разъединителя на концевой опоре (марку и сечение провода, протяженность уточнить при проектировании) – по Ю-2989.
 строительство ВЛ-0,4 кВ протяженностью 0,555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0,49 км по Ю-2989.
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Ю-2989.</t>
  </si>
  <si>
    <t>ВЛ-10 кВ № 7.1.22 (инв.№ 3584)</t>
  </si>
  <si>
    <t>СТП 63 кВА</t>
  </si>
  <si>
    <t xml:space="preserve"> ВЛ-0,4 кВ № 1 (Курская обл., д. 1-е Цветово)</t>
  </si>
  <si>
    <t xml:space="preserve">ВЛ-10 кВ № 412.16 (инв. № 4009) </t>
  </si>
  <si>
    <t>строительство ответвления протяженностью 0,44 км от опоры  существующей  ВЛ-10 кВ № 412.16 (инв. № 4009) до проектируемой ТП-10/0,4 кВ с установкой разъединителя 10 кВ на первой опоре и 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0,18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</si>
  <si>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Остальной объем строительства включен в Ц-11688 (Лот № 64 льготники)</t>
  </si>
  <si>
    <t>Монтаж автоматического выключателя 0,4 кВ (до 63 А) - 1 шт.</t>
  </si>
  <si>
    <t>ВЛ-6 кВ протяженностью 0,07 км</t>
  </si>
  <si>
    <t xml:space="preserve"> ТП-10/0,4 кВ № 573 13/250 (инв. № 00002664) </t>
  </si>
  <si>
    <t>ИТОГО:</t>
  </si>
  <si>
    <t xml:space="preserve"> - строительство ответвления протяженностью 0,15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</si>
  <si>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Монтаж автоматического выключателя 0,4 кВ - 1 шт.</t>
  </si>
  <si>
    <t>Проектирование и строительство двух участков ВЛ-6 кВ общей протяженностью L≈0,07 км от существующих опор № 3 ВЛ-6 кВ № 127, ПС 110/6 кВ «Долгие Буды» и № 2 ВЛ-6 кВ № 1211, ПС 110/6 кВ «Долгие Буды» до границы земельного участка Заявителя, с монтажом разъединителей 6-кВ на концевых опорах.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</si>
  <si>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</si>
  <si>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</si>
  <si>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</si>
  <si>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</si>
  <si>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</si>
  <si>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</si>
  <si>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</si>
  <si>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</si>
  <si>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</si>
  <si>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Приложение к очереди № 69 ЦЭС Юго-Запад (SAP № 8500005144)</t>
  </si>
  <si>
    <t xml:space="preserve">ООО "Псельское"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</si>
</sst>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  <font>
      <sz val="85"/>
      <name val="Arial"/>
      <family val="2"/>
      <charset val="204"/>
    </font>
    <font>
      <b/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6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08"/>
  <sheetViews>
    <sheetView view="pageBreakPreview" zoomScale="30" zoomScaleNormal="70" zoomScaleSheetLayoutView="30" workbookViewId="0">
      <pane ySplit="2" topLeftCell="A3" activePane="bottomLeft" state="frozen"/>
      <selection pane="bottomLeft" activeCell="J7" sqref="J7"/>
    </sheetView>
  </sheetViews>
  <sheetFormatPr defaultRowHeight="34.5" x14ac:dyDescent="0.45"/>
  <cols>
    <col min="1" max="1" width="45.42578125" style="28" customWidth="1"/>
    <col min="2" max="2" width="25.5703125" style="28" customWidth="1"/>
    <col min="3" max="3" width="36" style="28" customWidth="1"/>
    <col min="4" max="4" width="36.85546875" style="28" hidden="1" customWidth="1"/>
    <col min="5" max="5" width="16.42578125" style="28" customWidth="1"/>
    <col min="6" max="6" width="44.7109375" style="28" customWidth="1"/>
    <col min="7" max="7" width="23.5703125" style="28" customWidth="1"/>
    <col min="8" max="8" width="52.140625" style="28" customWidth="1"/>
    <col min="9" max="9" width="198.42578125" style="28" customWidth="1"/>
    <col min="10" max="10" width="176.5703125" style="28" customWidth="1"/>
    <col min="11" max="11" width="38.140625" style="28" customWidth="1"/>
    <col min="12" max="12" width="43" style="28" customWidth="1"/>
    <col min="13" max="13" width="39.140625" style="28" customWidth="1"/>
    <col min="14" max="14" width="40.85546875" style="28" customWidth="1"/>
    <col min="15" max="15" width="16" style="28" hidden="1" customWidth="1"/>
    <col min="16" max="16" width="36.5703125" style="28" customWidth="1"/>
    <col min="17" max="17" width="33.28515625" style="28" customWidth="1"/>
    <col min="18" max="18" width="23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customWidth="1"/>
    <col min="30" max="30" width="19.7109375" style="28" customWidth="1"/>
    <col min="31" max="31" width="21" style="28" customWidth="1"/>
    <col min="32" max="32" width="25.85546875" style="28" customWidth="1"/>
    <col min="33" max="33" width="37.7109375" style="28" hidden="1" customWidth="1"/>
    <col min="34" max="34" width="21" style="28" hidden="1" customWidth="1"/>
    <col min="35" max="35" width="19.140625" style="28" customWidth="1"/>
    <col min="36" max="36" width="23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customWidth="1"/>
    <col min="44" max="44" width="22" style="28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34.85546875" style="28" customWidth="1"/>
    <col min="52" max="52" width="24.28515625" style="28" customWidth="1"/>
    <col min="53" max="53" width="31.28515625" style="28" customWidth="1"/>
    <col min="54" max="54" width="21.85546875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32" style="28" customWidth="1"/>
    <col min="60" max="60" width="18.5703125" style="28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41.7109375" style="28" customWidth="1"/>
    <col min="66" max="66" width="17.7109375" style="32" customWidth="1"/>
    <col min="67" max="67" width="9.140625" style="28"/>
    <col min="68" max="68" width="16.42578125" style="28" bestFit="1" customWidth="1"/>
    <col min="69" max="16384" width="9.1406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86" customFormat="1" ht="216.75" customHeight="1" x14ac:dyDescent="0.25">
      <c r="A3" s="76" t="s">
        <v>47</v>
      </c>
      <c r="B3" s="77" t="s">
        <v>57</v>
      </c>
      <c r="C3" s="78">
        <v>466.1</v>
      </c>
      <c r="D3" s="78"/>
      <c r="E3" s="79">
        <v>15</v>
      </c>
      <c r="F3" s="77" t="s">
        <v>67</v>
      </c>
      <c r="G3" s="77" t="s">
        <v>43</v>
      </c>
      <c r="H3" s="77" t="s">
        <v>79</v>
      </c>
      <c r="I3" s="77" t="s">
        <v>45</v>
      </c>
      <c r="J3" s="77" t="s">
        <v>95</v>
      </c>
      <c r="K3" s="79" t="s">
        <v>117</v>
      </c>
      <c r="L3" s="79"/>
      <c r="M3" s="79"/>
      <c r="N3" s="80">
        <f>N4</f>
        <v>46.268000000000001</v>
      </c>
      <c r="O3" s="79"/>
      <c r="P3" s="80">
        <f t="shared" ref="P3:T3" si="0">P4</f>
        <v>0</v>
      </c>
      <c r="Q3" s="80">
        <f t="shared" si="0"/>
        <v>46.268000000000001</v>
      </c>
      <c r="R3" s="80">
        <f t="shared" si="0"/>
        <v>0</v>
      </c>
      <c r="S3" s="80">
        <f t="shared" si="0"/>
        <v>0</v>
      </c>
      <c r="T3" s="80">
        <f t="shared" si="0"/>
        <v>46.268000000000001</v>
      </c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2"/>
      <c r="BB3" s="79"/>
      <c r="BC3" s="79"/>
      <c r="BD3" s="81"/>
      <c r="BE3" s="81"/>
      <c r="BF3" s="81"/>
      <c r="BG3" s="79" t="s">
        <v>119</v>
      </c>
      <c r="BH3" s="80">
        <f>T4</f>
        <v>46.268000000000001</v>
      </c>
      <c r="BI3" s="80"/>
      <c r="BJ3" s="81"/>
      <c r="BK3" s="81">
        <f>BH3</f>
        <v>46.268000000000001</v>
      </c>
      <c r="BL3" s="83">
        <v>42544</v>
      </c>
      <c r="BM3" s="81"/>
      <c r="BN3" s="81"/>
      <c r="BO3" s="84"/>
      <c r="BP3" s="84"/>
      <c r="BQ3" s="83"/>
      <c r="BR3" s="85"/>
    </row>
    <row r="4" spans="1:70" s="6" customFormat="1" ht="216.7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118</v>
      </c>
      <c r="M4" s="4" t="s">
        <v>119</v>
      </c>
      <c r="N4" s="13">
        <f>0.2*231.34</f>
        <v>46.268000000000001</v>
      </c>
      <c r="O4" s="13"/>
      <c r="P4" s="13">
        <v>0</v>
      </c>
      <c r="Q4" s="13">
        <f>N4</f>
        <v>46.268000000000001</v>
      </c>
      <c r="R4" s="13">
        <v>0</v>
      </c>
      <c r="S4" s="13">
        <v>0</v>
      </c>
      <c r="T4" s="13">
        <f>P4+Q4+R4+S4</f>
        <v>46.268000000000001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18"/>
      <c r="BB4" s="18"/>
      <c r="BC4" s="4"/>
      <c r="BD4" s="5"/>
      <c r="BE4" s="5"/>
      <c r="BF4" s="5"/>
      <c r="BG4" s="5"/>
      <c r="BH4" s="5"/>
      <c r="BI4" s="5"/>
      <c r="BJ4" s="5"/>
      <c r="BK4" s="36"/>
      <c r="BL4" s="8"/>
      <c r="BM4" s="5"/>
      <c r="BN4" s="5"/>
      <c r="BO4" s="7"/>
      <c r="BP4" s="7"/>
      <c r="BQ4" s="8"/>
      <c r="BR4" s="9"/>
    </row>
    <row r="5" spans="1:70" s="58" customFormat="1" ht="346.5" customHeight="1" x14ac:dyDescent="0.25">
      <c r="A5" s="49" t="s">
        <v>48</v>
      </c>
      <c r="B5" s="50" t="s">
        <v>58</v>
      </c>
      <c r="C5" s="51">
        <v>466.1</v>
      </c>
      <c r="D5" s="51"/>
      <c r="E5" s="52">
        <v>15</v>
      </c>
      <c r="F5" s="50" t="s">
        <v>68</v>
      </c>
      <c r="G5" s="50" t="s">
        <v>43</v>
      </c>
      <c r="H5" s="50" t="s">
        <v>80</v>
      </c>
      <c r="I5" s="50" t="s">
        <v>149</v>
      </c>
      <c r="J5" s="50" t="s">
        <v>96</v>
      </c>
      <c r="K5" s="52" t="s">
        <v>152</v>
      </c>
      <c r="L5" s="52"/>
      <c r="M5" s="54"/>
      <c r="N5" s="52">
        <f>N6+N7+N8+N9+N10</f>
        <v>2851.0600000000004</v>
      </c>
      <c r="O5" s="52">
        <f t="shared" ref="O5:T5" si="1">O6+O7+O8+O9+O10</f>
        <v>0</v>
      </c>
      <c r="P5" s="52">
        <f t="shared" si="1"/>
        <v>211.72440000000003</v>
      </c>
      <c r="Q5" s="52">
        <f t="shared" si="1"/>
        <v>2185.1037999999999</v>
      </c>
      <c r="R5" s="52">
        <f t="shared" si="1"/>
        <v>326.85000000000002</v>
      </c>
      <c r="S5" s="52">
        <f t="shared" si="1"/>
        <v>127.38180000000001</v>
      </c>
      <c r="T5" s="52">
        <f t="shared" si="1"/>
        <v>2851.06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>
        <v>1.7</v>
      </c>
      <c r="AF5" s="53">
        <f>T6</f>
        <v>2417.3999999999996</v>
      </c>
      <c r="AG5" s="53"/>
      <c r="AH5" s="53"/>
      <c r="AI5" s="53">
        <v>1</v>
      </c>
      <c r="AJ5" s="53">
        <f>T7</f>
        <v>60.44</v>
      </c>
      <c r="AK5" s="53"/>
      <c r="AL5" s="53"/>
      <c r="AM5" s="53"/>
      <c r="AN5" s="53"/>
      <c r="AO5" s="53"/>
      <c r="AP5" s="53"/>
      <c r="AQ5" s="53" t="s">
        <v>153</v>
      </c>
      <c r="AR5" s="53">
        <f>T8</f>
        <v>324.83999999999997</v>
      </c>
      <c r="AS5" s="53">
        <v>1</v>
      </c>
      <c r="AT5" s="53">
        <f>T9</f>
        <v>15.350000000000001</v>
      </c>
      <c r="AU5" s="53"/>
      <c r="AV5" s="53"/>
      <c r="AW5" s="53"/>
      <c r="AX5" s="53"/>
      <c r="AY5" s="53"/>
      <c r="AZ5" s="53"/>
      <c r="BA5" s="54">
        <v>0.03</v>
      </c>
      <c r="BB5" s="54">
        <f>T10</f>
        <v>33.03</v>
      </c>
      <c r="BC5" s="52"/>
      <c r="BD5" s="53"/>
      <c r="BE5" s="53"/>
      <c r="BF5" s="53"/>
      <c r="BG5" s="53"/>
      <c r="BH5" s="53"/>
      <c r="BI5" s="53"/>
      <c r="BJ5" s="53"/>
      <c r="BK5" s="70">
        <f>AF5+AJ5+AR5+AT5+BB5</f>
        <v>2851.06</v>
      </c>
      <c r="BL5" s="56">
        <v>42551</v>
      </c>
      <c r="BM5" s="53"/>
      <c r="BN5" s="53"/>
      <c r="BO5" s="55"/>
      <c r="BP5" s="55"/>
      <c r="BQ5" s="56"/>
      <c r="BR5" s="57"/>
    </row>
    <row r="6" spans="1:70" s="48" customFormat="1" ht="126.75" customHeight="1" x14ac:dyDescent="0.25">
      <c r="A6" s="38"/>
      <c r="B6" s="39"/>
      <c r="C6" s="40"/>
      <c r="D6" s="40"/>
      <c r="E6" s="41"/>
      <c r="F6" s="39"/>
      <c r="G6" s="39"/>
      <c r="H6" s="39"/>
      <c r="I6" s="39"/>
      <c r="J6" s="39"/>
      <c r="K6" s="41"/>
      <c r="L6" s="41" t="s">
        <v>7</v>
      </c>
      <c r="M6" s="42">
        <v>1.7</v>
      </c>
      <c r="N6" s="41">
        <f>1422*M6</f>
        <v>2417.4</v>
      </c>
      <c r="O6" s="41"/>
      <c r="P6" s="41">
        <f>0.08*N6</f>
        <v>193.39200000000002</v>
      </c>
      <c r="Q6" s="41">
        <f>0.87*N6</f>
        <v>2103.1379999999999</v>
      </c>
      <c r="R6" s="41"/>
      <c r="S6" s="41">
        <f>0.05*N6</f>
        <v>120.87</v>
      </c>
      <c r="T6" s="41">
        <f>P6+Q6+R6+S6</f>
        <v>2417.3999999999996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2"/>
      <c r="BB6" s="42"/>
      <c r="BC6" s="41"/>
      <c r="BD6" s="43"/>
      <c r="BE6" s="43"/>
      <c r="BF6" s="43"/>
      <c r="BG6" s="43"/>
      <c r="BH6" s="43"/>
      <c r="BI6" s="43"/>
      <c r="BJ6" s="43"/>
      <c r="BK6" s="44"/>
      <c r="BL6" s="45"/>
      <c r="BM6" s="43"/>
      <c r="BN6" s="43"/>
      <c r="BO6" s="46"/>
      <c r="BP6" s="46"/>
      <c r="BQ6" s="45"/>
      <c r="BR6" s="47"/>
    </row>
    <row r="7" spans="1:70" s="48" customFormat="1" ht="108.75" customHeight="1" x14ac:dyDescent="0.25">
      <c r="A7" s="38"/>
      <c r="B7" s="39"/>
      <c r="C7" s="40"/>
      <c r="D7" s="40"/>
      <c r="E7" s="41"/>
      <c r="F7" s="39"/>
      <c r="G7" s="39"/>
      <c r="H7" s="39"/>
      <c r="I7" s="39"/>
      <c r="J7" s="39"/>
      <c r="K7" s="41"/>
      <c r="L7" s="41" t="s">
        <v>9</v>
      </c>
      <c r="M7" s="44">
        <f>AI5</f>
        <v>1</v>
      </c>
      <c r="N7" s="41">
        <v>60.44</v>
      </c>
      <c r="O7" s="41"/>
      <c r="P7" s="41">
        <v>4.4800000000000004</v>
      </c>
      <c r="Q7" s="41">
        <v>8.6999999999999993</v>
      </c>
      <c r="R7" s="41">
        <v>45.18</v>
      </c>
      <c r="S7" s="41">
        <v>2.08</v>
      </c>
      <c r="T7" s="41">
        <f>P7+Q7+R7+S7</f>
        <v>60.44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2"/>
      <c r="BB7" s="42"/>
      <c r="BC7" s="41"/>
      <c r="BD7" s="43"/>
      <c r="BE7" s="43"/>
      <c r="BF7" s="43"/>
      <c r="BG7" s="43"/>
      <c r="BH7" s="43"/>
      <c r="BI7" s="43"/>
      <c r="BJ7" s="43"/>
      <c r="BK7" s="44"/>
      <c r="BL7" s="45"/>
      <c r="BM7" s="43"/>
      <c r="BN7" s="43"/>
      <c r="BO7" s="46"/>
      <c r="BP7" s="46"/>
      <c r="BQ7" s="45"/>
      <c r="BR7" s="47"/>
    </row>
    <row r="8" spans="1:70" s="48" customFormat="1" ht="126.75" customHeight="1" x14ac:dyDescent="0.25">
      <c r="A8" s="38"/>
      <c r="B8" s="39"/>
      <c r="C8" s="40"/>
      <c r="D8" s="40"/>
      <c r="E8" s="41"/>
      <c r="F8" s="39"/>
      <c r="G8" s="39"/>
      <c r="H8" s="39"/>
      <c r="I8" s="39"/>
      <c r="J8" s="39"/>
      <c r="K8" s="41"/>
      <c r="L8" s="41" t="s">
        <v>12</v>
      </c>
      <c r="M8" s="44" t="str">
        <f>AQ5</f>
        <v>СТП 63 кВА</v>
      </c>
      <c r="N8" s="41">
        <v>324.83999999999997</v>
      </c>
      <c r="O8" s="41"/>
      <c r="P8" s="41">
        <v>10.08</v>
      </c>
      <c r="Q8" s="41">
        <v>42.69</v>
      </c>
      <c r="R8" s="41">
        <v>269.62</v>
      </c>
      <c r="S8" s="41">
        <v>2.4500000000000002</v>
      </c>
      <c r="T8" s="41">
        <f t="shared" ref="T8:T10" si="2">P8+Q8+R8+S8</f>
        <v>324.83999999999997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2"/>
      <c r="BB8" s="42"/>
      <c r="BC8" s="41"/>
      <c r="BD8" s="43"/>
      <c r="BE8" s="43"/>
      <c r="BF8" s="43"/>
      <c r="BG8" s="43"/>
      <c r="BH8" s="43"/>
      <c r="BI8" s="43"/>
      <c r="BJ8" s="43"/>
      <c r="BK8" s="44"/>
      <c r="BL8" s="45"/>
      <c r="BM8" s="43"/>
      <c r="BN8" s="43"/>
      <c r="BO8" s="46"/>
      <c r="BP8" s="46"/>
      <c r="BQ8" s="45"/>
      <c r="BR8" s="47"/>
    </row>
    <row r="9" spans="1:70" s="48" customFormat="1" ht="138.75" customHeight="1" x14ac:dyDescent="0.25">
      <c r="A9" s="38"/>
      <c r="B9" s="39"/>
      <c r="C9" s="40"/>
      <c r="D9" s="40"/>
      <c r="E9" s="41"/>
      <c r="F9" s="39"/>
      <c r="G9" s="39"/>
      <c r="H9" s="39"/>
      <c r="I9" s="39"/>
      <c r="J9" s="39"/>
      <c r="K9" s="41"/>
      <c r="L9" s="41" t="s">
        <v>27</v>
      </c>
      <c r="M9" s="44">
        <f>AS5</f>
        <v>1</v>
      </c>
      <c r="N9" s="41">
        <v>15.35</v>
      </c>
      <c r="O9" s="41"/>
      <c r="P9" s="41">
        <v>1.1299999999999999</v>
      </c>
      <c r="Q9" s="41">
        <v>2.17</v>
      </c>
      <c r="R9" s="41">
        <v>12.05</v>
      </c>
      <c r="S9" s="41">
        <v>0</v>
      </c>
      <c r="T9" s="41">
        <f t="shared" si="2"/>
        <v>15.350000000000001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2"/>
      <c r="BB9" s="42"/>
      <c r="BC9" s="41"/>
      <c r="BD9" s="43"/>
      <c r="BE9" s="43"/>
      <c r="BF9" s="43"/>
      <c r="BG9" s="43"/>
      <c r="BH9" s="43"/>
      <c r="BI9" s="43"/>
      <c r="BJ9" s="43"/>
      <c r="BK9" s="44"/>
      <c r="BL9" s="45"/>
      <c r="BM9" s="43"/>
      <c r="BN9" s="43"/>
      <c r="BO9" s="46"/>
      <c r="BP9" s="46"/>
      <c r="BQ9" s="45"/>
      <c r="BR9" s="47"/>
    </row>
    <row r="10" spans="1:70" s="48" customFormat="1" ht="126.75" customHeight="1" x14ac:dyDescent="0.25">
      <c r="A10" s="38"/>
      <c r="B10" s="39"/>
      <c r="C10" s="40"/>
      <c r="D10" s="40"/>
      <c r="E10" s="41"/>
      <c r="F10" s="39"/>
      <c r="G10" s="39"/>
      <c r="H10" s="39"/>
      <c r="I10" s="39"/>
      <c r="J10" s="39"/>
      <c r="K10" s="41"/>
      <c r="L10" s="41" t="s">
        <v>16</v>
      </c>
      <c r="M10" s="42">
        <f>BA5</f>
        <v>0.03</v>
      </c>
      <c r="N10" s="41">
        <f>1101*M10</f>
        <v>33.03</v>
      </c>
      <c r="O10" s="41"/>
      <c r="P10" s="41">
        <f>0.08*N10</f>
        <v>2.6424000000000003</v>
      </c>
      <c r="Q10" s="41">
        <f>0.86*N10</f>
        <v>28.405799999999999</v>
      </c>
      <c r="R10" s="41"/>
      <c r="S10" s="41">
        <f>0.06*N10</f>
        <v>1.9818</v>
      </c>
      <c r="T10" s="41">
        <f t="shared" si="2"/>
        <v>33.03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2"/>
      <c r="BB10" s="42"/>
      <c r="BC10" s="41"/>
      <c r="BD10" s="43"/>
      <c r="BE10" s="43"/>
      <c r="BF10" s="43"/>
      <c r="BG10" s="43"/>
      <c r="BH10" s="43"/>
      <c r="BI10" s="43"/>
      <c r="BJ10" s="43"/>
      <c r="BK10" s="44"/>
      <c r="BL10" s="45"/>
      <c r="BM10" s="43"/>
      <c r="BN10" s="43"/>
      <c r="BO10" s="46"/>
      <c r="BP10" s="46"/>
      <c r="BQ10" s="45"/>
      <c r="BR10" s="47"/>
    </row>
    <row r="11" spans="1:70" s="86" customFormat="1" ht="249.75" customHeight="1" x14ac:dyDescent="0.25">
      <c r="A11" s="76" t="s">
        <v>49</v>
      </c>
      <c r="B11" s="77" t="s">
        <v>59</v>
      </c>
      <c r="C11" s="78">
        <v>466.1</v>
      </c>
      <c r="D11" s="78"/>
      <c r="E11" s="79">
        <v>15</v>
      </c>
      <c r="F11" s="77" t="s">
        <v>69</v>
      </c>
      <c r="G11" s="77" t="s">
        <v>44</v>
      </c>
      <c r="H11" s="77" t="s">
        <v>81</v>
      </c>
      <c r="I11" s="77" t="s">
        <v>89</v>
      </c>
      <c r="J11" s="77" t="s">
        <v>97</v>
      </c>
      <c r="K11" s="79" t="s">
        <v>144</v>
      </c>
      <c r="L11" s="79"/>
      <c r="M11" s="79"/>
      <c r="N11" s="79">
        <f>N12</f>
        <v>27.525000000000002</v>
      </c>
      <c r="O11" s="79"/>
      <c r="P11" s="84">
        <f t="shared" ref="P11:T13" si="3">P12</f>
        <v>2.2020000000000004</v>
      </c>
      <c r="Q11" s="84">
        <f t="shared" si="3"/>
        <v>23.671500000000002</v>
      </c>
      <c r="R11" s="84">
        <f t="shared" si="3"/>
        <v>0</v>
      </c>
      <c r="S11" s="84">
        <f t="shared" si="3"/>
        <v>1.6515</v>
      </c>
      <c r="T11" s="84">
        <f t="shared" si="3"/>
        <v>27.525000000000002</v>
      </c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2" t="s">
        <v>145</v>
      </c>
      <c r="BB11" s="79">
        <f>T12</f>
        <v>27.525000000000002</v>
      </c>
      <c r="BC11" s="84"/>
      <c r="BD11" s="79"/>
      <c r="BE11" s="79"/>
      <c r="BF11" s="84"/>
      <c r="BG11" s="79"/>
      <c r="BH11" s="79"/>
      <c r="BI11" s="84"/>
      <c r="BJ11" s="81"/>
      <c r="BK11" s="81">
        <f>BB11</f>
        <v>27.525000000000002</v>
      </c>
      <c r="BL11" s="83">
        <v>42550</v>
      </c>
      <c r="BM11" s="81"/>
      <c r="BN11" s="81"/>
      <c r="BO11" s="84"/>
      <c r="BP11" s="84"/>
      <c r="BQ11" s="83"/>
      <c r="BR11" s="85"/>
    </row>
    <row r="12" spans="1:70" s="6" customFormat="1" ht="249.7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v>2.5000000000000001E-2</v>
      </c>
      <c r="N12" s="4">
        <f>1101*M12</f>
        <v>27.525000000000002</v>
      </c>
      <c r="O12" s="4"/>
      <c r="P12" s="4">
        <f>0.08*N12</f>
        <v>2.2020000000000004</v>
      </c>
      <c r="Q12" s="4">
        <f>0.86*N12</f>
        <v>23.671500000000002</v>
      </c>
      <c r="R12" s="4"/>
      <c r="S12" s="4">
        <f>0.06*N12</f>
        <v>1.6515</v>
      </c>
      <c r="T12" s="4">
        <f>P12+Q12+R12+S12</f>
        <v>27.525000000000002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8"/>
      <c r="BB12" s="19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207" customHeight="1" x14ac:dyDescent="0.25">
      <c r="A13" s="1" t="s">
        <v>50</v>
      </c>
      <c r="B13" s="2" t="s">
        <v>60</v>
      </c>
      <c r="C13" s="3">
        <v>466.1</v>
      </c>
      <c r="D13" s="3">
        <v>466.1</v>
      </c>
      <c r="E13" s="4">
        <v>12</v>
      </c>
      <c r="F13" s="2" t="s">
        <v>70</v>
      </c>
      <c r="G13" s="2" t="s">
        <v>44</v>
      </c>
      <c r="H13" s="2" t="s">
        <v>82</v>
      </c>
      <c r="I13" s="2" t="s">
        <v>162</v>
      </c>
      <c r="J13" s="2" t="s">
        <v>98</v>
      </c>
      <c r="K13" s="4" t="s">
        <v>154</v>
      </c>
      <c r="L13" s="4"/>
      <c r="M13" s="4"/>
      <c r="N13" s="4">
        <f>N14</f>
        <v>165.15</v>
      </c>
      <c r="O13" s="4"/>
      <c r="P13" s="4">
        <f t="shared" si="3"/>
        <v>13.212000000000002</v>
      </c>
      <c r="Q13" s="4">
        <f t="shared" si="3"/>
        <v>142.029</v>
      </c>
      <c r="R13" s="4">
        <f t="shared" si="3"/>
        <v>0</v>
      </c>
      <c r="S13" s="4">
        <f t="shared" si="3"/>
        <v>9.9090000000000007</v>
      </c>
      <c r="T13" s="4">
        <f t="shared" si="3"/>
        <v>165.14999999999998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>
        <v>0.15</v>
      </c>
      <c r="BB13" s="4">
        <f>T13</f>
        <v>165.14999999999998</v>
      </c>
      <c r="BC13" s="4"/>
      <c r="BD13" s="4"/>
      <c r="BE13" s="4"/>
      <c r="BF13" s="7"/>
      <c r="BG13" s="4"/>
      <c r="BH13" s="4"/>
      <c r="BI13" s="7"/>
      <c r="BJ13" s="5"/>
      <c r="BK13" s="5">
        <f>BB13</f>
        <v>165.14999999999998</v>
      </c>
      <c r="BL13" s="8">
        <v>42445</v>
      </c>
      <c r="BM13" s="5"/>
      <c r="BN13" s="5"/>
      <c r="BO13" s="7"/>
      <c r="BP13" s="7"/>
      <c r="BQ13" s="8"/>
      <c r="BR13" s="9"/>
    </row>
    <row r="14" spans="1:70" s="6" customFormat="1" ht="207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BA13</f>
        <v>0.15</v>
      </c>
      <c r="N14" s="4">
        <f>1101*M14</f>
        <v>165.15</v>
      </c>
      <c r="O14" s="4"/>
      <c r="P14" s="4">
        <f>0.08*N14</f>
        <v>13.212000000000002</v>
      </c>
      <c r="Q14" s="4">
        <f>0.86*N14</f>
        <v>142.029</v>
      </c>
      <c r="R14" s="4"/>
      <c r="S14" s="4">
        <f>0.06*N14</f>
        <v>9.9090000000000007</v>
      </c>
      <c r="T14" s="4">
        <f>P14+Q14+R14+S14</f>
        <v>165.14999999999998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8"/>
      <c r="BB14" s="4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07" customHeight="1" x14ac:dyDescent="0.25">
      <c r="A15" s="1" t="s">
        <v>127</v>
      </c>
      <c r="B15" s="2">
        <v>41202274</v>
      </c>
      <c r="C15" s="3">
        <v>466.1</v>
      </c>
      <c r="D15" s="3"/>
      <c r="E15" s="4">
        <v>12</v>
      </c>
      <c r="F15" s="2" t="s">
        <v>125</v>
      </c>
      <c r="G15" s="2" t="s">
        <v>44</v>
      </c>
      <c r="H15" s="2" t="s">
        <v>128</v>
      </c>
      <c r="I15" s="2" t="s">
        <v>150</v>
      </c>
      <c r="J15" s="2" t="s">
        <v>126</v>
      </c>
      <c r="K15" s="4" t="s">
        <v>154</v>
      </c>
      <c r="L15" s="4"/>
      <c r="M15" s="4"/>
      <c r="N15" s="4">
        <f>N16</f>
        <v>99.09</v>
      </c>
      <c r="O15" s="4">
        <f t="shared" ref="O15:T15" si="4">O16</f>
        <v>0</v>
      </c>
      <c r="P15" s="4">
        <f t="shared" si="4"/>
        <v>7.9272</v>
      </c>
      <c r="Q15" s="4">
        <f t="shared" si="4"/>
        <v>85.217399999999998</v>
      </c>
      <c r="R15" s="4">
        <f t="shared" si="4"/>
        <v>0</v>
      </c>
      <c r="S15" s="4">
        <f t="shared" si="4"/>
        <v>5.9454000000000002</v>
      </c>
      <c r="T15" s="4">
        <f t="shared" si="4"/>
        <v>99.09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8">
        <v>0.09</v>
      </c>
      <c r="BB15" s="4">
        <f>T15</f>
        <v>99.09</v>
      </c>
      <c r="BC15" s="4"/>
      <c r="BD15" s="4"/>
      <c r="BE15" s="4"/>
      <c r="BF15" s="7"/>
      <c r="BG15" s="4"/>
      <c r="BH15" s="4"/>
      <c r="BI15" s="7"/>
      <c r="BJ15" s="5"/>
      <c r="BK15" s="5">
        <f>BB15</f>
        <v>99.09</v>
      </c>
      <c r="BL15" s="8">
        <v>42533</v>
      </c>
      <c r="BM15" s="5"/>
      <c r="BN15" s="5"/>
      <c r="BO15" s="7"/>
      <c r="BP15" s="7"/>
      <c r="BQ15" s="8"/>
      <c r="BR15" s="9"/>
    </row>
    <row r="16" spans="1:70" s="6" customFormat="1" ht="20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0.09</v>
      </c>
      <c r="N16" s="4">
        <f>1101*M16</f>
        <v>99.09</v>
      </c>
      <c r="O16" s="4"/>
      <c r="P16" s="4">
        <f>0.08*N16</f>
        <v>7.9272</v>
      </c>
      <c r="Q16" s="4">
        <f>0.86*N16</f>
        <v>85.217399999999998</v>
      </c>
      <c r="R16" s="4"/>
      <c r="S16" s="4">
        <f>0.06*N16</f>
        <v>5.9454000000000002</v>
      </c>
      <c r="T16" s="4">
        <f>P16+Q16+R16+S16</f>
        <v>99.09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/>
      <c r="BB16" s="4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409.5" customHeight="1" x14ac:dyDescent="0.25">
      <c r="A17" s="1" t="s">
        <v>51</v>
      </c>
      <c r="B17" s="2" t="s">
        <v>61</v>
      </c>
      <c r="C17" s="3">
        <v>466.1</v>
      </c>
      <c r="D17" s="3">
        <v>466.1</v>
      </c>
      <c r="E17" s="4">
        <v>12</v>
      </c>
      <c r="F17" s="2" t="s">
        <v>71</v>
      </c>
      <c r="G17" s="2" t="s">
        <v>44</v>
      </c>
      <c r="H17" s="2" t="s">
        <v>83</v>
      </c>
      <c r="I17" s="2" t="s">
        <v>156</v>
      </c>
      <c r="J17" s="2" t="s">
        <v>99</v>
      </c>
      <c r="K17" s="72" t="s">
        <v>155</v>
      </c>
      <c r="L17" s="72"/>
      <c r="M17" s="72"/>
      <c r="N17" s="12">
        <f>N18</f>
        <v>227.52</v>
      </c>
      <c r="O17" s="12">
        <f t="shared" ref="O17:T17" si="5">O18</f>
        <v>0</v>
      </c>
      <c r="P17" s="12">
        <f t="shared" si="5"/>
        <v>18.201600000000003</v>
      </c>
      <c r="Q17" s="12">
        <f t="shared" si="5"/>
        <v>197.94240000000002</v>
      </c>
      <c r="R17" s="12">
        <f t="shared" si="5"/>
        <v>0</v>
      </c>
      <c r="S17" s="12">
        <f t="shared" si="5"/>
        <v>11.376000000000001</v>
      </c>
      <c r="T17" s="12">
        <f t="shared" si="5"/>
        <v>227.52000000000004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>
        <v>0.16</v>
      </c>
      <c r="AF17" s="5">
        <f>T17</f>
        <v>227.52000000000004</v>
      </c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72"/>
      <c r="AZ17" s="12"/>
      <c r="BA17" s="73"/>
      <c r="BB17" s="12"/>
      <c r="BC17" s="72"/>
      <c r="BD17" s="72"/>
      <c r="BE17" s="4"/>
      <c r="BF17" s="7"/>
      <c r="BG17" s="4"/>
      <c r="BH17" s="4"/>
      <c r="BI17" s="7"/>
      <c r="BJ17" s="5"/>
      <c r="BK17" s="5">
        <f>AF17</f>
        <v>227.52000000000004</v>
      </c>
      <c r="BL17" s="8">
        <v>42530</v>
      </c>
      <c r="BM17" s="5" t="s">
        <v>157</v>
      </c>
      <c r="BN17" s="5"/>
      <c r="BO17" s="7"/>
      <c r="BP17" s="7"/>
      <c r="BQ17" s="8"/>
      <c r="BR17" s="9"/>
    </row>
    <row r="18" spans="1:70" s="6" customFormat="1" ht="19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72"/>
      <c r="L18" s="72" t="str">
        <f>AE2</f>
        <v>Строительство ВЛЗ-10 (6) кВ</v>
      </c>
      <c r="M18" s="74">
        <f>AE17</f>
        <v>0.16</v>
      </c>
      <c r="N18" s="12">
        <f>1422*M18</f>
        <v>227.52</v>
      </c>
      <c r="O18" s="72"/>
      <c r="P18" s="12">
        <f>0.08*N18</f>
        <v>18.201600000000003</v>
      </c>
      <c r="Q18" s="12">
        <f>0.87*N18</f>
        <v>197.94240000000002</v>
      </c>
      <c r="R18" s="12"/>
      <c r="S18" s="12">
        <f>0.05*N18</f>
        <v>11.376000000000001</v>
      </c>
      <c r="T18" s="12">
        <f>P18+Q18+R18+S18</f>
        <v>227.52000000000004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72"/>
      <c r="AZ18" s="12"/>
      <c r="BA18" s="73"/>
      <c r="BB18" s="75"/>
      <c r="BC18" s="72"/>
      <c r="BD18" s="72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86" customFormat="1" ht="409.6" customHeight="1" x14ac:dyDescent="0.25">
      <c r="A19" s="76" t="s">
        <v>52</v>
      </c>
      <c r="B19" s="77" t="s">
        <v>62</v>
      </c>
      <c r="C19" s="78">
        <v>466.1</v>
      </c>
      <c r="D19" s="78"/>
      <c r="E19" s="79">
        <v>15</v>
      </c>
      <c r="F19" s="77" t="s">
        <v>72</v>
      </c>
      <c r="G19" s="77" t="s">
        <v>46</v>
      </c>
      <c r="H19" s="77" t="s">
        <v>84</v>
      </c>
      <c r="I19" s="77" t="s">
        <v>90</v>
      </c>
      <c r="J19" s="77" t="s">
        <v>100</v>
      </c>
      <c r="K19" s="87"/>
      <c r="L19" s="79"/>
      <c r="M19" s="88"/>
      <c r="N19" s="89">
        <f>N20+N21</f>
        <v>18.89</v>
      </c>
      <c r="O19" s="89">
        <f t="shared" ref="O19:T19" si="6">O20+O21</f>
        <v>0</v>
      </c>
      <c r="P19" s="89">
        <f t="shared" si="6"/>
        <v>1.39</v>
      </c>
      <c r="Q19" s="89">
        <f t="shared" si="6"/>
        <v>2.75</v>
      </c>
      <c r="R19" s="89">
        <f t="shared" si="6"/>
        <v>14.75</v>
      </c>
      <c r="S19" s="89">
        <f t="shared" si="6"/>
        <v>0</v>
      </c>
      <c r="T19" s="89">
        <f t="shared" si="6"/>
        <v>18.89</v>
      </c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>
        <v>1</v>
      </c>
      <c r="AT19" s="81">
        <f>T20</f>
        <v>15.350000000000001</v>
      </c>
      <c r="AU19" s="81"/>
      <c r="AV19" s="81"/>
      <c r="AW19" s="81"/>
      <c r="AX19" s="81"/>
      <c r="AY19" s="81" t="s">
        <v>158</v>
      </c>
      <c r="AZ19" s="81">
        <f>T21</f>
        <v>3.54</v>
      </c>
      <c r="BA19" s="82"/>
      <c r="BB19" s="90"/>
      <c r="BC19" s="84"/>
      <c r="BD19" s="79"/>
      <c r="BE19" s="79"/>
      <c r="BF19" s="84"/>
      <c r="BG19" s="79"/>
      <c r="BH19" s="79"/>
      <c r="BI19" s="84"/>
      <c r="BJ19" s="81"/>
      <c r="BK19" s="81">
        <f>AT19+AZ19</f>
        <v>18.89</v>
      </c>
      <c r="BL19" s="83">
        <v>42531</v>
      </c>
      <c r="BM19" s="81"/>
      <c r="BN19" s="81"/>
      <c r="BO19" s="84"/>
      <c r="BP19" s="84"/>
      <c r="BQ19" s="83"/>
      <c r="BR19" s="85"/>
    </row>
    <row r="20" spans="1:70" s="6" customFormat="1" ht="179.2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72"/>
      <c r="L20" s="4" t="s">
        <v>27</v>
      </c>
      <c r="M20" s="74">
        <v>1</v>
      </c>
      <c r="N20" s="12">
        <v>15.35</v>
      </c>
      <c r="O20" s="2"/>
      <c r="P20" s="12">
        <v>1.1299999999999999</v>
      </c>
      <c r="Q20" s="12">
        <v>2.17</v>
      </c>
      <c r="R20" s="12">
        <v>12.05</v>
      </c>
      <c r="S20" s="12">
        <v>0</v>
      </c>
      <c r="T20" s="12">
        <f t="shared" ref="T20:T21" si="7">P20+Q20+R20+S20</f>
        <v>15.350000000000001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18"/>
      <c r="BB20" s="19"/>
      <c r="BC20" s="7"/>
      <c r="BD20" s="4"/>
      <c r="BE20" s="4"/>
      <c r="BF20" s="7"/>
      <c r="BG20" s="4"/>
      <c r="BH20" s="4"/>
      <c r="BI20" s="7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79.2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72"/>
      <c r="L21" s="4" t="s">
        <v>15</v>
      </c>
      <c r="M21" s="74" t="str">
        <f>AY19</f>
        <v>Монтаж автоматического выключателя 0,4 кВ (до 63 А) - 1 шт.</v>
      </c>
      <c r="N21" s="12">
        <v>3.54</v>
      </c>
      <c r="O21" s="2"/>
      <c r="P21" s="12">
        <v>0.26</v>
      </c>
      <c r="Q21" s="12">
        <v>0.57999999999999996</v>
      </c>
      <c r="R21" s="12">
        <v>2.7</v>
      </c>
      <c r="S21" s="12">
        <v>0</v>
      </c>
      <c r="T21" s="12">
        <f t="shared" si="7"/>
        <v>3.54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18"/>
      <c r="BB21" s="19"/>
      <c r="BC21" s="7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222" customHeight="1" x14ac:dyDescent="0.25">
      <c r="A22" s="1" t="s">
        <v>53</v>
      </c>
      <c r="B22" s="2" t="s">
        <v>63</v>
      </c>
      <c r="C22" s="3">
        <v>466.1</v>
      </c>
      <c r="D22" s="3"/>
      <c r="E22" s="4">
        <v>12</v>
      </c>
      <c r="F22" s="2" t="s">
        <v>73</v>
      </c>
      <c r="G22" s="2" t="s">
        <v>44</v>
      </c>
      <c r="H22" s="2" t="s">
        <v>85</v>
      </c>
      <c r="I22" s="2" t="s">
        <v>91</v>
      </c>
      <c r="J22" s="2" t="s">
        <v>101</v>
      </c>
      <c r="K22" s="4" t="s">
        <v>122</v>
      </c>
      <c r="L22" s="4"/>
      <c r="M22" s="4"/>
      <c r="N22" s="4">
        <f>N23</f>
        <v>66.06</v>
      </c>
      <c r="O22" s="4">
        <f t="shared" ref="O22:T22" si="8">O23</f>
        <v>0</v>
      </c>
      <c r="P22" s="4">
        <f t="shared" si="8"/>
        <v>5.2848000000000006</v>
      </c>
      <c r="Q22" s="4">
        <f t="shared" si="8"/>
        <v>56.811599999999999</v>
      </c>
      <c r="R22" s="4"/>
      <c r="S22" s="4">
        <f t="shared" si="8"/>
        <v>3.9636</v>
      </c>
      <c r="T22" s="4">
        <f t="shared" si="8"/>
        <v>66.06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18">
        <v>0.06</v>
      </c>
      <c r="BB22" s="4">
        <f>T23</f>
        <v>66.06</v>
      </c>
      <c r="BC22" s="4"/>
      <c r="BD22" s="4"/>
      <c r="BE22" s="4"/>
      <c r="BF22" s="7"/>
      <c r="BG22" s="4"/>
      <c r="BH22" s="4"/>
      <c r="BI22" s="7"/>
      <c r="BJ22" s="5"/>
      <c r="BK22" s="5">
        <f>BB22</f>
        <v>66.06</v>
      </c>
      <c r="BL22" s="8">
        <v>42539</v>
      </c>
      <c r="BM22" s="5" t="s">
        <v>123</v>
      </c>
      <c r="BN22" s="5"/>
      <c r="BO22" s="7"/>
      <c r="BP22" s="7"/>
      <c r="BQ22" s="8"/>
      <c r="BR22" s="9"/>
    </row>
    <row r="23" spans="1:70" s="6" customFormat="1" ht="164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0.06</v>
      </c>
      <c r="N23" s="4">
        <f>1101*M23</f>
        <v>66.06</v>
      </c>
      <c r="O23" s="4"/>
      <c r="P23" s="4">
        <f>0.08*N23</f>
        <v>5.2848000000000006</v>
      </c>
      <c r="Q23" s="4">
        <f>0.86*N23</f>
        <v>56.811599999999999</v>
      </c>
      <c r="R23" s="4"/>
      <c r="S23" s="4">
        <f>0.06*N23</f>
        <v>3.9636</v>
      </c>
      <c r="T23" s="4">
        <f>P23+Q23+R23+S23</f>
        <v>66.06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18"/>
      <c r="BB23" s="19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54.25" customHeight="1" x14ac:dyDescent="0.25">
      <c r="A24" s="1" t="s">
        <v>129</v>
      </c>
      <c r="B24" s="2">
        <v>41203311</v>
      </c>
      <c r="C24" s="3">
        <v>466.1</v>
      </c>
      <c r="D24" s="3"/>
      <c r="E24" s="4">
        <v>11</v>
      </c>
      <c r="F24" s="2" t="s">
        <v>130</v>
      </c>
      <c r="G24" s="2" t="s">
        <v>44</v>
      </c>
      <c r="H24" s="2" t="s">
        <v>133</v>
      </c>
      <c r="I24" s="2" t="s">
        <v>131</v>
      </c>
      <c r="J24" s="2" t="s">
        <v>132</v>
      </c>
      <c r="K24" s="4" t="s">
        <v>146</v>
      </c>
      <c r="L24" s="4"/>
      <c r="M24" s="4"/>
      <c r="N24" s="4">
        <f>N25</f>
        <v>264.24</v>
      </c>
      <c r="O24" s="4"/>
      <c r="P24" s="7">
        <f t="shared" ref="P24:T24" si="9">P25</f>
        <v>21.139200000000002</v>
      </c>
      <c r="Q24" s="7">
        <f t="shared" si="9"/>
        <v>227.24639999999999</v>
      </c>
      <c r="R24" s="7">
        <f t="shared" si="9"/>
        <v>0</v>
      </c>
      <c r="S24" s="7">
        <f t="shared" si="9"/>
        <v>15.8544</v>
      </c>
      <c r="T24" s="7">
        <f t="shared" si="9"/>
        <v>264.24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18">
        <v>0.24</v>
      </c>
      <c r="BB24" s="4">
        <f>T25</f>
        <v>264.24</v>
      </c>
      <c r="BC24" s="4"/>
      <c r="BD24" s="4"/>
      <c r="BE24" s="4"/>
      <c r="BF24" s="7"/>
      <c r="BG24" s="4"/>
      <c r="BH24" s="4"/>
      <c r="BI24" s="7"/>
      <c r="BJ24" s="5"/>
      <c r="BK24" s="5">
        <f>BB24</f>
        <v>264.24</v>
      </c>
      <c r="BL24" s="8">
        <v>42532</v>
      </c>
      <c r="BM24" s="5"/>
      <c r="BN24" s="5"/>
      <c r="BO24" s="7"/>
      <c r="BP24" s="7"/>
      <c r="BQ24" s="8"/>
      <c r="BR24" s="9"/>
    </row>
    <row r="25" spans="1:70" s="6" customFormat="1" ht="169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18">
        <v>0.24</v>
      </c>
      <c r="N25" s="4">
        <f>1101*M25</f>
        <v>264.24</v>
      </c>
      <c r="O25" s="4"/>
      <c r="P25" s="4">
        <f>0.08*N25</f>
        <v>21.139200000000002</v>
      </c>
      <c r="Q25" s="4">
        <f>0.86*N25</f>
        <v>227.24639999999999</v>
      </c>
      <c r="R25" s="4"/>
      <c r="S25" s="4">
        <f>0.06*N25</f>
        <v>15.8544</v>
      </c>
      <c r="T25" s="4">
        <f>P25+Q25+R25+S25</f>
        <v>264.24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18"/>
      <c r="BB25" s="4"/>
      <c r="BC25" s="4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36.25" customHeight="1" x14ac:dyDescent="0.25">
      <c r="A26" s="1" t="s">
        <v>54</v>
      </c>
      <c r="B26" s="2" t="s">
        <v>64</v>
      </c>
      <c r="C26" s="3">
        <v>466.1</v>
      </c>
      <c r="D26" s="3"/>
      <c r="E26" s="4">
        <v>14.5</v>
      </c>
      <c r="F26" s="2" t="s">
        <v>74</v>
      </c>
      <c r="G26" s="2" t="s">
        <v>44</v>
      </c>
      <c r="H26" s="2" t="s">
        <v>86</v>
      </c>
      <c r="I26" s="2" t="s">
        <v>92</v>
      </c>
      <c r="J26" s="2" t="s">
        <v>102</v>
      </c>
      <c r="K26" s="4"/>
      <c r="L26" s="4"/>
      <c r="M26" s="4"/>
      <c r="N26" s="7">
        <f>N27</f>
        <v>220.20000000000002</v>
      </c>
      <c r="O26" s="4"/>
      <c r="P26" s="7">
        <f t="shared" ref="P26:T26" si="10">P27</f>
        <v>17.616000000000003</v>
      </c>
      <c r="Q26" s="7">
        <f t="shared" si="10"/>
        <v>189.37200000000001</v>
      </c>
      <c r="R26" s="7">
        <f t="shared" si="10"/>
        <v>0</v>
      </c>
      <c r="S26" s="7">
        <f t="shared" si="10"/>
        <v>13.212</v>
      </c>
      <c r="T26" s="7">
        <f t="shared" si="10"/>
        <v>220.20000000000002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18">
        <v>0.2</v>
      </c>
      <c r="BB26" s="7">
        <f>T27</f>
        <v>220.20000000000002</v>
      </c>
      <c r="BC26" s="7"/>
      <c r="BD26" s="4"/>
      <c r="BE26" s="4"/>
      <c r="BF26" s="7"/>
      <c r="BG26" s="4"/>
      <c r="BH26" s="4"/>
      <c r="BI26" s="7"/>
      <c r="BJ26" s="5"/>
      <c r="BK26" s="5">
        <f>BB26</f>
        <v>220.20000000000002</v>
      </c>
      <c r="BL26" s="8">
        <v>42538</v>
      </c>
      <c r="BM26" s="5"/>
      <c r="BN26" s="5"/>
      <c r="BO26" s="7"/>
      <c r="BP26" s="7"/>
      <c r="BQ26" s="8"/>
      <c r="BR26" s="9"/>
    </row>
    <row r="27" spans="1:70" s="6" customFormat="1" ht="236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18">
        <v>0.2</v>
      </c>
      <c r="N27" s="12">
        <f>1101*M27</f>
        <v>220.20000000000002</v>
      </c>
      <c r="O27" s="2"/>
      <c r="P27" s="12">
        <f>0.08*N27</f>
        <v>17.616000000000003</v>
      </c>
      <c r="Q27" s="12">
        <f>0.86*N27</f>
        <v>189.37200000000001</v>
      </c>
      <c r="R27" s="12"/>
      <c r="S27" s="12">
        <f>0.06*N27</f>
        <v>13.212</v>
      </c>
      <c r="T27" s="12">
        <f t="shared" ref="T27" si="11">P27+Q27+R27+S27</f>
        <v>220.20000000000002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5"/>
      <c r="AZ27" s="5"/>
      <c r="BA27" s="18"/>
      <c r="BB27" s="18"/>
      <c r="BC27" s="4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86" customFormat="1" ht="265.5" customHeight="1" x14ac:dyDescent="0.25">
      <c r="A28" s="76" t="s">
        <v>55</v>
      </c>
      <c r="B28" s="77" t="s">
        <v>65</v>
      </c>
      <c r="C28" s="78">
        <v>466.1</v>
      </c>
      <c r="D28" s="78"/>
      <c r="E28" s="79">
        <v>13</v>
      </c>
      <c r="F28" s="77" t="s">
        <v>75</v>
      </c>
      <c r="G28" s="77" t="s">
        <v>77</v>
      </c>
      <c r="H28" s="77" t="s">
        <v>87</v>
      </c>
      <c r="I28" s="77" t="s">
        <v>93</v>
      </c>
      <c r="J28" s="77" t="s">
        <v>103</v>
      </c>
      <c r="K28" s="79" t="s">
        <v>124</v>
      </c>
      <c r="L28" s="79"/>
      <c r="M28" s="79"/>
      <c r="N28" s="79">
        <f>N29</f>
        <v>38.535000000000004</v>
      </c>
      <c r="O28" s="79">
        <f t="shared" ref="O28:T28" si="12">O29</f>
        <v>0</v>
      </c>
      <c r="P28" s="79">
        <f t="shared" si="12"/>
        <v>3.0828000000000002</v>
      </c>
      <c r="Q28" s="79">
        <f t="shared" si="12"/>
        <v>33.140100000000004</v>
      </c>
      <c r="R28" s="79"/>
      <c r="S28" s="79">
        <f t="shared" si="12"/>
        <v>2.3121</v>
      </c>
      <c r="T28" s="79">
        <f t="shared" si="12"/>
        <v>38.535000000000004</v>
      </c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91"/>
      <c r="AJ28" s="81"/>
      <c r="AK28" s="81"/>
      <c r="AL28" s="81"/>
      <c r="AM28" s="81"/>
      <c r="AN28" s="81"/>
      <c r="AO28" s="81"/>
      <c r="AP28" s="81"/>
      <c r="AQ28" s="91"/>
      <c r="AR28" s="81"/>
      <c r="AS28" s="91"/>
      <c r="AT28" s="81"/>
      <c r="AU28" s="81"/>
      <c r="AV28" s="81"/>
      <c r="AW28" s="81"/>
      <c r="AX28" s="81"/>
      <c r="AY28" s="81"/>
      <c r="AZ28" s="81"/>
      <c r="BA28" s="82">
        <v>3.5000000000000003E-2</v>
      </c>
      <c r="BB28" s="79">
        <f>T29</f>
        <v>38.535000000000004</v>
      </c>
      <c r="BC28" s="79"/>
      <c r="BD28" s="79"/>
      <c r="BE28" s="79"/>
      <c r="BF28" s="84"/>
      <c r="BG28" s="79"/>
      <c r="BH28" s="79"/>
      <c r="BI28" s="84"/>
      <c r="BJ28" s="81"/>
      <c r="BK28" s="81">
        <f>BB28</f>
        <v>38.535000000000004</v>
      </c>
      <c r="BL28" s="83">
        <v>42544</v>
      </c>
      <c r="BM28" s="81"/>
      <c r="BN28" s="81"/>
      <c r="BO28" s="84"/>
      <c r="BP28" s="84"/>
      <c r="BQ28" s="83"/>
      <c r="BR28" s="85"/>
    </row>
    <row r="29" spans="1:70" s="6" customFormat="1" ht="162.7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v>3.5000000000000003E-2</v>
      </c>
      <c r="N29" s="4">
        <f>1101*M29</f>
        <v>38.535000000000004</v>
      </c>
      <c r="O29" s="4"/>
      <c r="P29" s="4">
        <f>0.08*N29</f>
        <v>3.0828000000000002</v>
      </c>
      <c r="Q29" s="4">
        <f>0.86*N29</f>
        <v>33.140100000000004</v>
      </c>
      <c r="R29" s="4"/>
      <c r="S29" s="4">
        <f>0.06*N29</f>
        <v>2.3121</v>
      </c>
      <c r="T29" s="4">
        <f>P29+Q29+R29+S29</f>
        <v>38.535000000000004</v>
      </c>
      <c r="U29" s="5"/>
      <c r="V29" s="5"/>
      <c r="W29" s="5"/>
      <c r="X29" s="5"/>
      <c r="Y29" s="5"/>
      <c r="Z29" s="5"/>
      <c r="AA29" s="5"/>
      <c r="AB29" s="5"/>
      <c r="AC29" s="36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5"/>
      <c r="AZ29" s="5"/>
      <c r="BA29" s="18"/>
      <c r="BB29" s="19"/>
      <c r="BC29" s="7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64.75" customHeight="1" x14ac:dyDescent="0.25">
      <c r="A30" s="1" t="s">
        <v>56</v>
      </c>
      <c r="B30" s="2" t="s">
        <v>66</v>
      </c>
      <c r="C30" s="3">
        <v>466.1</v>
      </c>
      <c r="D30" s="3"/>
      <c r="E30" s="4">
        <v>3</v>
      </c>
      <c r="F30" s="2" t="s">
        <v>76</v>
      </c>
      <c r="G30" s="2" t="s">
        <v>78</v>
      </c>
      <c r="H30" s="2" t="s">
        <v>88</v>
      </c>
      <c r="I30" s="2" t="s">
        <v>94</v>
      </c>
      <c r="J30" s="2" t="s">
        <v>104</v>
      </c>
      <c r="K30" s="4"/>
      <c r="L30" s="4"/>
      <c r="M30" s="4"/>
      <c r="N30" s="7">
        <f>N31+N32</f>
        <v>160.02000000000001</v>
      </c>
      <c r="O30" s="4"/>
      <c r="P30" s="7">
        <f t="shared" ref="P30:T30" si="13">P31+P32</f>
        <v>11.873200000000001</v>
      </c>
      <c r="Q30" s="7">
        <f t="shared" si="13"/>
        <v>98.689800000000005</v>
      </c>
      <c r="R30" s="7">
        <f t="shared" si="13"/>
        <v>43.866240000000005</v>
      </c>
      <c r="S30" s="7">
        <f t="shared" si="13"/>
        <v>5.5870000000000006</v>
      </c>
      <c r="T30" s="7">
        <f t="shared" si="13"/>
        <v>160.01624000000001</v>
      </c>
      <c r="U30" s="5"/>
      <c r="V30" s="5"/>
      <c r="W30" s="5"/>
      <c r="X30" s="5"/>
      <c r="Y30" s="5"/>
      <c r="Z30" s="5"/>
      <c r="AA30" s="5"/>
      <c r="AB30" s="5"/>
      <c r="AC30" s="18">
        <v>7.0000000000000007E-2</v>
      </c>
      <c r="AD30" s="7">
        <f>T31</f>
        <v>99.54</v>
      </c>
      <c r="AE30" s="7"/>
      <c r="AF30" s="13"/>
      <c r="AG30" s="13"/>
      <c r="AH30" s="5"/>
      <c r="AI30" s="18">
        <v>1</v>
      </c>
      <c r="AJ30" s="7">
        <f>T32</f>
        <v>60.476240000000004</v>
      </c>
      <c r="AK30" s="7"/>
      <c r="AL30" s="5"/>
      <c r="AM30" s="5"/>
      <c r="AN30" s="5"/>
      <c r="AO30" s="5"/>
      <c r="AP30" s="5"/>
      <c r="AQ30" s="18"/>
      <c r="AR30" s="13"/>
      <c r="AS30" s="18"/>
      <c r="AT30" s="13"/>
      <c r="AU30" s="5"/>
      <c r="AV30" s="5"/>
      <c r="AW30" s="5"/>
      <c r="AX30" s="5"/>
      <c r="AY30" s="5"/>
      <c r="AZ30" s="5"/>
      <c r="BA30" s="18"/>
      <c r="BB30" s="13"/>
      <c r="BC30" s="13"/>
      <c r="BD30" s="4"/>
      <c r="BE30" s="4"/>
      <c r="BF30" s="7"/>
      <c r="BG30" s="4"/>
      <c r="BH30" s="4"/>
      <c r="BI30" s="7"/>
      <c r="BJ30" s="5"/>
      <c r="BK30" s="5">
        <f>AD30+AJ30</f>
        <v>160.01624000000001</v>
      </c>
      <c r="BL30" s="8">
        <v>42539</v>
      </c>
      <c r="BM30" s="5"/>
      <c r="BN30" s="5"/>
      <c r="BO30" s="7"/>
      <c r="BP30" s="7"/>
      <c r="BQ30" s="8"/>
      <c r="BR30" s="9"/>
    </row>
    <row r="31" spans="1:70" s="6" customFormat="1" ht="172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6</v>
      </c>
      <c r="M31" s="18">
        <v>7.0000000000000007E-2</v>
      </c>
      <c r="N31" s="12">
        <f>1422*M31</f>
        <v>99.54</v>
      </c>
      <c r="O31" s="2"/>
      <c r="P31" s="12">
        <f>0.08*N31</f>
        <v>7.9632000000000005</v>
      </c>
      <c r="Q31" s="12">
        <f>0.87*N31</f>
        <v>86.599800000000002</v>
      </c>
      <c r="R31" s="12"/>
      <c r="S31" s="12">
        <f>0.05*N31</f>
        <v>4.9770000000000003</v>
      </c>
      <c r="T31" s="12">
        <f>P31+Q31+R31+S31</f>
        <v>99.54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13"/>
      <c r="AG31" s="13"/>
      <c r="AH31" s="5"/>
      <c r="AI31" s="18"/>
      <c r="AJ31" s="13"/>
      <c r="AK31" s="13"/>
      <c r="AL31" s="5"/>
      <c r="AM31" s="5"/>
      <c r="AN31" s="5"/>
      <c r="AO31" s="5"/>
      <c r="AP31" s="5"/>
      <c r="AQ31" s="18"/>
      <c r="AR31" s="13"/>
      <c r="AS31" s="18"/>
      <c r="AT31" s="13"/>
      <c r="AU31" s="5"/>
      <c r="AV31" s="5"/>
      <c r="AW31" s="5"/>
      <c r="AX31" s="5"/>
      <c r="AY31" s="5"/>
      <c r="AZ31" s="5"/>
      <c r="BA31" s="18"/>
      <c r="BB31" s="27"/>
      <c r="BC31" s="13"/>
      <c r="BD31" s="4"/>
      <c r="BE31" s="4"/>
      <c r="BF31" s="7"/>
      <c r="BG31" s="4"/>
      <c r="BH31" s="4"/>
      <c r="BI31" s="7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80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9</v>
      </c>
      <c r="M32" s="18">
        <v>1</v>
      </c>
      <c r="N32" s="12">
        <v>60.48</v>
      </c>
      <c r="O32" s="2"/>
      <c r="P32" s="12">
        <v>3.91</v>
      </c>
      <c r="Q32" s="12">
        <v>12.09</v>
      </c>
      <c r="R32" s="12">
        <f>40.92*1.072</f>
        <v>43.866240000000005</v>
      </c>
      <c r="S32" s="12">
        <v>0.61</v>
      </c>
      <c r="T32" s="12">
        <f t="shared" ref="T32" si="14">P32+Q32+R32+S32</f>
        <v>60.476240000000004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13"/>
      <c r="AG32" s="13"/>
      <c r="AH32" s="5"/>
      <c r="AI32" s="18"/>
      <c r="AJ32" s="13"/>
      <c r="AK32" s="13"/>
      <c r="AL32" s="5"/>
      <c r="AM32" s="5"/>
      <c r="AN32" s="5"/>
      <c r="AO32" s="5"/>
      <c r="AP32" s="5"/>
      <c r="AQ32" s="18"/>
      <c r="AR32" s="13"/>
      <c r="AS32" s="18"/>
      <c r="AT32" s="13"/>
      <c r="AU32" s="5"/>
      <c r="AV32" s="5"/>
      <c r="AW32" s="5"/>
      <c r="AX32" s="5"/>
      <c r="AY32" s="5"/>
      <c r="AZ32" s="5"/>
      <c r="BA32" s="18"/>
      <c r="BB32" s="27"/>
      <c r="BC32" s="13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241.5" customHeight="1" x14ac:dyDescent="0.25">
      <c r="A33" s="1" t="s">
        <v>105</v>
      </c>
      <c r="B33" s="2">
        <v>41157747</v>
      </c>
      <c r="C33" s="3">
        <v>16255685.6</v>
      </c>
      <c r="D33" s="3"/>
      <c r="E33" s="4">
        <v>560</v>
      </c>
      <c r="F33" s="2" t="s">
        <v>106</v>
      </c>
      <c r="G33" s="2" t="s">
        <v>110</v>
      </c>
      <c r="H33" s="2" t="s">
        <v>109</v>
      </c>
      <c r="I33" s="2" t="s">
        <v>107</v>
      </c>
      <c r="J33" s="2" t="s">
        <v>108</v>
      </c>
      <c r="K33" s="4"/>
      <c r="L33" s="4"/>
      <c r="M33" s="4"/>
      <c r="N33" s="7">
        <f>N34+N35</f>
        <v>220.42000000000002</v>
      </c>
      <c r="O33" s="7">
        <f t="shared" ref="O33:T33" si="15">O34+O35</f>
        <v>0</v>
      </c>
      <c r="P33" s="7">
        <f t="shared" si="15"/>
        <v>16.923200000000001</v>
      </c>
      <c r="Q33" s="7">
        <f t="shared" si="15"/>
        <v>103.99979999999999</v>
      </c>
      <c r="R33" s="7">
        <f t="shared" si="15"/>
        <v>90.36</v>
      </c>
      <c r="S33" s="7">
        <f t="shared" si="15"/>
        <v>9.1370000000000005</v>
      </c>
      <c r="T33" s="7">
        <f t="shared" si="15"/>
        <v>220.42000000000002</v>
      </c>
      <c r="U33" s="5"/>
      <c r="V33" s="5"/>
      <c r="W33" s="5"/>
      <c r="X33" s="5"/>
      <c r="Y33" s="5"/>
      <c r="Z33" s="5"/>
      <c r="AA33" s="5"/>
      <c r="AB33" s="5"/>
      <c r="AC33" s="5" t="s">
        <v>159</v>
      </c>
      <c r="AD33" s="5">
        <f>T34</f>
        <v>99.54</v>
      </c>
      <c r="AE33" s="5"/>
      <c r="AF33" s="5"/>
      <c r="AG33" s="5"/>
      <c r="AH33" s="5"/>
      <c r="AI33" s="5">
        <v>2</v>
      </c>
      <c r="AJ33" s="5">
        <f>T35</f>
        <v>120.88</v>
      </c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18"/>
      <c r="BB33" s="18"/>
      <c r="BC33" s="4"/>
      <c r="BD33" s="4"/>
      <c r="BE33" s="4"/>
      <c r="BF33" s="7"/>
      <c r="BG33" s="4"/>
      <c r="BH33" s="4"/>
      <c r="BI33" s="7"/>
      <c r="BJ33" s="5"/>
      <c r="BK33" s="5">
        <f>AD33+AJ33</f>
        <v>220.42000000000002</v>
      </c>
      <c r="BL33" s="8">
        <v>42706</v>
      </c>
      <c r="BM33" s="5"/>
      <c r="BN33" s="5"/>
      <c r="BO33" s="7"/>
      <c r="BP33" s="7"/>
      <c r="BQ33" s="8"/>
      <c r="BR33" s="9"/>
    </row>
    <row r="34" spans="1:70" s="6" customFormat="1" ht="136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6</v>
      </c>
      <c r="M34" s="5" t="str">
        <f>AC33</f>
        <v>ВЛ-6 кВ протяженностью 0,07 км</v>
      </c>
      <c r="N34" s="7">
        <f>1422*0.07</f>
        <v>99.54</v>
      </c>
      <c r="O34" s="4"/>
      <c r="P34" s="7">
        <f>0.08*N34</f>
        <v>7.9632000000000005</v>
      </c>
      <c r="Q34" s="7">
        <f>0.87*N34</f>
        <v>86.599800000000002</v>
      </c>
      <c r="R34" s="7">
        <v>0</v>
      </c>
      <c r="S34" s="7">
        <f>0.05*N34</f>
        <v>4.9770000000000003</v>
      </c>
      <c r="T34" s="7">
        <f>P34+Q34+R34+S34</f>
        <v>99.54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18"/>
      <c r="BB34" s="18"/>
      <c r="BC34" s="4"/>
      <c r="BD34" s="4"/>
      <c r="BE34" s="4"/>
      <c r="BF34" s="7"/>
      <c r="BG34" s="4"/>
      <c r="BH34" s="4"/>
      <c r="BI34" s="7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36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5">
        <f>AI33</f>
        <v>2</v>
      </c>
      <c r="N35" s="7">
        <f>2*60.44</f>
        <v>120.88</v>
      </c>
      <c r="O35" s="4"/>
      <c r="P35" s="7">
        <f>2*4.48</f>
        <v>8.9600000000000009</v>
      </c>
      <c r="Q35" s="7">
        <f>2*8.7</f>
        <v>17.399999999999999</v>
      </c>
      <c r="R35" s="7">
        <f>2*45.18</f>
        <v>90.36</v>
      </c>
      <c r="S35" s="7">
        <f>2*2.08</f>
        <v>4.16</v>
      </c>
      <c r="T35" s="7">
        <f>P35+Q35+R35+S35</f>
        <v>120.88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18"/>
      <c r="BB35" s="18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59.5" customHeight="1" x14ac:dyDescent="0.25">
      <c r="A36" s="1" t="s">
        <v>116</v>
      </c>
      <c r="B36" s="2">
        <v>41201570</v>
      </c>
      <c r="C36" s="3">
        <v>238218.04</v>
      </c>
      <c r="D36" s="3"/>
      <c r="E36" s="4">
        <v>23</v>
      </c>
      <c r="F36" s="2" t="s">
        <v>113</v>
      </c>
      <c r="G36" s="2" t="s">
        <v>114</v>
      </c>
      <c r="H36" s="2" t="s">
        <v>115</v>
      </c>
      <c r="I36" s="2" t="s">
        <v>111</v>
      </c>
      <c r="J36" s="2" t="s">
        <v>112</v>
      </c>
      <c r="K36" s="4" t="s">
        <v>120</v>
      </c>
      <c r="L36" s="4"/>
      <c r="M36" s="4"/>
      <c r="N36" s="7">
        <f>N37+N38</f>
        <v>443.94000000000005</v>
      </c>
      <c r="O36" s="4"/>
      <c r="P36" s="7">
        <f t="shared" ref="P36:T36" si="16">P37+P38</f>
        <v>35.492000000000004</v>
      </c>
      <c r="Q36" s="7">
        <f t="shared" si="16"/>
        <v>379.32400000000001</v>
      </c>
      <c r="R36" s="7">
        <f t="shared" si="16"/>
        <v>2.7</v>
      </c>
      <c r="S36" s="7">
        <f t="shared" si="16"/>
        <v>26.423999999999999</v>
      </c>
      <c r="T36" s="7">
        <f t="shared" si="16"/>
        <v>443.94000000000005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4" t="s">
        <v>121</v>
      </c>
      <c r="AZ36" s="7">
        <f>T37</f>
        <v>3.54</v>
      </c>
      <c r="BA36" s="18">
        <v>0.4</v>
      </c>
      <c r="BB36" s="7">
        <f>T38</f>
        <v>440.40000000000003</v>
      </c>
      <c r="BC36" s="7"/>
      <c r="BD36" s="4"/>
      <c r="BE36" s="4"/>
      <c r="BF36" s="7"/>
      <c r="BG36" s="4"/>
      <c r="BH36" s="4"/>
      <c r="BI36" s="7"/>
      <c r="BJ36" s="5"/>
      <c r="BK36" s="5">
        <f>AZ36+BB36</f>
        <v>443.94000000000005</v>
      </c>
      <c r="BL36" s="8">
        <v>42550</v>
      </c>
      <c r="BM36" s="5"/>
      <c r="BN36" s="5"/>
      <c r="BO36" s="7"/>
      <c r="BP36" s="7"/>
      <c r="BQ36" s="8"/>
      <c r="BR36" s="9"/>
    </row>
    <row r="37" spans="1:70" s="6" customFormat="1" ht="189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15</v>
      </c>
      <c r="M37" s="4" t="s">
        <v>121</v>
      </c>
      <c r="N37" s="7">
        <v>3.54</v>
      </c>
      <c r="O37" s="4"/>
      <c r="P37" s="4">
        <v>0.26</v>
      </c>
      <c r="Q37" s="4">
        <v>0.57999999999999996</v>
      </c>
      <c r="R37" s="4">
        <v>2.7</v>
      </c>
      <c r="S37" s="4">
        <v>0</v>
      </c>
      <c r="T37" s="7">
        <f>SUM(P37:S37)</f>
        <v>3.54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18"/>
      <c r="BB37" s="4"/>
      <c r="BC37" s="4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51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18">
        <v>0.4</v>
      </c>
      <c r="N38" s="12">
        <f>1101*M38</f>
        <v>440.40000000000003</v>
      </c>
      <c r="O38" s="2"/>
      <c r="P38" s="12">
        <f>0.08*N38</f>
        <v>35.232000000000006</v>
      </c>
      <c r="Q38" s="12">
        <f>0.86*N38</f>
        <v>378.74400000000003</v>
      </c>
      <c r="R38" s="12"/>
      <c r="S38" s="12">
        <f>0.06*N38</f>
        <v>26.423999999999999</v>
      </c>
      <c r="T38" s="12">
        <f t="shared" ref="T38" si="17">P38+Q38+R38+S38</f>
        <v>440.40000000000003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18"/>
      <c r="BB38" s="18"/>
      <c r="BC38" s="4"/>
      <c r="BD38" s="4"/>
      <c r="BE38" s="4"/>
      <c r="BF38" s="7"/>
      <c r="BG38" s="4"/>
      <c r="BH38" s="4"/>
      <c r="BI38" s="7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409.6" customHeight="1" x14ac:dyDescent="0.25">
      <c r="A39" s="1" t="s">
        <v>137</v>
      </c>
      <c r="B39" s="2">
        <v>41199516</v>
      </c>
      <c r="C39" s="3">
        <v>466.1</v>
      </c>
      <c r="D39" s="3"/>
      <c r="E39" s="4">
        <v>11</v>
      </c>
      <c r="F39" s="2" t="s">
        <v>134</v>
      </c>
      <c r="G39" s="2" t="s">
        <v>77</v>
      </c>
      <c r="H39" s="2" t="s">
        <v>136</v>
      </c>
      <c r="I39" s="2" t="s">
        <v>151</v>
      </c>
      <c r="J39" s="2" t="s">
        <v>135</v>
      </c>
      <c r="K39" s="4" t="s">
        <v>147</v>
      </c>
      <c r="L39" s="4"/>
      <c r="M39" s="4"/>
      <c r="N39" s="7">
        <f>N40</f>
        <v>71.564999999999998</v>
      </c>
      <c r="O39" s="4"/>
      <c r="P39" s="7">
        <f t="shared" ref="P39:T39" si="18">P40</f>
        <v>5.7252000000000001</v>
      </c>
      <c r="Q39" s="7">
        <f t="shared" si="18"/>
        <v>61.545899999999996</v>
      </c>
      <c r="R39" s="7">
        <f t="shared" si="18"/>
        <v>0</v>
      </c>
      <c r="S39" s="7">
        <f t="shared" si="18"/>
        <v>4.2938999999999998</v>
      </c>
      <c r="T39" s="7">
        <f t="shared" si="18"/>
        <v>71.564999999999984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18">
        <v>6.5000000000000002E-2</v>
      </c>
      <c r="BB39" s="7">
        <f>T40</f>
        <v>71.564999999999984</v>
      </c>
      <c r="BC39" s="7"/>
      <c r="BD39" s="4"/>
      <c r="BE39" s="4"/>
      <c r="BF39" s="7"/>
      <c r="BG39" s="4"/>
      <c r="BH39" s="4"/>
      <c r="BI39" s="7"/>
      <c r="BJ39" s="5"/>
      <c r="BK39" s="5">
        <f>BB39</f>
        <v>71.564999999999984</v>
      </c>
      <c r="BL39" s="8">
        <v>42476</v>
      </c>
      <c r="BM39" s="5" t="s">
        <v>148</v>
      </c>
      <c r="BN39" s="5"/>
      <c r="BO39" s="7"/>
      <c r="BP39" s="7"/>
      <c r="BQ39" s="8"/>
      <c r="BR39" s="9"/>
    </row>
    <row r="40" spans="1:70" s="6" customFormat="1" ht="189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16</v>
      </c>
      <c r="M40" s="18">
        <v>6.5000000000000002E-2</v>
      </c>
      <c r="N40" s="12">
        <f>1101*M40</f>
        <v>71.564999999999998</v>
      </c>
      <c r="O40" s="2"/>
      <c r="P40" s="12">
        <f>0.08*N40</f>
        <v>5.7252000000000001</v>
      </c>
      <c r="Q40" s="12">
        <f>0.86*N40</f>
        <v>61.545899999999996</v>
      </c>
      <c r="R40" s="12"/>
      <c r="S40" s="12">
        <f>0.06*N40</f>
        <v>4.2938999999999998</v>
      </c>
      <c r="T40" s="12">
        <f t="shared" ref="T40" si="19">P40+Q40+R40+S40</f>
        <v>71.564999999999984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18"/>
      <c r="BB40" s="18"/>
      <c r="BC40" s="4"/>
      <c r="BD40" s="4"/>
      <c r="BE40" s="4"/>
      <c r="BF40" s="7"/>
      <c r="BG40" s="4"/>
      <c r="BH40" s="4"/>
      <c r="BI40" s="7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86" customFormat="1" ht="246.75" customHeight="1" x14ac:dyDescent="0.25">
      <c r="A41" s="76" t="s">
        <v>139</v>
      </c>
      <c r="B41" s="77">
        <v>41143518</v>
      </c>
      <c r="C41" s="78">
        <v>47784.87</v>
      </c>
      <c r="D41" s="78"/>
      <c r="E41" s="79">
        <v>15</v>
      </c>
      <c r="F41" s="77" t="s">
        <v>138</v>
      </c>
      <c r="G41" s="77" t="s">
        <v>140</v>
      </c>
      <c r="H41" s="77" t="s">
        <v>143</v>
      </c>
      <c r="I41" s="77" t="s">
        <v>141</v>
      </c>
      <c r="J41" s="77" t="s">
        <v>142</v>
      </c>
      <c r="K41" s="79" t="s">
        <v>160</v>
      </c>
      <c r="L41" s="79"/>
      <c r="M41" s="79"/>
      <c r="N41" s="80">
        <f>N42+N43</f>
        <v>80.610000000000014</v>
      </c>
      <c r="O41" s="80">
        <f t="shared" ref="O41:T41" si="20">O42+O43</f>
        <v>0</v>
      </c>
      <c r="P41" s="80">
        <f t="shared" si="20"/>
        <v>6.4256000000000002</v>
      </c>
      <c r="Q41" s="80">
        <f t="shared" si="20"/>
        <v>66.860200000000006</v>
      </c>
      <c r="R41" s="80">
        <f t="shared" si="20"/>
        <v>2.7</v>
      </c>
      <c r="S41" s="80">
        <f t="shared" si="20"/>
        <v>4.6242000000000001</v>
      </c>
      <c r="T41" s="80">
        <f t="shared" si="20"/>
        <v>80.610000000000014</v>
      </c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79" t="s">
        <v>121</v>
      </c>
      <c r="AZ41" s="81">
        <f>T42</f>
        <v>3.54</v>
      </c>
      <c r="BA41" s="82">
        <v>7.0000000000000007E-2</v>
      </c>
      <c r="BB41" s="90">
        <f>T43</f>
        <v>77.070000000000007</v>
      </c>
      <c r="BC41" s="84"/>
      <c r="BD41" s="79"/>
      <c r="BE41" s="79"/>
      <c r="BF41" s="84"/>
      <c r="BG41" s="79"/>
      <c r="BH41" s="79"/>
      <c r="BI41" s="84"/>
      <c r="BJ41" s="81"/>
      <c r="BK41" s="81">
        <f>AZ41+BB41</f>
        <v>80.610000000000014</v>
      </c>
      <c r="BL41" s="83">
        <v>42549</v>
      </c>
      <c r="BM41" s="81"/>
      <c r="BN41" s="81"/>
      <c r="BO41" s="84"/>
      <c r="BP41" s="84"/>
      <c r="BQ41" s="83"/>
      <c r="BR41" s="85"/>
    </row>
    <row r="42" spans="1:70" s="6" customFormat="1" ht="244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15</v>
      </c>
      <c r="M42" s="4" t="str">
        <f>AY41</f>
        <v>Монтаж автоматического выключателя 0,4 кВ (до 63 А)</v>
      </c>
      <c r="N42" s="13">
        <v>3.54</v>
      </c>
      <c r="O42" s="13"/>
      <c r="P42" s="13">
        <v>0.26</v>
      </c>
      <c r="Q42" s="13">
        <v>0.57999999999999996</v>
      </c>
      <c r="R42" s="13">
        <v>2.7</v>
      </c>
      <c r="S42" s="13">
        <v>0</v>
      </c>
      <c r="T42" s="13">
        <f>SUM(P42:S42)</f>
        <v>3.54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13"/>
      <c r="BA42" s="13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71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BA41</f>
        <v>7.0000000000000007E-2</v>
      </c>
      <c r="N43" s="7">
        <f>1101*M43</f>
        <v>77.070000000000007</v>
      </c>
      <c r="O43" s="4"/>
      <c r="P43" s="7">
        <f>0.08*N43</f>
        <v>6.1656000000000004</v>
      </c>
      <c r="Q43" s="7">
        <f>0.86*N43</f>
        <v>66.280200000000008</v>
      </c>
      <c r="R43" s="7"/>
      <c r="S43" s="7">
        <f>0.06*N43</f>
        <v>4.6242000000000001</v>
      </c>
      <c r="T43" s="7">
        <f t="shared" ref="T43" si="21">P43+Q43+R43+S43</f>
        <v>77.070000000000007</v>
      </c>
      <c r="U43" s="5"/>
      <c r="V43" s="5"/>
      <c r="W43" s="5"/>
      <c r="X43" s="5"/>
      <c r="Y43" s="5"/>
      <c r="Z43" s="5"/>
      <c r="AA43" s="5"/>
      <c r="AB43" s="5"/>
      <c r="AC43" s="4"/>
      <c r="AD43" s="7"/>
      <c r="AE43" s="7"/>
      <c r="AF43" s="13"/>
      <c r="AG43" s="13"/>
      <c r="AH43" s="5"/>
      <c r="AI43" s="18"/>
      <c r="AJ43" s="7"/>
      <c r="AK43" s="7"/>
      <c r="AL43" s="5"/>
      <c r="AM43" s="5"/>
      <c r="AN43" s="5"/>
      <c r="AO43" s="5"/>
      <c r="AP43" s="5"/>
      <c r="AQ43" s="18"/>
      <c r="AR43" s="7"/>
      <c r="AS43" s="18"/>
      <c r="AT43" s="7"/>
      <c r="AU43" s="5"/>
      <c r="AV43" s="5"/>
      <c r="AW43" s="5"/>
      <c r="AX43" s="5"/>
      <c r="AY43" s="4"/>
      <c r="AZ43" s="7"/>
      <c r="BA43" s="18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7" customFormat="1" ht="189" customHeight="1" x14ac:dyDescent="0.25">
      <c r="A44" s="59"/>
      <c r="B44" s="60"/>
      <c r="C44" s="61"/>
      <c r="D44" s="61"/>
      <c r="E44" s="62"/>
      <c r="F44" s="60"/>
      <c r="G44" s="60"/>
      <c r="H44" s="60"/>
      <c r="I44" s="60"/>
      <c r="J44" s="68" t="s">
        <v>161</v>
      </c>
      <c r="K44" s="62"/>
      <c r="L44" s="62"/>
      <c r="M44" s="62"/>
      <c r="N44" s="69">
        <f t="shared" ref="N44:BH44" si="22">N3+N5+N11+N13+N15+N17+N19+N22+N24+N26+N28+N30+N33+N36+N39+N41</f>
        <v>5001.0930000000008</v>
      </c>
      <c r="O44" s="69">
        <f t="shared" si="22"/>
        <v>0</v>
      </c>
      <c r="P44" s="69">
        <f t="shared" si="22"/>
        <v>378.2192</v>
      </c>
      <c r="Q44" s="69">
        <f t="shared" si="22"/>
        <v>3899.9719</v>
      </c>
      <c r="R44" s="69">
        <f t="shared" si="22"/>
        <v>481.22624000000002</v>
      </c>
      <c r="S44" s="69">
        <f t="shared" si="22"/>
        <v>241.67190000000002</v>
      </c>
      <c r="T44" s="69">
        <f t="shared" si="22"/>
        <v>5001.0892399999993</v>
      </c>
      <c r="U44" s="69">
        <f t="shared" si="22"/>
        <v>0</v>
      </c>
      <c r="V44" s="69">
        <f t="shared" si="22"/>
        <v>0</v>
      </c>
      <c r="W44" s="69">
        <f t="shared" si="22"/>
        <v>0</v>
      </c>
      <c r="X44" s="69">
        <f t="shared" si="22"/>
        <v>0</v>
      </c>
      <c r="Y44" s="69">
        <f t="shared" si="22"/>
        <v>0</v>
      </c>
      <c r="Z44" s="69">
        <f t="shared" si="22"/>
        <v>0</v>
      </c>
      <c r="AA44" s="69">
        <f t="shared" si="22"/>
        <v>0</v>
      </c>
      <c r="AB44" s="69">
        <f t="shared" si="22"/>
        <v>0</v>
      </c>
      <c r="AC44" s="69"/>
      <c r="AD44" s="69">
        <f t="shared" si="22"/>
        <v>199.08</v>
      </c>
      <c r="AE44" s="69"/>
      <c r="AF44" s="69">
        <f t="shared" si="22"/>
        <v>2644.9199999999996</v>
      </c>
      <c r="AG44" s="69">
        <f t="shared" si="22"/>
        <v>0</v>
      </c>
      <c r="AH44" s="69">
        <f t="shared" si="22"/>
        <v>0</v>
      </c>
      <c r="AI44" s="69"/>
      <c r="AJ44" s="69">
        <f t="shared" si="22"/>
        <v>241.79624000000001</v>
      </c>
      <c r="AK44" s="69">
        <f t="shared" si="22"/>
        <v>0</v>
      </c>
      <c r="AL44" s="69">
        <f t="shared" si="22"/>
        <v>0</v>
      </c>
      <c r="AM44" s="69">
        <f t="shared" si="22"/>
        <v>0</v>
      </c>
      <c r="AN44" s="69">
        <f t="shared" si="22"/>
        <v>0</v>
      </c>
      <c r="AO44" s="69">
        <f t="shared" si="22"/>
        <v>0</v>
      </c>
      <c r="AP44" s="69">
        <f t="shared" si="22"/>
        <v>0</v>
      </c>
      <c r="AQ44" s="69"/>
      <c r="AR44" s="69">
        <f t="shared" si="22"/>
        <v>324.83999999999997</v>
      </c>
      <c r="AS44" s="69"/>
      <c r="AT44" s="69">
        <f t="shared" si="22"/>
        <v>30.700000000000003</v>
      </c>
      <c r="AU44" s="69">
        <f t="shared" si="22"/>
        <v>0</v>
      </c>
      <c r="AV44" s="69">
        <f t="shared" si="22"/>
        <v>0</v>
      </c>
      <c r="AW44" s="69">
        <f t="shared" si="22"/>
        <v>0</v>
      </c>
      <c r="AX44" s="69">
        <f t="shared" si="22"/>
        <v>0</v>
      </c>
      <c r="AY44" s="69"/>
      <c r="AZ44" s="69">
        <f t="shared" si="22"/>
        <v>10.620000000000001</v>
      </c>
      <c r="BA44" s="69"/>
      <c r="BB44" s="69">
        <f t="shared" si="22"/>
        <v>1502.865</v>
      </c>
      <c r="BC44" s="69">
        <f t="shared" si="22"/>
        <v>0</v>
      </c>
      <c r="BD44" s="69">
        <f t="shared" si="22"/>
        <v>0</v>
      </c>
      <c r="BE44" s="69">
        <f t="shared" si="22"/>
        <v>0</v>
      </c>
      <c r="BF44" s="69">
        <f t="shared" si="22"/>
        <v>0</v>
      </c>
      <c r="BG44" s="69"/>
      <c r="BH44" s="69">
        <f t="shared" si="22"/>
        <v>46.268000000000001</v>
      </c>
      <c r="BI44" s="63"/>
      <c r="BJ44" s="63"/>
      <c r="BK44" s="71">
        <f>BK3+BK5+BK11+BK13+BK15+BK17+BK19+BK22+BK24+BK26+BK28+BK30+BK33+BK36+BK39+BK41</f>
        <v>5001.0892399999993</v>
      </c>
      <c r="BL44" s="65"/>
      <c r="BM44" s="63"/>
      <c r="BN44" s="63"/>
      <c r="BO44" s="64"/>
      <c r="BP44" s="64"/>
      <c r="BQ44" s="65"/>
      <c r="BR44" s="66"/>
    </row>
    <row r="45" spans="1:70" s="6" customFormat="1" ht="126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36"/>
      <c r="AD45" s="5"/>
      <c r="AE45" s="4"/>
      <c r="AF45" s="13"/>
      <c r="AG45" s="13"/>
      <c r="AH45" s="5"/>
      <c r="AI45" s="18"/>
      <c r="AJ45" s="13"/>
      <c r="AK45" s="13"/>
      <c r="AL45" s="5"/>
      <c r="AM45" s="5"/>
      <c r="AN45" s="5"/>
      <c r="AO45" s="5"/>
      <c r="AP45" s="5"/>
      <c r="AQ45" s="18"/>
      <c r="AR45" s="13"/>
      <c r="AS45" s="18"/>
      <c r="AT45" s="13"/>
      <c r="AU45" s="5"/>
      <c r="AV45" s="5"/>
      <c r="AW45" s="5"/>
      <c r="AX45" s="5"/>
      <c r="AY45" s="4"/>
      <c r="AZ45" s="7"/>
      <c r="BA45" s="18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26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36"/>
      <c r="AD46" s="5"/>
      <c r="AE46" s="4"/>
      <c r="AF46" s="13"/>
      <c r="AG46" s="13"/>
      <c r="AH46" s="5"/>
      <c r="AI46" s="18"/>
      <c r="AJ46" s="13"/>
      <c r="AK46" s="13"/>
      <c r="AL46" s="5"/>
      <c r="AM46" s="5"/>
      <c r="AN46" s="5"/>
      <c r="AO46" s="5"/>
      <c r="AP46" s="5"/>
      <c r="AQ46" s="18"/>
      <c r="AR46" s="13"/>
      <c r="AS46" s="18"/>
      <c r="AT46" s="13"/>
      <c r="AU46" s="5"/>
      <c r="AV46" s="5"/>
      <c r="AW46" s="5"/>
      <c r="AX46" s="5"/>
      <c r="AY46" s="4"/>
      <c r="AZ46" s="7"/>
      <c r="BA46" s="18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6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18"/>
      <c r="N47" s="12"/>
      <c r="O47" s="2"/>
      <c r="P47" s="12"/>
      <c r="Q47" s="12"/>
      <c r="R47" s="12"/>
      <c r="S47" s="12"/>
      <c r="T47" s="12"/>
      <c r="U47" s="5"/>
      <c r="V47" s="5"/>
      <c r="W47" s="5"/>
      <c r="X47" s="5"/>
      <c r="Y47" s="5"/>
      <c r="Z47" s="5"/>
      <c r="AA47" s="5"/>
      <c r="AB47" s="5"/>
      <c r="AC47" s="36"/>
      <c r="AD47" s="5"/>
      <c r="AE47" s="4"/>
      <c r="AF47" s="13"/>
      <c r="AG47" s="13"/>
      <c r="AH47" s="5"/>
      <c r="AI47" s="18"/>
      <c r="AJ47" s="13"/>
      <c r="AK47" s="13"/>
      <c r="AL47" s="5"/>
      <c r="AM47" s="5"/>
      <c r="AN47" s="5"/>
      <c r="AO47" s="5"/>
      <c r="AP47" s="5"/>
      <c r="AQ47" s="18"/>
      <c r="AR47" s="13"/>
      <c r="AS47" s="18"/>
      <c r="AT47" s="13"/>
      <c r="AU47" s="5"/>
      <c r="AV47" s="5"/>
      <c r="AW47" s="5"/>
      <c r="AX47" s="5"/>
      <c r="AY47" s="4"/>
      <c r="AZ47" s="7"/>
      <c r="BA47" s="18"/>
      <c r="BB47" s="13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6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18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36"/>
      <c r="AD48" s="5"/>
      <c r="AE48" s="4"/>
      <c r="AF48" s="13"/>
      <c r="AG48" s="13"/>
      <c r="AH48" s="5"/>
      <c r="AI48" s="18"/>
      <c r="AJ48" s="13"/>
      <c r="AK48" s="13"/>
      <c r="AL48" s="5"/>
      <c r="AM48" s="5"/>
      <c r="AN48" s="5"/>
      <c r="AO48" s="5"/>
      <c r="AP48" s="5"/>
      <c r="AQ48" s="18"/>
      <c r="AR48" s="13"/>
      <c r="AS48" s="18"/>
      <c r="AT48" s="13"/>
      <c r="AU48" s="5"/>
      <c r="AV48" s="5"/>
      <c r="AW48" s="5"/>
      <c r="AX48" s="5"/>
      <c r="AY48" s="4"/>
      <c r="AZ48" s="7"/>
      <c r="BA48" s="18"/>
      <c r="BB48" s="13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44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13"/>
      <c r="O49" s="13"/>
      <c r="P49" s="13"/>
      <c r="Q49" s="13"/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18"/>
      <c r="AD49" s="13"/>
      <c r="AE49" s="13"/>
      <c r="AF49" s="5"/>
      <c r="AG49" s="5"/>
      <c r="AH49" s="5"/>
      <c r="AI49" s="18"/>
      <c r="AJ49" s="13"/>
      <c r="AK49" s="13"/>
      <c r="AL49" s="5"/>
      <c r="AM49" s="5"/>
      <c r="AN49" s="5"/>
      <c r="AO49" s="5"/>
      <c r="AP49" s="5"/>
      <c r="AQ49" s="18"/>
      <c r="AR49" s="13"/>
      <c r="AS49" s="18"/>
      <c r="AT49" s="13"/>
      <c r="AU49" s="5"/>
      <c r="AV49" s="5"/>
      <c r="AW49" s="5"/>
      <c r="AX49" s="5"/>
      <c r="AY49" s="4"/>
      <c r="AZ49" s="7"/>
      <c r="BA49" s="18"/>
      <c r="BB49" s="13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98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7"/>
      <c r="O50" s="4"/>
      <c r="P50" s="7"/>
      <c r="Q50" s="7"/>
      <c r="R50" s="7"/>
      <c r="S50" s="7"/>
      <c r="T50" s="7"/>
      <c r="U50" s="5"/>
      <c r="V50" s="5"/>
      <c r="W50" s="5"/>
      <c r="X50" s="5"/>
      <c r="Y50" s="5"/>
      <c r="Z50" s="5"/>
      <c r="AA50" s="5"/>
      <c r="AB50" s="5"/>
      <c r="AC50" s="18"/>
      <c r="AD50" s="17"/>
      <c r="AE50" s="17"/>
      <c r="AF50" s="5"/>
      <c r="AG50" s="5"/>
      <c r="AH50" s="5"/>
      <c r="AI50" s="18"/>
      <c r="AJ50" s="17"/>
      <c r="AK50" s="17"/>
      <c r="AL50" s="5"/>
      <c r="AM50" s="5"/>
      <c r="AN50" s="5"/>
      <c r="AO50" s="5"/>
      <c r="AP50" s="5"/>
      <c r="AQ50" s="18"/>
      <c r="AR50" s="13"/>
      <c r="AS50" s="18"/>
      <c r="AT50" s="7"/>
      <c r="AU50" s="5"/>
      <c r="AV50" s="5"/>
      <c r="AW50" s="5"/>
      <c r="AX50" s="5"/>
      <c r="AY50" s="4"/>
      <c r="AZ50" s="7"/>
      <c r="BA50" s="18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31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4"/>
      <c r="Q51" s="4"/>
      <c r="R51" s="4"/>
      <c r="S51" s="4"/>
      <c r="T51" s="7"/>
      <c r="U51" s="5"/>
      <c r="V51" s="5"/>
      <c r="W51" s="5"/>
      <c r="X51" s="5"/>
      <c r="Y51" s="5"/>
      <c r="Z51" s="5"/>
      <c r="AA51" s="5"/>
      <c r="AB51" s="5"/>
      <c r="AC51" s="18"/>
      <c r="AD51" s="17"/>
      <c r="AE51" s="17"/>
      <c r="AF51" s="5"/>
      <c r="AG51" s="5"/>
      <c r="AH51" s="5"/>
      <c r="AI51" s="18"/>
      <c r="AJ51" s="17"/>
      <c r="AK51" s="17"/>
      <c r="AL51" s="5"/>
      <c r="AM51" s="5"/>
      <c r="AN51" s="5"/>
      <c r="AO51" s="5"/>
      <c r="AP51" s="5"/>
      <c r="AQ51" s="18"/>
      <c r="AR51" s="13"/>
      <c r="AS51" s="18"/>
      <c r="AT51" s="7"/>
      <c r="AU51" s="5"/>
      <c r="AV51" s="5"/>
      <c r="AW51" s="5"/>
      <c r="AX51" s="5"/>
      <c r="AY51" s="4"/>
      <c r="AZ51" s="7"/>
      <c r="BA51" s="18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56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18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18"/>
      <c r="AD52" s="17"/>
      <c r="AE52" s="17"/>
      <c r="AF52" s="5"/>
      <c r="AG52" s="5"/>
      <c r="AH52" s="5"/>
      <c r="AI52" s="18"/>
      <c r="AJ52" s="17"/>
      <c r="AK52" s="17"/>
      <c r="AL52" s="5"/>
      <c r="AM52" s="5"/>
      <c r="AN52" s="5"/>
      <c r="AO52" s="5"/>
      <c r="AP52" s="5"/>
      <c r="AQ52" s="18"/>
      <c r="AR52" s="13"/>
      <c r="AS52" s="18"/>
      <c r="AT52" s="7"/>
      <c r="AU52" s="5"/>
      <c r="AV52" s="5"/>
      <c r="AW52" s="5"/>
      <c r="AX52" s="5"/>
      <c r="AY52" s="4"/>
      <c r="AZ52" s="7"/>
      <c r="BA52" s="18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33.2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4"/>
      <c r="O53" s="4"/>
      <c r="P53" s="4"/>
      <c r="Q53" s="4"/>
      <c r="R53" s="4"/>
      <c r="S53" s="4"/>
      <c r="T53" s="4"/>
      <c r="U53" s="5"/>
      <c r="V53" s="5"/>
      <c r="W53" s="5"/>
      <c r="X53" s="5"/>
      <c r="Y53" s="5"/>
      <c r="Z53" s="5"/>
      <c r="AA53" s="5"/>
      <c r="AB53" s="5"/>
      <c r="AC53" s="18"/>
      <c r="AD53" s="17"/>
      <c r="AE53" s="4"/>
      <c r="AF53" s="5"/>
      <c r="AG53" s="5"/>
      <c r="AH53" s="5"/>
      <c r="AI53" s="18"/>
      <c r="AJ53" s="17"/>
      <c r="AK53" s="4"/>
      <c r="AL53" s="5"/>
      <c r="AM53" s="5"/>
      <c r="AN53" s="5"/>
      <c r="AO53" s="5"/>
      <c r="AP53" s="5"/>
      <c r="AQ53" s="18"/>
      <c r="AR53" s="7"/>
      <c r="AS53" s="18"/>
      <c r="AT53" s="7"/>
      <c r="AU53" s="5"/>
      <c r="AV53" s="5"/>
      <c r="AW53" s="5"/>
      <c r="AX53" s="5"/>
      <c r="AY53" s="4"/>
      <c r="AZ53" s="7"/>
      <c r="BA53" s="18"/>
      <c r="BB53" s="13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63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13"/>
      <c r="O54" s="13"/>
      <c r="P54" s="13"/>
      <c r="Q54" s="13"/>
      <c r="R54" s="13"/>
      <c r="S54" s="13"/>
      <c r="T54" s="13"/>
      <c r="U54" s="5"/>
      <c r="V54" s="5"/>
      <c r="W54" s="5"/>
      <c r="X54" s="5"/>
      <c r="Y54" s="5"/>
      <c r="Z54" s="5"/>
      <c r="AA54" s="5"/>
      <c r="AB54" s="5"/>
      <c r="AC54" s="18"/>
      <c r="AD54" s="17"/>
      <c r="AE54" s="4"/>
      <c r="AF54" s="5"/>
      <c r="AG54" s="5"/>
      <c r="AH54" s="5"/>
      <c r="AI54" s="18"/>
      <c r="AJ54" s="17"/>
      <c r="AK54" s="4"/>
      <c r="AL54" s="5"/>
      <c r="AM54" s="5"/>
      <c r="AN54" s="5"/>
      <c r="AO54" s="5"/>
      <c r="AP54" s="5"/>
      <c r="AQ54" s="18"/>
      <c r="AR54" s="7"/>
      <c r="AS54" s="18"/>
      <c r="AT54" s="7"/>
      <c r="AU54" s="5"/>
      <c r="AV54" s="5"/>
      <c r="AW54" s="5"/>
      <c r="AX54" s="5"/>
      <c r="AY54" s="4"/>
      <c r="AZ54" s="7"/>
      <c r="BA54" s="18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58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18"/>
      <c r="N55" s="17"/>
      <c r="O55" s="17"/>
      <c r="P55" s="17"/>
      <c r="Q55" s="17"/>
      <c r="R55" s="17"/>
      <c r="S55" s="17"/>
      <c r="T55" s="17"/>
      <c r="U55" s="5"/>
      <c r="V55" s="5"/>
      <c r="W55" s="5"/>
      <c r="X55" s="5"/>
      <c r="Y55" s="5"/>
      <c r="Z55" s="5"/>
      <c r="AA55" s="5"/>
      <c r="AB55" s="5"/>
      <c r="AC55" s="18"/>
      <c r="AD55" s="17"/>
      <c r="AE55" s="4"/>
      <c r="AF55" s="5"/>
      <c r="AG55" s="5"/>
      <c r="AH55" s="5"/>
      <c r="AI55" s="18"/>
      <c r="AJ55" s="17"/>
      <c r="AK55" s="4"/>
      <c r="AL55" s="5"/>
      <c r="AM55" s="5"/>
      <c r="AN55" s="5"/>
      <c r="AO55" s="5"/>
      <c r="AP55" s="5"/>
      <c r="AQ55" s="18"/>
      <c r="AR55" s="7"/>
      <c r="AS55" s="18"/>
      <c r="AT55" s="7"/>
      <c r="AU55" s="5"/>
      <c r="AV55" s="5"/>
      <c r="AW55" s="5"/>
      <c r="AX55" s="5"/>
      <c r="AY55" s="4"/>
      <c r="AZ55" s="7"/>
      <c r="BA55" s="18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01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18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18"/>
      <c r="AD56" s="17"/>
      <c r="AE56" s="4"/>
      <c r="AF56" s="5"/>
      <c r="AG56" s="5"/>
      <c r="AH56" s="5"/>
      <c r="AI56" s="18"/>
      <c r="AJ56" s="17"/>
      <c r="AK56" s="4"/>
      <c r="AL56" s="5"/>
      <c r="AM56" s="5"/>
      <c r="AN56" s="5"/>
      <c r="AO56" s="5"/>
      <c r="AP56" s="5"/>
      <c r="AQ56" s="18"/>
      <c r="AR56" s="7"/>
      <c r="AS56" s="18"/>
      <c r="AT56" s="7"/>
      <c r="AU56" s="5"/>
      <c r="AV56" s="5"/>
      <c r="AW56" s="5"/>
      <c r="AX56" s="5"/>
      <c r="AY56" s="4"/>
      <c r="AZ56" s="7"/>
      <c r="BA56" s="18"/>
      <c r="BB56" s="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91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18"/>
      <c r="AD57" s="17"/>
      <c r="AE57" s="4"/>
      <c r="AF57" s="5"/>
      <c r="AG57" s="5"/>
      <c r="AH57" s="5"/>
      <c r="AI57" s="18"/>
      <c r="AJ57" s="17"/>
      <c r="AK57" s="4"/>
      <c r="AL57" s="5"/>
      <c r="AM57" s="5"/>
      <c r="AN57" s="5"/>
      <c r="AO57" s="5"/>
      <c r="AP57" s="5"/>
      <c r="AQ57" s="18"/>
      <c r="AR57" s="7"/>
      <c r="AS57" s="18"/>
      <c r="AT57" s="7"/>
      <c r="AU57" s="5"/>
      <c r="AV57" s="5"/>
      <c r="AW57" s="5"/>
      <c r="AX57" s="5"/>
      <c r="AY57" s="4"/>
      <c r="AZ57" s="7"/>
      <c r="BA57" s="18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91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18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18"/>
      <c r="AD58" s="17"/>
      <c r="AE58" s="4"/>
      <c r="AF58" s="5"/>
      <c r="AG58" s="5"/>
      <c r="AH58" s="5"/>
      <c r="AI58" s="18"/>
      <c r="AJ58" s="17"/>
      <c r="AK58" s="4"/>
      <c r="AL58" s="5"/>
      <c r="AM58" s="5"/>
      <c r="AN58" s="5"/>
      <c r="AO58" s="5"/>
      <c r="AP58" s="5"/>
      <c r="AQ58" s="18"/>
      <c r="AR58" s="7"/>
      <c r="AS58" s="18"/>
      <c r="AT58" s="7"/>
      <c r="AU58" s="5"/>
      <c r="AV58" s="5"/>
      <c r="AW58" s="5"/>
      <c r="AX58" s="5"/>
      <c r="AY58" s="4"/>
      <c r="AZ58" s="7"/>
      <c r="BA58" s="18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47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18"/>
      <c r="N59" s="7"/>
      <c r="O59" s="7"/>
      <c r="P59" s="7"/>
      <c r="Q59" s="7"/>
      <c r="R59" s="7"/>
      <c r="S59" s="7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8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7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18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36"/>
      <c r="AJ60" s="5"/>
      <c r="AK60" s="5"/>
      <c r="AL60" s="5"/>
      <c r="AM60" s="5"/>
      <c r="AN60" s="5"/>
      <c r="AO60" s="5"/>
      <c r="AP60" s="5"/>
      <c r="AQ60" s="36"/>
      <c r="AR60" s="5"/>
      <c r="AS60" s="36"/>
      <c r="AT60" s="5"/>
      <c r="AU60" s="5"/>
      <c r="AV60" s="5"/>
      <c r="AW60" s="5"/>
      <c r="AX60" s="5"/>
      <c r="AY60" s="4"/>
      <c r="AZ60" s="7"/>
      <c r="BA60" s="18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61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18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18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04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4"/>
      <c r="O62" s="4"/>
      <c r="P62" s="4"/>
      <c r="Q62" s="4"/>
      <c r="R62" s="4"/>
      <c r="S62" s="4"/>
      <c r="T62" s="4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18"/>
      <c r="BB62" s="4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04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18"/>
      <c r="N63" s="4"/>
      <c r="O63" s="4"/>
      <c r="P63" s="4"/>
      <c r="Q63" s="4"/>
      <c r="R63" s="4"/>
      <c r="S63" s="4"/>
      <c r="T63" s="4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36"/>
      <c r="AJ63" s="5"/>
      <c r="AK63" s="5"/>
      <c r="AL63" s="5"/>
      <c r="AM63" s="5"/>
      <c r="AN63" s="5"/>
      <c r="AO63" s="5"/>
      <c r="AP63" s="5"/>
      <c r="AQ63" s="36"/>
      <c r="AR63" s="5"/>
      <c r="AS63" s="36"/>
      <c r="AT63" s="5"/>
      <c r="AU63" s="5"/>
      <c r="AV63" s="5"/>
      <c r="AW63" s="5"/>
      <c r="AX63" s="5"/>
      <c r="AY63" s="4"/>
      <c r="AZ63" s="7"/>
      <c r="BA63" s="18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204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18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18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83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7"/>
      <c r="O65" s="4"/>
      <c r="P65" s="7"/>
      <c r="Q65" s="7"/>
      <c r="R65" s="7"/>
      <c r="S65" s="7"/>
      <c r="T65" s="7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36"/>
      <c r="AJ65" s="5"/>
      <c r="AK65" s="5"/>
      <c r="AL65" s="5"/>
      <c r="AM65" s="5"/>
      <c r="AN65" s="5"/>
      <c r="AO65" s="5"/>
      <c r="AP65" s="5"/>
      <c r="AQ65" s="36"/>
      <c r="AR65" s="5"/>
      <c r="AS65" s="36"/>
      <c r="AT65" s="5"/>
      <c r="AU65" s="5"/>
      <c r="AV65" s="5"/>
      <c r="AW65" s="5"/>
      <c r="AX65" s="5"/>
      <c r="AY65" s="4"/>
      <c r="AZ65" s="7"/>
      <c r="BA65" s="18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409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7"/>
      <c r="O66" s="4"/>
      <c r="P66" s="7"/>
      <c r="Q66" s="7"/>
      <c r="R66" s="7"/>
      <c r="S66" s="7"/>
      <c r="T66" s="7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18"/>
      <c r="AJ66" s="7"/>
      <c r="AK66" s="7"/>
      <c r="AL66" s="5"/>
      <c r="AM66" s="5"/>
      <c r="AN66" s="5"/>
      <c r="AO66" s="5"/>
      <c r="AP66" s="5"/>
      <c r="AQ66" s="18"/>
      <c r="AR66" s="7"/>
      <c r="AS66" s="18"/>
      <c r="AT66" s="7"/>
      <c r="AU66" s="5"/>
      <c r="AV66" s="5"/>
      <c r="AW66" s="5"/>
      <c r="AX66" s="5"/>
      <c r="AY66" s="4"/>
      <c r="AZ66" s="7"/>
      <c r="BA66" s="18"/>
      <c r="BB66" s="7"/>
      <c r="BC66" s="7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14.7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18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114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18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18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14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18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8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14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14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8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04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04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18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16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4"/>
      <c r="Q74" s="4"/>
      <c r="R74" s="4"/>
      <c r="S74" s="4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4"/>
      <c r="AH74" s="17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17"/>
      <c r="BA74" s="18"/>
      <c r="BB74" s="1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58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17"/>
      <c r="O75" s="17"/>
      <c r="P75" s="17"/>
      <c r="Q75" s="17"/>
      <c r="R75" s="17"/>
      <c r="S75" s="17"/>
      <c r="T75" s="1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8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1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7"/>
      <c r="O76" s="17"/>
      <c r="P76" s="17"/>
      <c r="Q76" s="17"/>
      <c r="R76" s="17"/>
      <c r="S76" s="17"/>
      <c r="T76" s="1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56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7"/>
      <c r="O77" s="4"/>
      <c r="P77" s="7"/>
      <c r="Q77" s="7"/>
      <c r="R77" s="7"/>
      <c r="S77" s="7"/>
      <c r="T77" s="7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7"/>
      <c r="AG77" s="7"/>
      <c r="AH77" s="5"/>
      <c r="AI77" s="18"/>
      <c r="AJ77" s="7"/>
      <c r="AK77" s="7"/>
      <c r="AL77" s="5"/>
      <c r="AM77" s="5"/>
      <c r="AN77" s="5"/>
      <c r="AO77" s="5"/>
      <c r="AP77" s="5"/>
      <c r="AQ77" s="18"/>
      <c r="AR77" s="13"/>
      <c r="AS77" s="18"/>
      <c r="AT77" s="7"/>
      <c r="AU77" s="5"/>
      <c r="AV77" s="5"/>
      <c r="AW77" s="5"/>
      <c r="AX77" s="5"/>
      <c r="AY77" s="4"/>
      <c r="AZ77" s="7"/>
      <c r="BA77" s="18"/>
      <c r="BB77" s="7"/>
      <c r="BC77" s="7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53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7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7"/>
      <c r="AG78" s="7"/>
      <c r="AH78" s="5"/>
      <c r="AI78" s="18"/>
      <c r="AJ78" s="7"/>
      <c r="AK78" s="7"/>
      <c r="AL78" s="5"/>
      <c r="AM78" s="5"/>
      <c r="AN78" s="5"/>
      <c r="AO78" s="5"/>
      <c r="AP78" s="5"/>
      <c r="AQ78" s="18"/>
      <c r="AR78" s="13"/>
      <c r="AS78" s="18"/>
      <c r="AT78" s="7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64.2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18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18"/>
      <c r="AJ79" s="7"/>
      <c r="AK79" s="7"/>
      <c r="AL79" s="5"/>
      <c r="AM79" s="5"/>
      <c r="AN79" s="5"/>
      <c r="AO79" s="5"/>
      <c r="AP79" s="5"/>
      <c r="AQ79" s="18"/>
      <c r="AR79" s="13"/>
      <c r="AS79" s="18"/>
      <c r="AT79" s="7"/>
      <c r="AU79" s="5"/>
      <c r="AV79" s="5"/>
      <c r="AW79" s="5"/>
      <c r="AX79" s="5"/>
      <c r="AY79" s="4"/>
      <c r="AZ79" s="7"/>
      <c r="BA79" s="18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389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13"/>
      <c r="AG80" s="13"/>
      <c r="AH80" s="5"/>
      <c r="AI80" s="18"/>
      <c r="AJ80" s="13"/>
      <c r="AK80" s="13"/>
      <c r="AL80" s="5"/>
      <c r="AM80" s="5"/>
      <c r="AN80" s="5"/>
      <c r="AO80" s="5"/>
      <c r="AP80" s="5"/>
      <c r="AQ80" s="18"/>
      <c r="AR80" s="13"/>
      <c r="AS80" s="18"/>
      <c r="AT80" s="13"/>
      <c r="AU80" s="5"/>
      <c r="AV80" s="5"/>
      <c r="AW80" s="5"/>
      <c r="AX80" s="5"/>
      <c r="AY80" s="4"/>
      <c r="AZ80" s="7"/>
      <c r="BA80" s="18"/>
      <c r="BB80" s="13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21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7"/>
      <c r="AG81" s="7"/>
      <c r="AH81" s="5"/>
      <c r="AI81" s="18"/>
      <c r="AJ81" s="7"/>
      <c r="AK81" s="7"/>
      <c r="AL81" s="5"/>
      <c r="AM81" s="5"/>
      <c r="AN81" s="5"/>
      <c r="AO81" s="5"/>
      <c r="AP81" s="5"/>
      <c r="AQ81" s="18"/>
      <c r="AR81" s="7"/>
      <c r="AS81" s="18"/>
      <c r="AT81" s="7"/>
      <c r="AU81" s="5"/>
      <c r="AV81" s="5"/>
      <c r="AW81" s="5"/>
      <c r="AX81" s="5"/>
      <c r="AY81" s="4"/>
      <c r="AZ81" s="7"/>
      <c r="BA81" s="18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21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7"/>
      <c r="AG82" s="7"/>
      <c r="AH82" s="5"/>
      <c r="AI82" s="18"/>
      <c r="AJ82" s="7"/>
      <c r="AK82" s="7"/>
      <c r="AL82" s="5"/>
      <c r="AM82" s="5"/>
      <c r="AN82" s="5"/>
      <c r="AO82" s="5"/>
      <c r="AP82" s="5"/>
      <c r="AQ82" s="18"/>
      <c r="AR82" s="7"/>
      <c r="AS82" s="18"/>
      <c r="AT82" s="7"/>
      <c r="AU82" s="5"/>
      <c r="AV82" s="5"/>
      <c r="AW82" s="5"/>
      <c r="AX82" s="5"/>
      <c r="AY82" s="4"/>
      <c r="AZ82" s="7"/>
      <c r="BA82" s="18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21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5"/>
      <c r="AI83" s="18"/>
      <c r="AJ83" s="7"/>
      <c r="AK83" s="7"/>
      <c r="AL83" s="5"/>
      <c r="AM83" s="5"/>
      <c r="AN83" s="5"/>
      <c r="AO83" s="5"/>
      <c r="AP83" s="5"/>
      <c r="AQ83" s="18"/>
      <c r="AR83" s="7"/>
      <c r="AS83" s="18"/>
      <c r="AT83" s="7"/>
      <c r="AU83" s="5"/>
      <c r="AV83" s="5"/>
      <c r="AW83" s="5"/>
      <c r="AX83" s="5"/>
      <c r="AY83" s="4"/>
      <c r="AZ83" s="7"/>
      <c r="BA83" s="18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21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18"/>
      <c r="AJ84" s="7"/>
      <c r="AK84" s="7"/>
      <c r="AL84" s="5"/>
      <c r="AM84" s="5"/>
      <c r="AN84" s="5"/>
      <c r="AO84" s="5"/>
      <c r="AP84" s="5"/>
      <c r="AQ84" s="18"/>
      <c r="AR84" s="7"/>
      <c r="AS84" s="18"/>
      <c r="AT84" s="7"/>
      <c r="AU84" s="5"/>
      <c r="AV84" s="5"/>
      <c r="AW84" s="5"/>
      <c r="AX84" s="5"/>
      <c r="AY84" s="4"/>
      <c r="AZ84" s="7"/>
      <c r="BA84" s="18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21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18"/>
      <c r="AJ85" s="7"/>
      <c r="AK85" s="7"/>
      <c r="AL85" s="5"/>
      <c r="AM85" s="5"/>
      <c r="AN85" s="5"/>
      <c r="AO85" s="5"/>
      <c r="AP85" s="5"/>
      <c r="AQ85" s="18"/>
      <c r="AR85" s="7"/>
      <c r="AS85" s="18"/>
      <c r="AT85" s="7"/>
      <c r="AU85" s="5"/>
      <c r="AV85" s="5"/>
      <c r="AW85" s="5"/>
      <c r="AX85" s="5"/>
      <c r="AY85" s="4"/>
      <c r="AZ85" s="7"/>
      <c r="BA85" s="18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9.6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7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6"/>
      <c r="AJ86" s="5"/>
      <c r="AK86" s="5"/>
      <c r="AL86" s="5"/>
      <c r="AM86" s="5"/>
      <c r="AN86" s="5"/>
      <c r="AO86" s="5"/>
      <c r="AP86" s="5"/>
      <c r="AQ86" s="36"/>
      <c r="AR86" s="5"/>
      <c r="AS86" s="36"/>
      <c r="AT86" s="5"/>
      <c r="AU86" s="5"/>
      <c r="AV86" s="5"/>
      <c r="AW86" s="5"/>
      <c r="AX86" s="5"/>
      <c r="AY86" s="4"/>
      <c r="AZ86" s="7"/>
      <c r="BA86" s="18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409.6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18"/>
      <c r="N87" s="17"/>
      <c r="O87" s="17"/>
      <c r="P87" s="17"/>
      <c r="Q87" s="17"/>
      <c r="R87" s="17"/>
      <c r="S87" s="17"/>
      <c r="T87" s="1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6"/>
      <c r="AJ87" s="5"/>
      <c r="AK87" s="5"/>
      <c r="AL87" s="5"/>
      <c r="AM87" s="5"/>
      <c r="AN87" s="5"/>
      <c r="AO87" s="5"/>
      <c r="AP87" s="5"/>
      <c r="AQ87" s="36"/>
      <c r="AR87" s="5"/>
      <c r="AS87" s="36"/>
      <c r="AT87" s="5"/>
      <c r="AU87" s="5"/>
      <c r="AV87" s="5"/>
      <c r="AW87" s="5"/>
      <c r="AX87" s="5"/>
      <c r="AY87" s="4"/>
      <c r="AZ87" s="7"/>
      <c r="BA87" s="18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6"/>
      <c r="AJ88" s="5"/>
      <c r="AK88" s="5"/>
      <c r="AL88" s="5"/>
      <c r="AM88" s="5"/>
      <c r="AN88" s="5"/>
      <c r="AO88" s="5"/>
      <c r="AP88" s="5"/>
      <c r="AQ88" s="36"/>
      <c r="AR88" s="5"/>
      <c r="AS88" s="36"/>
      <c r="AT88" s="5"/>
      <c r="AU88" s="5"/>
      <c r="AV88" s="5"/>
      <c r="AW88" s="5"/>
      <c r="AX88" s="5"/>
      <c r="AY88" s="4"/>
      <c r="AZ88" s="7"/>
      <c r="BA88" s="18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8"/>
      <c r="BB89" s="4"/>
      <c r="BC89" s="4"/>
      <c r="BD89" s="4"/>
      <c r="BE89" s="4"/>
      <c r="BF89" s="7"/>
      <c r="BG89" s="4"/>
      <c r="BH89" s="4"/>
      <c r="BI89" s="7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7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4"/>
      <c r="O90" s="4"/>
      <c r="P90" s="4"/>
      <c r="Q90" s="4"/>
      <c r="R90" s="4"/>
      <c r="S90" s="4"/>
      <c r="T90" s="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18"/>
      <c r="BB90" s="18"/>
      <c r="BC90" s="4"/>
      <c r="BD90" s="4"/>
      <c r="BE90" s="4"/>
      <c r="BF90" s="7"/>
      <c r="BG90" s="4"/>
      <c r="BH90" s="4"/>
      <c r="BI90" s="7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51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18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18"/>
      <c r="AJ91" s="7"/>
      <c r="AK91" s="7"/>
      <c r="AL91" s="5"/>
      <c r="AM91" s="5"/>
      <c r="AN91" s="5"/>
      <c r="AO91" s="5"/>
      <c r="AP91" s="5"/>
      <c r="AQ91" s="18"/>
      <c r="AR91" s="7"/>
      <c r="AS91" s="18"/>
      <c r="AT91" s="7"/>
      <c r="AU91" s="5"/>
      <c r="AV91" s="5"/>
      <c r="AW91" s="5"/>
      <c r="AX91" s="5"/>
      <c r="AY91" s="4"/>
      <c r="AZ91" s="7"/>
      <c r="BA91" s="18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18"/>
      <c r="AJ92" s="7"/>
      <c r="AK92" s="7"/>
      <c r="AL92" s="5"/>
      <c r="AM92" s="5"/>
      <c r="AN92" s="5"/>
      <c r="AO92" s="5"/>
      <c r="AP92" s="5"/>
      <c r="AQ92" s="18"/>
      <c r="AR92" s="7"/>
      <c r="AS92" s="18"/>
      <c r="AT92" s="7"/>
      <c r="AU92" s="5"/>
      <c r="AV92" s="5"/>
      <c r="AW92" s="5"/>
      <c r="AX92" s="5"/>
      <c r="AY92" s="4"/>
      <c r="AZ92" s="7"/>
      <c r="BA92" s="18"/>
      <c r="BB92" s="7"/>
      <c r="BC92" s="7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09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18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7"/>
      <c r="AG93" s="7"/>
      <c r="AH93" s="5"/>
      <c r="AI93" s="18"/>
      <c r="AJ93" s="7"/>
      <c r="AK93" s="7"/>
      <c r="AL93" s="5"/>
      <c r="AM93" s="5"/>
      <c r="AN93" s="5"/>
      <c r="AO93" s="5"/>
      <c r="AP93" s="5"/>
      <c r="AQ93" s="18"/>
      <c r="AR93" s="7"/>
      <c r="AS93" s="18"/>
      <c r="AT93" s="7"/>
      <c r="AU93" s="5"/>
      <c r="AV93" s="5"/>
      <c r="AW93" s="5"/>
      <c r="AX93" s="5"/>
      <c r="AY93" s="4"/>
      <c r="AZ93" s="7"/>
      <c r="BA93" s="18"/>
      <c r="BB93" s="7"/>
      <c r="BC93" s="7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98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18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6"/>
      <c r="AJ94" s="5"/>
      <c r="AK94" s="5"/>
      <c r="AL94" s="5"/>
      <c r="AM94" s="5"/>
      <c r="AN94" s="5"/>
      <c r="AO94" s="5"/>
      <c r="AP94" s="5"/>
      <c r="AQ94" s="36"/>
      <c r="AR94" s="5"/>
      <c r="AS94" s="36"/>
      <c r="AT94" s="5"/>
      <c r="AU94" s="5"/>
      <c r="AV94" s="5"/>
      <c r="AW94" s="5"/>
      <c r="AX94" s="5"/>
      <c r="AY94" s="4"/>
      <c r="AZ94" s="7"/>
      <c r="BA94" s="18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8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18"/>
      <c r="N95" s="12"/>
      <c r="O95" s="2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6"/>
      <c r="AJ95" s="5"/>
      <c r="AK95" s="5"/>
      <c r="AL95" s="5"/>
      <c r="AM95" s="5"/>
      <c r="AN95" s="5"/>
      <c r="AO95" s="5"/>
      <c r="AP95" s="5"/>
      <c r="AQ95" s="36"/>
      <c r="AR95" s="5"/>
      <c r="AS95" s="36"/>
      <c r="AT95" s="5"/>
      <c r="AU95" s="5"/>
      <c r="AV95" s="5"/>
      <c r="AW95" s="5"/>
      <c r="AX95" s="5"/>
      <c r="AY95" s="4"/>
      <c r="AZ95" s="7"/>
      <c r="BA95" s="18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54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18"/>
      <c r="N96" s="12"/>
      <c r="O96" s="2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6"/>
      <c r="AJ96" s="5"/>
      <c r="AK96" s="5"/>
      <c r="AL96" s="5"/>
      <c r="AM96" s="5"/>
      <c r="AN96" s="5"/>
      <c r="AO96" s="5"/>
      <c r="AP96" s="5"/>
      <c r="AQ96" s="36"/>
      <c r="AR96" s="5"/>
      <c r="AS96" s="36"/>
      <c r="AT96" s="5"/>
      <c r="AU96" s="5"/>
      <c r="AV96" s="5"/>
      <c r="AW96" s="5"/>
      <c r="AX96" s="5"/>
      <c r="AY96" s="4"/>
      <c r="AZ96" s="7"/>
      <c r="BA96" s="18"/>
      <c r="BB96" s="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6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6"/>
      <c r="AJ97" s="5"/>
      <c r="AK97" s="5"/>
      <c r="AL97" s="5"/>
      <c r="AM97" s="5"/>
      <c r="AN97" s="5"/>
      <c r="AO97" s="5"/>
      <c r="AP97" s="5"/>
      <c r="AQ97" s="36"/>
      <c r="AR97" s="5"/>
      <c r="AS97" s="36"/>
      <c r="AT97" s="5"/>
      <c r="AU97" s="5"/>
      <c r="AV97" s="5"/>
      <c r="AW97" s="5"/>
      <c r="AX97" s="5"/>
      <c r="AY97" s="4"/>
      <c r="AZ97" s="7"/>
      <c r="BA97" s="18"/>
      <c r="BB97" s="7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9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6"/>
      <c r="AJ98" s="5"/>
      <c r="AK98" s="5"/>
      <c r="AL98" s="5"/>
      <c r="AM98" s="5"/>
      <c r="AN98" s="5"/>
      <c r="AO98" s="5"/>
      <c r="AP98" s="5"/>
      <c r="AQ98" s="36"/>
      <c r="AR98" s="5"/>
      <c r="AS98" s="36"/>
      <c r="AT98" s="5"/>
      <c r="AU98" s="5"/>
      <c r="AV98" s="5"/>
      <c r="AW98" s="5"/>
      <c r="AX98" s="5"/>
      <c r="AY98" s="4"/>
      <c r="AZ98" s="7"/>
      <c r="BA98" s="18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49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18"/>
      <c r="N99" s="12"/>
      <c r="O99" s="2"/>
      <c r="P99" s="12"/>
      <c r="Q99" s="12"/>
      <c r="R99" s="12"/>
      <c r="S99" s="12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18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49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18"/>
      <c r="N100" s="7"/>
      <c r="O100" s="7"/>
      <c r="P100" s="7"/>
      <c r="Q100" s="7"/>
      <c r="R100" s="7"/>
      <c r="S100" s="7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18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49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18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8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4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18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18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67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8"/>
      <c r="BB103" s="7"/>
      <c r="BC103" s="7"/>
      <c r="BD103" s="5"/>
      <c r="BE103" s="5"/>
      <c r="BF103" s="5"/>
      <c r="BG103" s="4"/>
      <c r="BH103" s="7"/>
      <c r="BI103" s="7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5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8"/>
      <c r="BB104" s="17"/>
      <c r="BC104" s="13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4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8"/>
      <c r="BB105" s="17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409.6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4"/>
      <c r="BA106" s="4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52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6"/>
      <c r="AJ107" s="5"/>
      <c r="AK107" s="5"/>
      <c r="AL107" s="5"/>
      <c r="AM107" s="5"/>
      <c r="AN107" s="5"/>
      <c r="AO107" s="5"/>
      <c r="AP107" s="5"/>
      <c r="AQ107" s="36"/>
      <c r="AR107" s="5"/>
      <c r="AS107" s="36"/>
      <c r="AT107" s="5"/>
      <c r="AU107" s="5"/>
      <c r="AV107" s="5"/>
      <c r="AW107" s="5"/>
      <c r="AX107" s="5"/>
      <c r="AY107" s="4"/>
      <c r="AZ107" s="7"/>
      <c r="BA107" s="18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20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6"/>
      <c r="AJ108" s="5"/>
      <c r="AK108" s="5"/>
      <c r="AL108" s="5"/>
      <c r="AM108" s="5"/>
      <c r="AN108" s="5"/>
      <c r="AO108" s="5"/>
      <c r="AP108" s="5"/>
      <c r="AQ108" s="36"/>
      <c r="AR108" s="5"/>
      <c r="AS108" s="36"/>
      <c r="AT108" s="5"/>
      <c r="AU108" s="5"/>
      <c r="AV108" s="5"/>
      <c r="AW108" s="5"/>
      <c r="AX108" s="5"/>
      <c r="AY108" s="4"/>
      <c r="AZ108" s="7"/>
      <c r="BA108" s="18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20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6"/>
      <c r="AJ109" s="5"/>
      <c r="AK109" s="5"/>
      <c r="AL109" s="5"/>
      <c r="AM109" s="5"/>
      <c r="AN109" s="5"/>
      <c r="AO109" s="5"/>
      <c r="AP109" s="5"/>
      <c r="AQ109" s="36"/>
      <c r="AR109" s="5"/>
      <c r="AS109" s="36"/>
      <c r="AT109" s="5"/>
      <c r="AU109" s="5"/>
      <c r="AV109" s="5"/>
      <c r="AW109" s="5"/>
      <c r="AX109" s="5"/>
      <c r="AY109" s="4"/>
      <c r="AZ109" s="7"/>
      <c r="BA109" s="18"/>
      <c r="BB109" s="4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20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6"/>
      <c r="AJ110" s="5"/>
      <c r="AK110" s="5"/>
      <c r="AL110" s="5"/>
      <c r="AM110" s="5"/>
      <c r="AN110" s="5"/>
      <c r="AO110" s="5"/>
      <c r="AP110" s="5"/>
      <c r="AQ110" s="36"/>
      <c r="AR110" s="5"/>
      <c r="AS110" s="36"/>
      <c r="AT110" s="5"/>
      <c r="AU110" s="5"/>
      <c r="AV110" s="5"/>
      <c r="AW110" s="5"/>
      <c r="AX110" s="5"/>
      <c r="AY110" s="4"/>
      <c r="AZ110" s="7"/>
      <c r="BA110" s="18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40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13"/>
      <c r="AG111" s="13"/>
      <c r="AH111" s="5"/>
      <c r="AI111" s="18"/>
      <c r="AJ111" s="13"/>
      <c r="AK111" s="13"/>
      <c r="AL111" s="5"/>
      <c r="AM111" s="5"/>
      <c r="AN111" s="5"/>
      <c r="AO111" s="5"/>
      <c r="AP111" s="5"/>
      <c r="AQ111" s="18"/>
      <c r="AR111" s="13"/>
      <c r="AS111" s="18"/>
      <c r="AT111" s="13"/>
      <c r="AU111" s="5"/>
      <c r="AV111" s="5"/>
      <c r="AW111" s="5"/>
      <c r="AX111" s="5"/>
      <c r="AY111" s="4"/>
      <c r="AZ111" s="7"/>
      <c r="BA111" s="18"/>
      <c r="BB111" s="13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4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13"/>
      <c r="AG112" s="13"/>
      <c r="AH112" s="5"/>
      <c r="AI112" s="18"/>
      <c r="AJ112" s="13"/>
      <c r="AK112" s="13"/>
      <c r="AL112" s="5"/>
      <c r="AM112" s="5"/>
      <c r="AN112" s="5"/>
      <c r="AO112" s="5"/>
      <c r="AP112" s="5"/>
      <c r="AQ112" s="18"/>
      <c r="AR112" s="13"/>
      <c r="AS112" s="18"/>
      <c r="AT112" s="13"/>
      <c r="AU112" s="5"/>
      <c r="AV112" s="5"/>
      <c r="AW112" s="5"/>
      <c r="AX112" s="5"/>
      <c r="AY112" s="4"/>
      <c r="AZ112" s="7"/>
      <c r="BA112" s="18"/>
      <c r="BB112" s="13"/>
      <c r="BC112" s="13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4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13"/>
      <c r="O113" s="13"/>
      <c r="P113" s="13"/>
      <c r="Q113" s="13"/>
      <c r="R113" s="13"/>
      <c r="S113" s="13"/>
      <c r="T113" s="13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13"/>
      <c r="AG113" s="13"/>
      <c r="AH113" s="5"/>
      <c r="AI113" s="18"/>
      <c r="AJ113" s="13"/>
      <c r="AK113" s="13"/>
      <c r="AL113" s="5"/>
      <c r="AM113" s="5"/>
      <c r="AN113" s="5"/>
      <c r="AO113" s="5"/>
      <c r="AP113" s="5"/>
      <c r="AQ113" s="18"/>
      <c r="AR113" s="13"/>
      <c r="AS113" s="18"/>
      <c r="AT113" s="13"/>
      <c r="AU113" s="5"/>
      <c r="AV113" s="5"/>
      <c r="AW113" s="5"/>
      <c r="AX113" s="5"/>
      <c r="AY113" s="4"/>
      <c r="AZ113" s="7"/>
      <c r="BA113" s="18"/>
      <c r="BB113" s="13"/>
      <c r="BC113" s="13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4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13"/>
      <c r="AG114" s="13"/>
      <c r="AH114" s="5"/>
      <c r="AI114" s="18"/>
      <c r="AJ114" s="13"/>
      <c r="AK114" s="13"/>
      <c r="AL114" s="5"/>
      <c r="AM114" s="5"/>
      <c r="AN114" s="5"/>
      <c r="AO114" s="5"/>
      <c r="AP114" s="5"/>
      <c r="AQ114" s="18"/>
      <c r="AR114" s="13"/>
      <c r="AS114" s="18"/>
      <c r="AT114" s="13"/>
      <c r="AU114" s="5"/>
      <c r="AV114" s="5"/>
      <c r="AW114" s="5"/>
      <c r="AX114" s="5"/>
      <c r="AY114" s="4"/>
      <c r="AZ114" s="7"/>
      <c r="BA114" s="18"/>
      <c r="BB114" s="13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4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13"/>
      <c r="AG115" s="13"/>
      <c r="AH115" s="5"/>
      <c r="AI115" s="18"/>
      <c r="AJ115" s="13"/>
      <c r="AK115" s="13"/>
      <c r="AL115" s="5"/>
      <c r="AM115" s="5"/>
      <c r="AN115" s="5"/>
      <c r="AO115" s="5"/>
      <c r="AP115" s="5"/>
      <c r="AQ115" s="18"/>
      <c r="AR115" s="13"/>
      <c r="AS115" s="18"/>
      <c r="AT115" s="13"/>
      <c r="AU115" s="5"/>
      <c r="AV115" s="5"/>
      <c r="AW115" s="5"/>
      <c r="AX115" s="5"/>
      <c r="AY115" s="4"/>
      <c r="AZ115" s="7"/>
      <c r="BA115" s="18"/>
      <c r="BB115" s="13"/>
      <c r="BC115" s="13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44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13"/>
      <c r="AG116" s="13"/>
      <c r="AH116" s="5"/>
      <c r="AI116" s="18"/>
      <c r="AJ116" s="13"/>
      <c r="AK116" s="13"/>
      <c r="AL116" s="5"/>
      <c r="AM116" s="5"/>
      <c r="AN116" s="5"/>
      <c r="AO116" s="5"/>
      <c r="AP116" s="5"/>
      <c r="AQ116" s="18"/>
      <c r="AR116" s="13"/>
      <c r="AS116" s="18"/>
      <c r="AT116" s="13"/>
      <c r="AU116" s="5"/>
      <c r="AV116" s="5"/>
      <c r="AW116" s="5"/>
      <c r="AX116" s="5"/>
      <c r="AY116" s="4"/>
      <c r="AZ116" s="7"/>
      <c r="BA116" s="18"/>
      <c r="BB116" s="13"/>
      <c r="BC116" s="13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36"/>
      <c r="AJ117" s="5"/>
      <c r="AK117" s="5"/>
      <c r="AL117" s="5"/>
      <c r="AM117" s="5"/>
      <c r="AN117" s="5"/>
      <c r="AO117" s="5"/>
      <c r="AP117" s="5"/>
      <c r="AQ117" s="36"/>
      <c r="AR117" s="5"/>
      <c r="AS117" s="36"/>
      <c r="AT117" s="5"/>
      <c r="AU117" s="5"/>
      <c r="AV117" s="5"/>
      <c r="AW117" s="5"/>
      <c r="AX117" s="5"/>
      <c r="AY117" s="4"/>
      <c r="AZ117" s="7"/>
      <c r="BA117" s="18"/>
      <c r="BB117" s="17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408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36"/>
      <c r="AJ118" s="5"/>
      <c r="AK118" s="5"/>
      <c r="AL118" s="5"/>
      <c r="AM118" s="5"/>
      <c r="AN118" s="5"/>
      <c r="AO118" s="5"/>
      <c r="AP118" s="5"/>
      <c r="AQ118" s="36"/>
      <c r="AR118" s="5"/>
      <c r="AS118" s="36"/>
      <c r="AT118" s="5"/>
      <c r="AU118" s="5"/>
      <c r="AV118" s="5"/>
      <c r="AW118" s="5"/>
      <c r="AX118" s="5"/>
      <c r="AY118" s="4"/>
      <c r="AZ118" s="7"/>
      <c r="BA118" s="18"/>
      <c r="BB118" s="4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6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36"/>
      <c r="AJ119" s="5"/>
      <c r="AK119" s="5"/>
      <c r="AL119" s="5"/>
      <c r="AM119" s="5"/>
      <c r="AN119" s="5"/>
      <c r="AO119" s="5"/>
      <c r="AP119" s="5"/>
      <c r="AQ119" s="36"/>
      <c r="AR119" s="5"/>
      <c r="AS119" s="36"/>
      <c r="AT119" s="5"/>
      <c r="AU119" s="5"/>
      <c r="AV119" s="5"/>
      <c r="AW119" s="5"/>
      <c r="AX119" s="5"/>
      <c r="AY119" s="4"/>
      <c r="AZ119" s="7"/>
      <c r="BA119" s="18"/>
      <c r="BB119" s="17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8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36"/>
      <c r="AJ120" s="5"/>
      <c r="AK120" s="5"/>
      <c r="AL120" s="5"/>
      <c r="AM120" s="5"/>
      <c r="AN120" s="5"/>
      <c r="AO120" s="5"/>
      <c r="AP120" s="5"/>
      <c r="AQ120" s="36"/>
      <c r="AR120" s="5"/>
      <c r="AS120" s="36"/>
      <c r="AT120" s="5"/>
      <c r="AU120" s="5"/>
      <c r="AV120" s="5"/>
      <c r="AW120" s="5"/>
      <c r="AX120" s="5"/>
      <c r="AY120" s="4"/>
      <c r="AZ120" s="7"/>
      <c r="BA120" s="18"/>
      <c r="BB120" s="4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56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36"/>
      <c r="AJ121" s="5"/>
      <c r="AK121" s="5"/>
      <c r="AL121" s="5"/>
      <c r="AM121" s="5"/>
      <c r="AN121" s="5"/>
      <c r="AO121" s="5"/>
      <c r="AP121" s="5"/>
      <c r="AQ121" s="36"/>
      <c r="AR121" s="5"/>
      <c r="AS121" s="36"/>
      <c r="AT121" s="5"/>
      <c r="AU121" s="5"/>
      <c r="AV121" s="5"/>
      <c r="AW121" s="5"/>
      <c r="AX121" s="5"/>
      <c r="AY121" s="4"/>
      <c r="AZ121" s="7"/>
      <c r="BA121" s="18"/>
      <c r="BB121" s="17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32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36"/>
      <c r="AJ122" s="5"/>
      <c r="AK122" s="5"/>
      <c r="AL122" s="5"/>
      <c r="AM122" s="5"/>
      <c r="AN122" s="5"/>
      <c r="AO122" s="5"/>
      <c r="AP122" s="5"/>
      <c r="AQ122" s="36"/>
      <c r="AR122" s="5"/>
      <c r="AS122" s="36"/>
      <c r="AT122" s="5"/>
      <c r="AU122" s="5"/>
      <c r="AV122" s="5"/>
      <c r="AW122" s="5"/>
      <c r="AX122" s="5"/>
      <c r="AY122" s="4"/>
      <c r="AZ122" s="7"/>
      <c r="BA122" s="18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32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36"/>
      <c r="AJ123" s="5"/>
      <c r="AK123" s="5"/>
      <c r="AL123" s="5"/>
      <c r="AM123" s="5"/>
      <c r="AN123" s="5"/>
      <c r="AO123" s="5"/>
      <c r="AP123" s="5"/>
      <c r="AQ123" s="36"/>
      <c r="AR123" s="5"/>
      <c r="AS123" s="36"/>
      <c r="AT123" s="5"/>
      <c r="AU123" s="5"/>
      <c r="AV123" s="5"/>
      <c r="AW123" s="5"/>
      <c r="AX123" s="5"/>
      <c r="AY123" s="4"/>
      <c r="AZ123" s="7"/>
      <c r="BA123" s="18"/>
      <c r="BB123" s="17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46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7"/>
      <c r="Q124" s="7"/>
      <c r="R124" s="7"/>
      <c r="S124" s="7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36"/>
      <c r="AJ124" s="5"/>
      <c r="AK124" s="5"/>
      <c r="AL124" s="5"/>
      <c r="AM124" s="5"/>
      <c r="AN124" s="5"/>
      <c r="AO124" s="5"/>
      <c r="AP124" s="5"/>
      <c r="AQ124" s="36"/>
      <c r="AR124" s="5"/>
      <c r="AS124" s="36"/>
      <c r="AT124" s="5"/>
      <c r="AU124" s="5"/>
      <c r="AV124" s="5"/>
      <c r="AW124" s="5"/>
      <c r="AX124" s="5"/>
      <c r="AY124" s="4"/>
      <c r="AZ124" s="7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8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36"/>
      <c r="AJ125" s="5"/>
      <c r="AK125" s="5"/>
      <c r="AL125" s="5"/>
      <c r="AM125" s="5"/>
      <c r="AN125" s="5"/>
      <c r="AO125" s="5"/>
      <c r="AP125" s="5"/>
      <c r="AQ125" s="36"/>
      <c r="AR125" s="5"/>
      <c r="AS125" s="36"/>
      <c r="AT125" s="5"/>
      <c r="AU125" s="5"/>
      <c r="AV125" s="5"/>
      <c r="AW125" s="5"/>
      <c r="AX125" s="5"/>
      <c r="AY125" s="4"/>
      <c r="AZ125" s="7"/>
      <c r="BA125" s="20"/>
      <c r="BB125" s="21"/>
      <c r="BC125" s="13"/>
      <c r="BD125" s="5"/>
      <c r="BE125" s="5"/>
      <c r="BF125" s="5"/>
      <c r="BG125" s="5"/>
      <c r="BH125" s="5"/>
      <c r="BI125" s="5"/>
      <c r="BJ125" s="5"/>
      <c r="BK125" s="37"/>
      <c r="BL125" s="8"/>
      <c r="BM125" s="5"/>
      <c r="BN125" s="5"/>
      <c r="BO125" s="7"/>
      <c r="BP125" s="7"/>
      <c r="BQ125" s="8"/>
      <c r="BR125" s="9"/>
    </row>
    <row r="126" spans="1:70" s="6" customFormat="1" ht="18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18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36"/>
      <c r="AJ126" s="5"/>
      <c r="AK126" s="5"/>
      <c r="AL126" s="5"/>
      <c r="AM126" s="5"/>
      <c r="AN126" s="5"/>
      <c r="AO126" s="5"/>
      <c r="AP126" s="5"/>
      <c r="AQ126" s="36"/>
      <c r="AR126" s="5"/>
      <c r="AS126" s="36"/>
      <c r="AT126" s="5"/>
      <c r="AU126" s="5"/>
      <c r="AV126" s="5"/>
      <c r="AW126" s="5"/>
      <c r="AX126" s="5"/>
      <c r="AY126" s="4"/>
      <c r="AZ126" s="7"/>
      <c r="BA126" s="20"/>
      <c r="BB126" s="21"/>
      <c r="BC126" s="13"/>
      <c r="BD126" s="5"/>
      <c r="BE126" s="5"/>
      <c r="BF126" s="5"/>
      <c r="BG126" s="5"/>
      <c r="BH126" s="5"/>
      <c r="BI126" s="5"/>
      <c r="BJ126" s="5"/>
      <c r="BK126" s="37"/>
      <c r="BL126" s="8"/>
      <c r="BM126" s="5"/>
      <c r="BN126" s="5"/>
      <c r="BO126" s="7"/>
      <c r="BP126" s="7"/>
      <c r="BQ126" s="8"/>
      <c r="BR126" s="9"/>
    </row>
    <row r="127" spans="1:70" s="6" customFormat="1" ht="184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36"/>
      <c r="AJ127" s="5"/>
      <c r="AK127" s="5"/>
      <c r="AL127" s="5"/>
      <c r="AM127" s="5"/>
      <c r="AN127" s="5"/>
      <c r="AO127" s="5"/>
      <c r="AP127" s="5"/>
      <c r="AQ127" s="36"/>
      <c r="AR127" s="5"/>
      <c r="AS127" s="36"/>
      <c r="AT127" s="5"/>
      <c r="AU127" s="5"/>
      <c r="AV127" s="5"/>
      <c r="AW127" s="5"/>
      <c r="AX127" s="5"/>
      <c r="AY127" s="4"/>
      <c r="AZ127" s="7"/>
      <c r="BA127" s="18"/>
      <c r="BB127" s="4"/>
      <c r="BC127" s="4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84.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36"/>
      <c r="AJ128" s="5"/>
      <c r="AK128" s="5"/>
      <c r="AL128" s="5"/>
      <c r="AM128" s="5"/>
      <c r="AN128" s="5"/>
      <c r="AO128" s="5"/>
      <c r="AP128" s="5"/>
      <c r="AQ128" s="36"/>
      <c r="AR128" s="5"/>
      <c r="AS128" s="36"/>
      <c r="AT128" s="5"/>
      <c r="AU128" s="5"/>
      <c r="AV128" s="5"/>
      <c r="AW128" s="5"/>
      <c r="AX128" s="5"/>
      <c r="AY128" s="4"/>
      <c r="AZ128" s="7"/>
      <c r="BA128" s="20"/>
      <c r="BB128" s="21"/>
      <c r="BC128" s="4"/>
      <c r="BD128" s="5"/>
      <c r="BE128" s="5"/>
      <c r="BF128" s="5"/>
      <c r="BG128" s="5"/>
      <c r="BH128" s="5"/>
      <c r="BI128" s="5"/>
      <c r="BJ128" s="5"/>
      <c r="BK128" s="37"/>
      <c r="BL128" s="8"/>
      <c r="BM128" s="5"/>
      <c r="BN128" s="5"/>
      <c r="BO128" s="7"/>
      <c r="BP128" s="7"/>
      <c r="BQ128" s="8"/>
      <c r="BR128" s="9"/>
    </row>
    <row r="129" spans="1:70" s="6" customFormat="1" ht="189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7"/>
      <c r="O129" s="17"/>
      <c r="P129" s="17"/>
      <c r="Q129" s="17"/>
      <c r="R129" s="17"/>
      <c r="S129" s="17"/>
      <c r="T129" s="1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36"/>
      <c r="AJ129" s="5"/>
      <c r="AK129" s="5"/>
      <c r="AL129" s="5"/>
      <c r="AM129" s="5"/>
      <c r="AN129" s="5"/>
      <c r="AO129" s="5"/>
      <c r="AP129" s="5"/>
      <c r="AQ129" s="36"/>
      <c r="AR129" s="5"/>
      <c r="AS129" s="36"/>
      <c r="AT129" s="5"/>
      <c r="AU129" s="5"/>
      <c r="AV129" s="5"/>
      <c r="AW129" s="5"/>
      <c r="AX129" s="5"/>
      <c r="AY129" s="4"/>
      <c r="AZ129" s="7"/>
      <c r="BA129" s="20"/>
      <c r="BB129" s="21"/>
      <c r="BC129" s="4"/>
      <c r="BD129" s="5"/>
      <c r="BE129" s="5"/>
      <c r="BF129" s="5"/>
      <c r="BG129" s="5"/>
      <c r="BH129" s="5"/>
      <c r="BI129" s="5"/>
      <c r="BJ129" s="5"/>
      <c r="BK129" s="37"/>
      <c r="BL129" s="8"/>
      <c r="BM129" s="5"/>
      <c r="BN129" s="5"/>
      <c r="BO129" s="7"/>
      <c r="BP129" s="7"/>
      <c r="BQ129" s="8"/>
      <c r="BR129" s="9"/>
    </row>
    <row r="130" spans="1:70" s="6" customFormat="1" ht="18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36"/>
      <c r="AJ130" s="5"/>
      <c r="AK130" s="5"/>
      <c r="AL130" s="5"/>
      <c r="AM130" s="5"/>
      <c r="AN130" s="5"/>
      <c r="AO130" s="5"/>
      <c r="AP130" s="5"/>
      <c r="AQ130" s="36"/>
      <c r="AR130" s="5"/>
      <c r="AS130" s="36"/>
      <c r="AT130" s="5"/>
      <c r="AU130" s="5"/>
      <c r="AV130" s="5"/>
      <c r="AW130" s="5"/>
      <c r="AX130" s="5"/>
      <c r="AY130" s="4"/>
      <c r="AZ130" s="7"/>
      <c r="BA130" s="18"/>
      <c r="BB130" s="4"/>
      <c r="BC130" s="4"/>
      <c r="BD130" s="5"/>
      <c r="BE130" s="5"/>
      <c r="BF130" s="5"/>
      <c r="BG130" s="4"/>
      <c r="BH130" s="7"/>
      <c r="BI130" s="7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84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36"/>
      <c r="AJ131" s="5"/>
      <c r="AK131" s="5"/>
      <c r="AL131" s="5"/>
      <c r="AM131" s="5"/>
      <c r="AN131" s="5"/>
      <c r="AO131" s="5"/>
      <c r="AP131" s="5"/>
      <c r="AQ131" s="36"/>
      <c r="AR131" s="5"/>
      <c r="AS131" s="36"/>
      <c r="AT131" s="5"/>
      <c r="AU131" s="5"/>
      <c r="AV131" s="5"/>
      <c r="AW131" s="5"/>
      <c r="AX131" s="5"/>
      <c r="AY131" s="4"/>
      <c r="AZ131" s="7"/>
      <c r="BA131" s="22"/>
      <c r="BB131" s="21"/>
      <c r="BC131" s="4"/>
      <c r="BD131" s="5"/>
      <c r="BE131" s="5"/>
      <c r="BF131" s="5"/>
      <c r="BG131" s="4"/>
      <c r="BH131" s="7"/>
      <c r="BI131" s="7"/>
      <c r="BJ131" s="5"/>
      <c r="BK131" s="37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36"/>
      <c r="AJ132" s="5"/>
      <c r="AK132" s="5"/>
      <c r="AL132" s="5"/>
      <c r="AM132" s="5"/>
      <c r="AN132" s="5"/>
      <c r="AO132" s="5"/>
      <c r="AP132" s="5"/>
      <c r="AQ132" s="36"/>
      <c r="AR132" s="5"/>
      <c r="AS132" s="36"/>
      <c r="AT132" s="5"/>
      <c r="AU132" s="5"/>
      <c r="AV132" s="5"/>
      <c r="AW132" s="5"/>
      <c r="AX132" s="5"/>
      <c r="AY132" s="4"/>
      <c r="AZ132" s="7"/>
      <c r="BA132" s="18"/>
      <c r="BB132" s="13"/>
      <c r="BC132" s="13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36"/>
      <c r="AJ133" s="5"/>
      <c r="AK133" s="5"/>
      <c r="AL133" s="5"/>
      <c r="AM133" s="5"/>
      <c r="AN133" s="5"/>
      <c r="AO133" s="5"/>
      <c r="AP133" s="5"/>
      <c r="AQ133" s="36"/>
      <c r="AR133" s="5"/>
      <c r="AS133" s="36"/>
      <c r="AT133" s="5"/>
      <c r="AU133" s="5"/>
      <c r="AV133" s="5"/>
      <c r="AW133" s="5"/>
      <c r="AX133" s="5"/>
      <c r="AY133" s="4"/>
      <c r="AZ133" s="7"/>
      <c r="BA133" s="18"/>
      <c r="BB133" s="7"/>
      <c r="BC133" s="4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36"/>
      <c r="AJ134" s="5"/>
      <c r="AK134" s="5"/>
      <c r="AL134" s="5"/>
      <c r="AM134" s="5"/>
      <c r="AN134" s="5"/>
      <c r="AO134" s="5"/>
      <c r="AP134" s="5"/>
      <c r="AQ134" s="36"/>
      <c r="AR134" s="5"/>
      <c r="AS134" s="36"/>
      <c r="AT134" s="5"/>
      <c r="AU134" s="5"/>
      <c r="AV134" s="5"/>
      <c r="AW134" s="5"/>
      <c r="AX134" s="5"/>
      <c r="AY134" s="4"/>
      <c r="AZ134" s="7"/>
      <c r="BA134" s="18"/>
      <c r="BB134" s="13"/>
      <c r="BC134" s="13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8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36"/>
      <c r="AJ135" s="5"/>
      <c r="AK135" s="5"/>
      <c r="AL135" s="5"/>
      <c r="AM135" s="5"/>
      <c r="AN135" s="5"/>
      <c r="AO135" s="5"/>
      <c r="AP135" s="5"/>
      <c r="AQ135" s="36"/>
      <c r="AR135" s="5"/>
      <c r="AS135" s="36"/>
      <c r="AT135" s="5"/>
      <c r="AU135" s="5"/>
      <c r="AV135" s="5"/>
      <c r="AW135" s="5"/>
      <c r="AX135" s="5"/>
      <c r="AY135" s="4"/>
      <c r="AZ135" s="7"/>
      <c r="BA135" s="18"/>
      <c r="BB135" s="7"/>
      <c r="BC135" s="4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12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18"/>
      <c r="BB136" s="7"/>
      <c r="BC136" s="7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40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4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18"/>
      <c r="BB137" s="7"/>
      <c r="BC137" s="7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86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18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36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22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18"/>
      <c r="BB139" s="7"/>
      <c r="BC139" s="7"/>
      <c r="BD139" s="5"/>
      <c r="BE139" s="5"/>
      <c r="BF139" s="5"/>
      <c r="BG139" s="5"/>
      <c r="BH139" s="5"/>
      <c r="BI139" s="4"/>
      <c r="BJ139" s="7"/>
      <c r="BK139" s="7"/>
      <c r="BL139" s="8"/>
      <c r="BM139" s="5"/>
      <c r="BN139" s="5"/>
      <c r="BO139" s="7"/>
      <c r="BP139" s="7"/>
      <c r="BQ139" s="8"/>
      <c r="BR139" s="9"/>
    </row>
    <row r="140" spans="1:70" s="6" customFormat="1" ht="222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36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22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6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257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4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18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82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18"/>
      <c r="N143" s="12"/>
      <c r="O143" s="2"/>
      <c r="P143" s="12"/>
      <c r="Q143" s="12"/>
      <c r="R143" s="12"/>
      <c r="S143" s="12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36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229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6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409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4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4"/>
      <c r="AF145" s="7"/>
      <c r="AG145" s="7"/>
      <c r="AH145" s="7"/>
      <c r="AI145" s="18"/>
      <c r="AJ145" s="7"/>
      <c r="AK145" s="7"/>
      <c r="AL145" s="5"/>
      <c r="AM145" s="5"/>
      <c r="AN145" s="5"/>
      <c r="AO145" s="5"/>
      <c r="AP145" s="5"/>
      <c r="AQ145" s="18"/>
      <c r="AR145" s="7"/>
      <c r="AS145" s="18"/>
      <c r="AT145" s="7"/>
      <c r="AU145" s="5"/>
      <c r="AV145" s="5"/>
      <c r="AW145" s="5"/>
      <c r="AX145" s="5"/>
      <c r="AY145" s="4"/>
      <c r="AZ145" s="7"/>
      <c r="BA145" s="18"/>
      <c r="BB145" s="7"/>
      <c r="BC145" s="7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41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4"/>
      <c r="AH146" s="7"/>
      <c r="AI146" s="7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7"/>
      <c r="BA146" s="18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41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18"/>
      <c r="N147" s="12"/>
      <c r="O147" s="2"/>
      <c r="P147" s="12"/>
      <c r="Q147" s="12"/>
      <c r="R147" s="12"/>
      <c r="S147" s="12"/>
      <c r="T147" s="12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4"/>
      <c r="AH147" s="7"/>
      <c r="AI147" s="7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4"/>
      <c r="AZ147" s="7"/>
      <c r="BA147" s="18"/>
      <c r="BB147" s="7"/>
      <c r="BC147" s="7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141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18"/>
      <c r="N148" s="7"/>
      <c r="O148" s="7"/>
      <c r="P148" s="7"/>
      <c r="Q148" s="7"/>
      <c r="R148" s="7"/>
      <c r="S148" s="7"/>
      <c r="T148" s="12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4"/>
      <c r="AH148" s="7"/>
      <c r="AI148" s="7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4"/>
      <c r="AZ148" s="7"/>
      <c r="BA148" s="18"/>
      <c r="BB148" s="7"/>
      <c r="BC148" s="7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14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18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4"/>
      <c r="AH149" s="7"/>
      <c r="AI149" s="7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4"/>
      <c r="AZ149" s="7"/>
      <c r="BA149" s="18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4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18"/>
      <c r="N150" s="12"/>
      <c r="O150" s="2"/>
      <c r="P150" s="12"/>
      <c r="Q150" s="12"/>
      <c r="R150" s="12"/>
      <c r="S150" s="12"/>
      <c r="T150" s="1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4"/>
      <c r="AH150" s="7"/>
      <c r="AI150" s="7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4"/>
      <c r="AZ150" s="7"/>
      <c r="BA150" s="18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01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18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01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18"/>
      <c r="N152" s="12"/>
      <c r="O152" s="2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36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0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18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0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18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36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409.6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4"/>
      <c r="Q155" s="4"/>
      <c r="R155" s="4"/>
      <c r="S155" s="4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36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20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4"/>
      <c r="Q156" s="4"/>
      <c r="R156" s="4"/>
      <c r="S156" s="4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36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0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4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4"/>
      <c r="AH157" s="7"/>
      <c r="AI157" s="7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4"/>
      <c r="AZ157" s="7"/>
      <c r="BA157" s="18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0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4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36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4"/>
      <c r="Q159" s="4"/>
      <c r="R159" s="4"/>
      <c r="S159" s="4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36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18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36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59.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13"/>
      <c r="O161" s="13"/>
      <c r="P161" s="13"/>
      <c r="Q161" s="13"/>
      <c r="R161" s="13"/>
      <c r="S161" s="13"/>
      <c r="T161" s="13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18"/>
      <c r="BB161" s="13"/>
      <c r="BC161" s="13"/>
      <c r="BD161" s="5"/>
      <c r="BE161" s="5"/>
      <c r="BF161" s="5"/>
      <c r="BG161" s="4"/>
      <c r="BH161" s="17"/>
      <c r="BI161" s="13"/>
      <c r="BJ161" s="5"/>
      <c r="BK161" s="37"/>
      <c r="BL161" s="8"/>
      <c r="BM161" s="5"/>
      <c r="BN161" s="5"/>
      <c r="BO161" s="7"/>
      <c r="BP161" s="7"/>
      <c r="BQ161" s="8"/>
      <c r="BR161" s="9"/>
    </row>
    <row r="162" spans="1:70" s="6" customFormat="1" ht="244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4"/>
      <c r="O162" s="4"/>
      <c r="P162" s="13"/>
      <c r="Q162" s="13"/>
      <c r="R162" s="13"/>
      <c r="S162" s="13"/>
      <c r="T162" s="13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18"/>
      <c r="BB162" s="23"/>
      <c r="BC162" s="13"/>
      <c r="BD162" s="5"/>
      <c r="BE162" s="5"/>
      <c r="BF162" s="5"/>
      <c r="BG162" s="4"/>
      <c r="BH162" s="17"/>
      <c r="BI162" s="13"/>
      <c r="BJ162" s="5"/>
      <c r="BK162" s="37"/>
      <c r="BL162" s="8"/>
      <c r="BM162" s="5"/>
      <c r="BN162" s="5"/>
      <c r="BO162" s="7"/>
      <c r="BP162" s="7"/>
      <c r="BQ162" s="8"/>
      <c r="BR162" s="9"/>
    </row>
    <row r="163" spans="1:70" s="6" customFormat="1" ht="219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17"/>
      <c r="O163" s="17"/>
      <c r="P163" s="17"/>
      <c r="Q163" s="17"/>
      <c r="R163" s="17"/>
      <c r="S163" s="17"/>
      <c r="T163" s="1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22"/>
      <c r="BB163" s="24"/>
      <c r="BC163" s="25"/>
      <c r="BD163" s="5"/>
      <c r="BE163" s="5"/>
      <c r="BF163" s="5"/>
      <c r="BG163" s="5"/>
      <c r="BH163" s="5"/>
      <c r="BI163" s="5"/>
      <c r="BJ163" s="5"/>
      <c r="BK163" s="37"/>
      <c r="BL163" s="8"/>
      <c r="BM163" s="5"/>
      <c r="BN163" s="5"/>
      <c r="BO163" s="7"/>
      <c r="BP163" s="7"/>
      <c r="BQ163" s="8"/>
      <c r="BR163" s="9"/>
    </row>
    <row r="164" spans="1:70" s="6" customFormat="1" ht="219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13"/>
      <c r="O164" s="13"/>
      <c r="P164" s="13"/>
      <c r="Q164" s="13"/>
      <c r="R164" s="13"/>
      <c r="S164" s="13"/>
      <c r="T164" s="13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18"/>
      <c r="BB164" s="13"/>
      <c r="BC164" s="13"/>
      <c r="BD164" s="5"/>
      <c r="BE164" s="5"/>
      <c r="BF164" s="5"/>
      <c r="BG164" s="5"/>
      <c r="BH164" s="5"/>
      <c r="BI164" s="5"/>
      <c r="BJ164" s="5"/>
      <c r="BK164" s="37"/>
      <c r="BL164" s="8"/>
      <c r="BM164" s="5"/>
      <c r="BN164" s="5"/>
      <c r="BO164" s="7"/>
      <c r="BP164" s="7"/>
      <c r="BQ164" s="8"/>
      <c r="BR164" s="9"/>
    </row>
    <row r="165" spans="1:70" s="6" customFormat="1" ht="219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13"/>
      <c r="O165" s="13"/>
      <c r="P165" s="13"/>
      <c r="Q165" s="13"/>
      <c r="R165" s="13"/>
      <c r="S165" s="13"/>
      <c r="T165" s="13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22"/>
      <c r="BB165" s="24"/>
      <c r="BC165" s="25"/>
      <c r="BD165" s="5"/>
      <c r="BE165" s="5"/>
      <c r="BF165" s="5"/>
      <c r="BG165" s="5"/>
      <c r="BH165" s="5"/>
      <c r="BI165" s="5"/>
      <c r="BJ165" s="5"/>
      <c r="BK165" s="37"/>
      <c r="BL165" s="8"/>
      <c r="BM165" s="5"/>
      <c r="BN165" s="5"/>
      <c r="BO165" s="7"/>
      <c r="BP165" s="7"/>
      <c r="BQ165" s="8"/>
      <c r="BR165" s="9"/>
    </row>
    <row r="166" spans="1:70" s="6" customFormat="1" ht="409.6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18"/>
      <c r="BB166" s="13"/>
      <c r="BC166" s="4"/>
      <c r="BD166" s="5"/>
      <c r="BE166" s="5"/>
      <c r="BF166" s="5"/>
      <c r="BG166" s="5"/>
      <c r="BH166" s="5"/>
      <c r="BI166" s="5"/>
      <c r="BJ166" s="5"/>
      <c r="BK166" s="37"/>
      <c r="BL166" s="8"/>
      <c r="BM166" s="5"/>
      <c r="BN166" s="5"/>
      <c r="BO166" s="7"/>
      <c r="BP166" s="7"/>
      <c r="BQ166" s="8"/>
      <c r="BR166" s="9"/>
    </row>
    <row r="167" spans="1:70" s="6" customFormat="1" ht="40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13"/>
      <c r="AG167" s="13"/>
      <c r="AH167" s="5"/>
      <c r="AI167" s="18"/>
      <c r="AJ167" s="13"/>
      <c r="AK167" s="13"/>
      <c r="AL167" s="5"/>
      <c r="AM167" s="5"/>
      <c r="AN167" s="5"/>
      <c r="AO167" s="5"/>
      <c r="AP167" s="5"/>
      <c r="AQ167" s="18"/>
      <c r="AR167" s="13"/>
      <c r="AS167" s="18"/>
      <c r="AT167" s="13"/>
      <c r="AU167" s="5"/>
      <c r="AV167" s="5"/>
      <c r="AW167" s="5"/>
      <c r="AX167" s="5"/>
      <c r="AY167" s="5"/>
      <c r="AZ167" s="5"/>
      <c r="BA167" s="18"/>
      <c r="BB167" s="13"/>
      <c r="BC167" s="13"/>
      <c r="BD167" s="5"/>
      <c r="BE167" s="5"/>
      <c r="BF167" s="5"/>
      <c r="BG167" s="5"/>
      <c r="BH167" s="5"/>
      <c r="BI167" s="5"/>
      <c r="BJ167" s="5"/>
      <c r="BK167" s="37"/>
      <c r="BL167" s="8"/>
      <c r="BM167" s="5"/>
      <c r="BN167" s="5"/>
      <c r="BO167" s="7"/>
      <c r="BP167" s="7"/>
      <c r="BQ167" s="8"/>
      <c r="BR167" s="9"/>
    </row>
    <row r="168" spans="1:70" s="6" customFormat="1" ht="137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3"/>
      <c r="O168" s="13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2"/>
      <c r="BB168" s="24"/>
      <c r="BC168" s="25"/>
      <c r="BD168" s="5"/>
      <c r="BE168" s="5"/>
      <c r="BF168" s="5"/>
      <c r="BG168" s="5"/>
      <c r="BH168" s="5"/>
      <c r="BI168" s="5"/>
      <c r="BJ168" s="5"/>
      <c r="BK168" s="37"/>
      <c r="BL168" s="8"/>
      <c r="BM168" s="5"/>
      <c r="BN168" s="5"/>
      <c r="BO168" s="7"/>
      <c r="BP168" s="7"/>
      <c r="BQ168" s="8"/>
      <c r="BR168" s="9"/>
    </row>
    <row r="169" spans="1:70" s="6" customFormat="1" ht="137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13"/>
      <c r="O169" s="13"/>
      <c r="P169" s="13"/>
      <c r="Q169" s="13"/>
      <c r="R169" s="13"/>
      <c r="S169" s="13"/>
      <c r="T169" s="13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2"/>
      <c r="BB169" s="24"/>
      <c r="BC169" s="25"/>
      <c r="BD169" s="5"/>
      <c r="BE169" s="5"/>
      <c r="BF169" s="5"/>
      <c r="BG169" s="5"/>
      <c r="BH169" s="5"/>
      <c r="BI169" s="5"/>
      <c r="BJ169" s="5"/>
      <c r="BK169" s="37"/>
      <c r="BL169" s="8"/>
      <c r="BM169" s="5"/>
      <c r="BN169" s="5"/>
      <c r="BO169" s="7"/>
      <c r="BP169" s="7"/>
      <c r="BQ169" s="8"/>
      <c r="BR169" s="9"/>
    </row>
    <row r="170" spans="1:70" s="6" customFormat="1" ht="137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3"/>
      <c r="O170" s="13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22"/>
      <c r="BB170" s="24"/>
      <c r="BC170" s="25"/>
      <c r="BD170" s="5"/>
      <c r="BE170" s="5"/>
      <c r="BF170" s="5"/>
      <c r="BG170" s="5"/>
      <c r="BH170" s="5"/>
      <c r="BI170" s="5"/>
      <c r="BJ170" s="5"/>
      <c r="BK170" s="37"/>
      <c r="BL170" s="8"/>
      <c r="BM170" s="5"/>
      <c r="BN170" s="5"/>
      <c r="BO170" s="7"/>
      <c r="BP170" s="7"/>
      <c r="BQ170" s="8"/>
      <c r="BR170" s="9"/>
    </row>
    <row r="171" spans="1:70" s="6" customFormat="1" ht="137.2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2"/>
      <c r="BB171" s="24"/>
      <c r="BC171" s="25"/>
      <c r="BD171" s="5"/>
      <c r="BE171" s="5"/>
      <c r="BF171" s="5"/>
      <c r="BG171" s="5"/>
      <c r="BH171" s="5"/>
      <c r="BI171" s="5"/>
      <c r="BJ171" s="5"/>
      <c r="BK171" s="37"/>
      <c r="BL171" s="8"/>
      <c r="BM171" s="5"/>
      <c r="BN171" s="5"/>
      <c r="BO171" s="7"/>
      <c r="BP171" s="7"/>
      <c r="BQ171" s="8"/>
      <c r="BR171" s="9"/>
    </row>
    <row r="172" spans="1:70" s="6" customFormat="1" ht="13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2"/>
      <c r="BB172" s="24"/>
      <c r="BC172" s="25"/>
      <c r="BD172" s="5"/>
      <c r="BE172" s="5"/>
      <c r="BF172" s="5"/>
      <c r="BG172" s="5"/>
      <c r="BH172" s="5"/>
      <c r="BI172" s="5"/>
      <c r="BJ172" s="5"/>
      <c r="BK172" s="37"/>
      <c r="BL172" s="8"/>
      <c r="BM172" s="5"/>
      <c r="BN172" s="5"/>
      <c r="BO172" s="7"/>
      <c r="BP172" s="7"/>
      <c r="BQ172" s="8"/>
      <c r="BR172" s="9"/>
    </row>
    <row r="173" spans="1:70" s="6" customFormat="1" ht="29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4"/>
      <c r="AZ173" s="5"/>
      <c r="BA173" s="18"/>
      <c r="BB173" s="13"/>
      <c r="BC173" s="4"/>
      <c r="BD173" s="7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291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4"/>
      <c r="AZ174" s="5"/>
      <c r="BA174" s="18"/>
      <c r="BB174" s="19"/>
      <c r="BC174" s="4"/>
      <c r="BD174" s="7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9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7"/>
      <c r="P175" s="7"/>
      <c r="Q175" s="7"/>
      <c r="R175" s="7"/>
      <c r="S175" s="7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18"/>
      <c r="BB175" s="4"/>
      <c r="BC175" s="4"/>
      <c r="BD175" s="5"/>
      <c r="BE175" s="5"/>
      <c r="BF175" s="5"/>
      <c r="BG175" s="5"/>
      <c r="BH175" s="5"/>
      <c r="BI175" s="5"/>
      <c r="BJ175" s="5"/>
      <c r="BK175" s="37"/>
      <c r="BL175" s="8"/>
      <c r="BM175" s="5"/>
      <c r="BN175" s="5"/>
      <c r="BO175" s="7"/>
      <c r="BP175" s="7"/>
      <c r="BQ175" s="8"/>
      <c r="BR175" s="9"/>
    </row>
    <row r="176" spans="1:70" s="6" customFormat="1" ht="19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4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20"/>
      <c r="BB176" s="25"/>
      <c r="BC176" s="25"/>
      <c r="BD176" s="5"/>
      <c r="BE176" s="5"/>
      <c r="BF176" s="5"/>
      <c r="BG176" s="5"/>
      <c r="BH176" s="5"/>
      <c r="BI176" s="5"/>
      <c r="BJ176" s="5"/>
      <c r="BK176" s="37"/>
      <c r="BL176" s="8"/>
      <c r="BM176" s="5"/>
      <c r="BN176" s="5"/>
      <c r="BO176" s="7"/>
      <c r="BP176" s="7"/>
      <c r="BQ176" s="8"/>
      <c r="BR176" s="9"/>
    </row>
    <row r="177" spans="1:72" s="6" customFormat="1" ht="279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26"/>
      <c r="O177" s="26"/>
      <c r="P177" s="26"/>
      <c r="Q177" s="26"/>
      <c r="R177" s="26"/>
      <c r="S177" s="26"/>
      <c r="T177" s="26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18"/>
      <c r="BB177" s="17"/>
      <c r="BC177" s="17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2" s="6" customFormat="1" ht="171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7"/>
      <c r="O178" s="7"/>
      <c r="P178" s="7"/>
      <c r="Q178" s="7"/>
      <c r="R178" s="7"/>
      <c r="S178" s="7"/>
      <c r="T178" s="7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18"/>
      <c r="BB178" s="7"/>
      <c r="BC178" s="7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2" s="6" customFormat="1" ht="129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7"/>
      <c r="O179" s="7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27"/>
      <c r="BB179" s="13"/>
      <c r="BC179" s="13"/>
      <c r="BD179" s="5"/>
      <c r="BE179" s="5"/>
      <c r="BF179" s="5"/>
      <c r="BG179" s="5"/>
      <c r="BH179" s="5"/>
      <c r="BI179" s="5"/>
      <c r="BJ179" s="5"/>
      <c r="BK179" s="37"/>
      <c r="BL179" s="8"/>
      <c r="BM179" s="5"/>
      <c r="BN179" s="5"/>
      <c r="BO179" s="7"/>
      <c r="BP179" s="7"/>
      <c r="BQ179" s="8"/>
      <c r="BR179" s="9"/>
    </row>
    <row r="180" spans="1:72" s="6" customFormat="1" ht="187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13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18"/>
      <c r="BB180" s="7"/>
      <c r="BC180" s="7"/>
      <c r="BD180" s="5"/>
      <c r="BE180" s="5"/>
      <c r="BF180" s="5"/>
      <c r="BG180" s="5"/>
      <c r="BH180" s="5"/>
      <c r="BI180" s="5"/>
      <c r="BJ180" s="7"/>
      <c r="BK180" s="7"/>
      <c r="BL180" s="8"/>
      <c r="BM180" s="5"/>
      <c r="BN180" s="5"/>
      <c r="BO180" s="5"/>
      <c r="BP180" s="5"/>
      <c r="BQ180" s="7"/>
      <c r="BR180" s="8"/>
      <c r="BS180" s="9"/>
      <c r="BT180" s="14"/>
    </row>
    <row r="181" spans="1:72" s="6" customFormat="1" ht="187.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18"/>
      <c r="N181" s="12"/>
      <c r="O181" s="2"/>
      <c r="P181" s="12"/>
      <c r="Q181" s="12"/>
      <c r="R181" s="12"/>
      <c r="S181" s="12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7"/>
      <c r="BK181" s="7"/>
      <c r="BL181" s="8"/>
      <c r="BM181" s="9"/>
      <c r="BN181" s="5"/>
      <c r="BO181" s="5"/>
      <c r="BP181" s="5"/>
      <c r="BQ181" s="7"/>
      <c r="BR181" s="8"/>
      <c r="BS181" s="9"/>
      <c r="BT181" s="14"/>
    </row>
    <row r="182" spans="1:72" s="6" customFormat="1" ht="409.6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7"/>
      <c r="P182" s="7"/>
      <c r="Q182" s="7"/>
      <c r="R182" s="7"/>
      <c r="S182" s="7"/>
      <c r="T182" s="7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7"/>
      <c r="AS182" s="5"/>
      <c r="AT182" s="7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7"/>
      <c r="BK182" s="7"/>
      <c r="BL182" s="8"/>
      <c r="BM182" s="9"/>
      <c r="BN182" s="5"/>
      <c r="BO182" s="5"/>
      <c r="BP182" s="5"/>
      <c r="BQ182" s="7"/>
      <c r="BR182" s="8"/>
      <c r="BS182" s="9"/>
      <c r="BT182" s="14"/>
    </row>
    <row r="183" spans="1:72" s="6" customFormat="1" ht="409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7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18"/>
      <c r="BB183" s="7"/>
      <c r="BC183" s="7"/>
      <c r="BD183" s="5"/>
      <c r="BE183" s="5"/>
      <c r="BF183" s="5"/>
      <c r="BG183" s="5"/>
      <c r="BH183" s="5"/>
      <c r="BI183" s="5"/>
      <c r="BJ183" s="7"/>
      <c r="BK183" s="7"/>
      <c r="BL183" s="8"/>
      <c r="BM183" s="9"/>
      <c r="BN183" s="5"/>
      <c r="BO183" s="5"/>
      <c r="BP183" s="5"/>
      <c r="BQ183" s="7"/>
      <c r="BR183" s="8"/>
      <c r="BS183" s="9"/>
      <c r="BT183" s="14"/>
    </row>
    <row r="184" spans="1:72" s="6" customFormat="1" ht="194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18"/>
      <c r="N184" s="12"/>
      <c r="O184" s="2"/>
      <c r="P184" s="12"/>
      <c r="Q184" s="12"/>
      <c r="R184" s="12"/>
      <c r="S184" s="12"/>
      <c r="T184" s="12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7"/>
      <c r="BK184" s="7"/>
      <c r="BL184" s="8"/>
      <c r="BM184" s="9"/>
      <c r="BN184" s="15"/>
      <c r="BO184" s="15"/>
      <c r="BP184" s="15"/>
      <c r="BQ184" s="16"/>
      <c r="BR184" s="10"/>
      <c r="BS184" s="15"/>
      <c r="BT184" s="14"/>
    </row>
    <row r="185" spans="1:72" s="6" customFormat="1" ht="21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7"/>
      <c r="BL185" s="8"/>
      <c r="BM185" s="9"/>
      <c r="BN185" s="15"/>
      <c r="BO185" s="15"/>
      <c r="BP185" s="15"/>
      <c r="BQ185" s="16"/>
      <c r="BR185" s="10"/>
      <c r="BS185" s="15"/>
      <c r="BT185" s="14"/>
    </row>
    <row r="186" spans="1:72" s="6" customFormat="1" ht="198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2"/>
      <c r="L186" s="4"/>
      <c r="M186" s="5"/>
      <c r="N186" s="19"/>
      <c r="O186" s="19"/>
      <c r="P186" s="19"/>
      <c r="Q186" s="19"/>
      <c r="R186" s="19"/>
      <c r="S186" s="19"/>
      <c r="T186" s="19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7"/>
      <c r="BK186" s="13"/>
      <c r="BL186" s="8"/>
      <c r="BM186" s="9"/>
      <c r="BN186" s="5"/>
      <c r="BO186" s="5"/>
      <c r="BP186" s="5"/>
      <c r="BQ186" s="7"/>
      <c r="BR186" s="8"/>
      <c r="BS186" s="9"/>
      <c r="BT186" s="14"/>
    </row>
    <row r="187" spans="1:72" s="6" customFormat="1" ht="198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2"/>
      <c r="L187" s="4"/>
      <c r="M187" s="5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7"/>
      <c r="BK187" s="13"/>
      <c r="BL187" s="8"/>
      <c r="BM187" s="9"/>
      <c r="BN187" s="5"/>
      <c r="BO187" s="5"/>
      <c r="BP187" s="5"/>
      <c r="BQ187" s="7"/>
      <c r="BR187" s="8"/>
      <c r="BS187" s="9"/>
      <c r="BT187" s="14"/>
    </row>
    <row r="188" spans="1:72" s="6" customFormat="1" ht="198.7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2"/>
      <c r="L188" s="4"/>
      <c r="M188" s="5"/>
      <c r="N188" s="12"/>
      <c r="O188" s="2"/>
      <c r="P188" s="12"/>
      <c r="Q188" s="12"/>
      <c r="R188" s="12"/>
      <c r="S188" s="12"/>
      <c r="T188" s="12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13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146.2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2"/>
      <c r="L189" s="4"/>
      <c r="M189" s="5"/>
      <c r="N189" s="12"/>
      <c r="O189" s="2"/>
      <c r="P189" s="12"/>
      <c r="Q189" s="12"/>
      <c r="R189" s="12"/>
      <c r="S189" s="12"/>
      <c r="T189" s="12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7"/>
      <c r="BK189" s="13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227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2"/>
      <c r="L190" s="4"/>
      <c r="M190" s="5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7"/>
      <c r="BK190" s="13"/>
      <c r="BL190" s="8"/>
      <c r="BM190" s="9"/>
      <c r="BN190" s="5"/>
      <c r="BO190" s="5"/>
      <c r="BP190" s="5"/>
      <c r="BQ190" s="7"/>
      <c r="BR190" s="8"/>
      <c r="BS190" s="9"/>
      <c r="BT190" s="14"/>
    </row>
    <row r="191" spans="1:72" s="6" customFormat="1" ht="154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4"/>
      <c r="M191" s="5"/>
      <c r="N191" s="12"/>
      <c r="O191" s="12"/>
      <c r="P191" s="12"/>
      <c r="Q191" s="12"/>
      <c r="R191" s="12"/>
      <c r="S191" s="12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7"/>
      <c r="BK191" s="13"/>
      <c r="BL191" s="8"/>
      <c r="BM191" s="9"/>
      <c r="BN191" s="5"/>
      <c r="BO191" s="5"/>
      <c r="BP191" s="5"/>
      <c r="BQ191" s="7"/>
      <c r="BR191" s="8"/>
      <c r="BS191" s="9"/>
      <c r="BT191" s="14"/>
    </row>
    <row r="192" spans="1:72" s="6" customFormat="1" ht="154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5"/>
      <c r="N192" s="12"/>
      <c r="O192" s="2"/>
      <c r="P192" s="12"/>
      <c r="Q192" s="12"/>
      <c r="R192" s="12"/>
      <c r="S192" s="12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7"/>
      <c r="BK192" s="13"/>
      <c r="BL192" s="8"/>
      <c r="BM192" s="9"/>
      <c r="BN192" s="15"/>
      <c r="BO192" s="15"/>
      <c r="BP192" s="15"/>
      <c r="BQ192" s="16"/>
      <c r="BR192" s="10"/>
      <c r="BS192" s="15"/>
      <c r="BT192" s="14"/>
    </row>
    <row r="193" spans="1:72" s="6" customFormat="1" ht="182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7"/>
      <c r="BJ193" s="5"/>
      <c r="BK193" s="7"/>
      <c r="BL193" s="8"/>
      <c r="BM193" s="9"/>
      <c r="BN193" s="15"/>
      <c r="BO193" s="15"/>
      <c r="BP193" s="15"/>
      <c r="BQ193" s="16"/>
      <c r="BR193" s="10"/>
      <c r="BS193" s="15"/>
      <c r="BT193" s="14"/>
    </row>
    <row r="194" spans="1:72" s="6" customFormat="1" ht="182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7"/>
      <c r="O194" s="7"/>
      <c r="P194" s="7"/>
      <c r="Q194" s="7"/>
      <c r="R194" s="7"/>
      <c r="S194" s="7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7"/>
      <c r="BL194" s="8"/>
      <c r="BM194" s="9"/>
      <c r="BN194" s="15"/>
      <c r="BO194" s="15"/>
      <c r="BP194" s="15"/>
      <c r="BQ194" s="16"/>
      <c r="BR194" s="10"/>
      <c r="BS194" s="15"/>
      <c r="BT194" s="14"/>
    </row>
    <row r="195" spans="1:72" s="6" customFormat="1" ht="312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12"/>
      <c r="O195" s="1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36"/>
      <c r="BB195" s="5"/>
      <c r="BC195" s="5"/>
      <c r="BD195" s="7"/>
      <c r="BE195" s="5"/>
      <c r="BF195" s="5"/>
      <c r="BG195" s="5"/>
      <c r="BH195" s="5"/>
      <c r="BI195" s="7"/>
      <c r="BJ195" s="5"/>
      <c r="BK195" s="13"/>
      <c r="BL195" s="8"/>
      <c r="BM195" s="9"/>
      <c r="BN195" s="10"/>
    </row>
    <row r="196" spans="1:72" s="6" customFormat="1" ht="174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7"/>
      <c r="BE196" s="5"/>
      <c r="BF196" s="5"/>
      <c r="BG196" s="5"/>
      <c r="BH196" s="5"/>
      <c r="BI196" s="7"/>
      <c r="BJ196" s="5"/>
      <c r="BK196" s="13"/>
      <c r="BL196" s="8"/>
      <c r="BM196" s="9"/>
      <c r="BN196" s="10"/>
    </row>
    <row r="197" spans="1:72" s="6" customFormat="1" ht="167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7"/>
      <c r="O197" s="7"/>
      <c r="P197" s="7"/>
      <c r="Q197" s="7"/>
      <c r="R197" s="7"/>
      <c r="S197" s="7"/>
      <c r="T197" s="7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36"/>
      <c r="BB197" s="5"/>
      <c r="BC197" s="5"/>
      <c r="BD197" s="7"/>
      <c r="BE197" s="5"/>
      <c r="BF197" s="5"/>
      <c r="BG197" s="5"/>
      <c r="BH197" s="5"/>
      <c r="BI197" s="7"/>
      <c r="BJ197" s="5"/>
      <c r="BK197" s="13"/>
      <c r="BL197" s="8"/>
      <c r="BM197" s="9"/>
      <c r="BN197" s="10"/>
    </row>
    <row r="198" spans="1:72" s="6" customFormat="1" ht="167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7"/>
      <c r="O198" s="7"/>
      <c r="P198" s="7"/>
      <c r="Q198" s="7"/>
      <c r="R198" s="7"/>
      <c r="S198" s="7"/>
      <c r="T198" s="7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7"/>
      <c r="BE198" s="5"/>
      <c r="BF198" s="5"/>
      <c r="BG198" s="5"/>
      <c r="BH198" s="5"/>
      <c r="BI198" s="7"/>
      <c r="BJ198" s="5"/>
      <c r="BK198" s="13"/>
      <c r="BL198" s="8"/>
      <c r="BM198" s="9"/>
      <c r="BN198" s="10"/>
    </row>
    <row r="199" spans="1:72" s="6" customFormat="1" ht="167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7"/>
      <c r="O199" s="7"/>
      <c r="P199" s="12"/>
      <c r="Q199" s="12"/>
      <c r="R199" s="12"/>
      <c r="S199" s="12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7"/>
      <c r="BE199" s="5"/>
      <c r="BF199" s="5"/>
      <c r="BG199" s="5"/>
      <c r="BH199" s="5"/>
      <c r="BI199" s="7"/>
      <c r="BJ199" s="5"/>
      <c r="BK199" s="13"/>
      <c r="BL199" s="8"/>
      <c r="BM199" s="9"/>
      <c r="BN199" s="10"/>
    </row>
    <row r="200" spans="1:72" s="6" customFormat="1" ht="372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2"/>
      <c r="O200" s="2"/>
      <c r="P200" s="2"/>
      <c r="Q200" s="2"/>
      <c r="R200" s="2"/>
      <c r="S200" s="2"/>
      <c r="T200" s="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5"/>
      <c r="BP200" s="5"/>
    </row>
    <row r="201" spans="1:72" s="6" customFormat="1" ht="257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2"/>
      <c r="O201" s="2"/>
      <c r="P201" s="11"/>
      <c r="Q201" s="11"/>
      <c r="R201" s="11"/>
      <c r="S201" s="11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5"/>
      <c r="BP201" s="5"/>
    </row>
    <row r="202" spans="1:72" s="6" customFormat="1" ht="254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2"/>
      <c r="O202" s="2"/>
      <c r="P202" s="11"/>
      <c r="Q202" s="11"/>
      <c r="R202" s="11"/>
      <c r="S202" s="11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8"/>
      <c r="BM202" s="5"/>
      <c r="BN202" s="5"/>
      <c r="BO202" s="5"/>
      <c r="BP202" s="5"/>
    </row>
    <row r="203" spans="1:72" s="6" customFormat="1" ht="319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7"/>
      <c r="O203" s="7"/>
      <c r="P203" s="7"/>
      <c r="Q203" s="7"/>
      <c r="R203" s="7"/>
      <c r="S203" s="7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8"/>
      <c r="BM203" s="5"/>
      <c r="BN203" s="5"/>
      <c r="BO203" s="5"/>
      <c r="BP203" s="5"/>
    </row>
    <row r="204" spans="1:72" s="6" customFormat="1" ht="409.6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2"/>
      <c r="M204" s="2"/>
      <c r="N204" s="12"/>
      <c r="O204" s="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8"/>
      <c r="BM204" s="5"/>
      <c r="BN204" s="5"/>
      <c r="BO204" s="5"/>
      <c r="BP204" s="5"/>
    </row>
    <row r="205" spans="1:72" s="6" customFormat="1" ht="141.7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7"/>
      <c r="Q205" s="7"/>
      <c r="R205" s="7"/>
      <c r="S205" s="7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8"/>
      <c r="BM205" s="5"/>
      <c r="BN205" s="5"/>
      <c r="BO205" s="5"/>
      <c r="BP205" s="5"/>
    </row>
    <row r="206" spans="1:72" s="6" customFormat="1" ht="141.7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2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8"/>
      <c r="BM206" s="5"/>
      <c r="BN206" s="5"/>
      <c r="BO206" s="5"/>
      <c r="BP206" s="5"/>
    </row>
    <row r="207" spans="1:72" s="6" customFormat="1" ht="292.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11"/>
      <c r="O207" s="2"/>
      <c r="P207" s="11"/>
      <c r="Q207" s="11"/>
      <c r="R207" s="11"/>
      <c r="S207" s="11"/>
      <c r="T207" s="11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5"/>
      <c r="BP207" s="8"/>
      <c r="BQ207" s="9"/>
      <c r="BR207" s="10"/>
    </row>
    <row r="208" spans="1:72" s="6" customFormat="1" ht="177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11"/>
      <c r="Q208" s="11"/>
      <c r="R208" s="11"/>
      <c r="S208" s="11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8"/>
      <c r="BQ208" s="9"/>
      <c r="BR208" s="10"/>
    </row>
  </sheetData>
  <autoFilter ref="A2:BM180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90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F18" sqref="F18"/>
    </sheetView>
  </sheetViews>
  <sheetFormatPr defaultRowHeight="34.5" x14ac:dyDescent="0.45"/>
  <cols>
    <col min="1" max="1" width="45.42578125" style="28" customWidth="1"/>
    <col min="2" max="2" width="25.5703125" style="28" customWidth="1"/>
    <col min="3" max="3" width="36" style="28" customWidth="1"/>
    <col min="4" max="4" width="36.85546875" style="28" hidden="1" customWidth="1"/>
    <col min="5" max="5" width="16.42578125" style="28" customWidth="1"/>
    <col min="6" max="6" width="42.85546875" style="28" customWidth="1"/>
    <col min="7" max="7" width="23.5703125" style="28" customWidth="1"/>
    <col min="8" max="8" width="52.140625" style="28" customWidth="1"/>
    <col min="9" max="9" width="156" style="28" customWidth="1"/>
    <col min="10" max="10" width="121.28515625" style="28" customWidth="1"/>
    <col min="11" max="11" width="38.140625" style="28" customWidth="1"/>
    <col min="12" max="12" width="33" style="28" customWidth="1"/>
    <col min="13" max="13" width="39.140625" style="28" customWidth="1"/>
    <col min="14" max="14" width="40.85546875" style="28" customWidth="1"/>
    <col min="15" max="15" width="16" style="28" hidden="1" customWidth="1"/>
    <col min="16" max="16" width="36.5703125" style="28" customWidth="1"/>
    <col min="17" max="17" width="33.28515625" style="28" customWidth="1"/>
    <col min="18" max="18" width="27.8554687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customWidth="1"/>
    <col min="30" max="30" width="29.140625" style="28" customWidth="1"/>
    <col min="31" max="31" width="21" style="28" customWidth="1"/>
    <col min="32" max="32" width="33" style="28" customWidth="1"/>
    <col min="33" max="33" width="37.7109375" style="28" hidden="1" customWidth="1"/>
    <col min="34" max="34" width="21" style="28" hidden="1" customWidth="1"/>
    <col min="35" max="35" width="19.140625" style="28" customWidth="1"/>
    <col min="36" max="36" width="29.7109375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hidden="1" customWidth="1"/>
    <col min="44" max="44" width="22" style="28" hidden="1" customWidth="1"/>
    <col min="45" max="45" width="21.42578125" style="28" hidden="1" customWidth="1"/>
    <col min="46" max="46" width="23.42578125" style="28" hidden="1" customWidth="1"/>
    <col min="47" max="50" width="9.140625" style="28" hidden="1" customWidth="1"/>
    <col min="51" max="51" width="40.140625" style="28" customWidth="1"/>
    <col min="52" max="52" width="24.28515625" style="28" customWidth="1"/>
    <col min="53" max="53" width="32.28515625" style="28" customWidth="1"/>
    <col min="54" max="54" width="31.85546875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32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54.140625" style="28" customWidth="1"/>
    <col min="66" max="66" width="17.7109375" style="32" customWidth="1"/>
    <col min="67" max="67" width="9.140625" style="28"/>
    <col min="68" max="68" width="16.85546875" style="28" bestFit="1" customWidth="1"/>
    <col min="69" max="16384" width="9.140625" style="28"/>
  </cols>
  <sheetData>
    <row r="1" spans="1:70" ht="75" x14ac:dyDescent="0.95">
      <c r="A1" s="103" t="s">
        <v>174</v>
      </c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" t="s">
        <v>34</v>
      </c>
      <c r="M2" s="4" t="s">
        <v>35</v>
      </c>
      <c r="N2" s="4" t="s">
        <v>36</v>
      </c>
      <c r="O2" s="4"/>
      <c r="P2" s="4" t="s">
        <v>37</v>
      </c>
      <c r="Q2" s="4" t="s">
        <v>38</v>
      </c>
      <c r="R2" s="4" t="s">
        <v>39</v>
      </c>
      <c r="S2" s="4" t="s">
        <v>40</v>
      </c>
      <c r="T2" s="4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6" customFormat="1" ht="244.5" customHeight="1" x14ac:dyDescent="0.25">
      <c r="A3" s="1" t="s">
        <v>50</v>
      </c>
      <c r="B3" s="2" t="s">
        <v>60</v>
      </c>
      <c r="C3" s="3">
        <v>466.1</v>
      </c>
      <c r="D3" s="3">
        <v>466.1</v>
      </c>
      <c r="E3" s="4">
        <v>12</v>
      </c>
      <c r="F3" s="2" t="s">
        <v>70</v>
      </c>
      <c r="G3" s="2" t="s">
        <v>44</v>
      </c>
      <c r="H3" s="2" t="s">
        <v>82</v>
      </c>
      <c r="I3" s="2" t="s">
        <v>162</v>
      </c>
      <c r="J3" s="2" t="s">
        <v>98</v>
      </c>
      <c r="K3" s="4" t="s">
        <v>154</v>
      </c>
      <c r="L3" s="4"/>
      <c r="M3" s="4"/>
      <c r="N3" s="4">
        <f>N4</f>
        <v>165.15</v>
      </c>
      <c r="O3" s="4"/>
      <c r="P3" s="4">
        <f t="shared" ref="P3:T3" si="0">P4</f>
        <v>13.212000000000002</v>
      </c>
      <c r="Q3" s="4">
        <f t="shared" si="0"/>
        <v>142.029</v>
      </c>
      <c r="R3" s="4">
        <f t="shared" si="0"/>
        <v>0</v>
      </c>
      <c r="S3" s="4">
        <f t="shared" si="0"/>
        <v>9.9090000000000007</v>
      </c>
      <c r="T3" s="4">
        <f t="shared" si="0"/>
        <v>165.14999999999998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18">
        <v>0.15</v>
      </c>
      <c r="BB3" s="4">
        <f>T3</f>
        <v>165.14999999999998</v>
      </c>
      <c r="BC3" s="4"/>
      <c r="BD3" s="4"/>
      <c r="BE3" s="4"/>
      <c r="BF3" s="7"/>
      <c r="BG3" s="4"/>
      <c r="BH3" s="4"/>
      <c r="BI3" s="7"/>
      <c r="BJ3" s="5"/>
      <c r="BK3" s="5">
        <f>BB3</f>
        <v>165.14999999999998</v>
      </c>
      <c r="BL3" s="8">
        <v>42445</v>
      </c>
      <c r="BM3" s="5"/>
      <c r="BN3" s="5"/>
      <c r="BO3" s="7"/>
      <c r="BP3" s="7"/>
      <c r="BQ3" s="8"/>
      <c r="BR3" s="9"/>
    </row>
    <row r="4" spans="1:70" s="6" customFormat="1" ht="207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0.15</v>
      </c>
      <c r="N4" s="4">
        <f>1101*M4</f>
        <v>165.15</v>
      </c>
      <c r="O4" s="4"/>
      <c r="P4" s="4">
        <f>0.08*N4</f>
        <v>13.212000000000002</v>
      </c>
      <c r="Q4" s="4">
        <f>0.86*N4</f>
        <v>142.029</v>
      </c>
      <c r="R4" s="4"/>
      <c r="S4" s="4">
        <f>0.06*N4</f>
        <v>9.9090000000000007</v>
      </c>
      <c r="T4" s="4">
        <f>P4+Q4+R4+S4</f>
        <v>165.14999999999998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18"/>
      <c r="BB4" s="4"/>
      <c r="BC4" s="4"/>
      <c r="BD4" s="4"/>
      <c r="BE4" s="4"/>
      <c r="BF4" s="7"/>
      <c r="BG4" s="4"/>
      <c r="BH4" s="4"/>
      <c r="BI4" s="7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255" customHeight="1" x14ac:dyDescent="0.25">
      <c r="A5" s="1" t="s">
        <v>127</v>
      </c>
      <c r="B5" s="2">
        <v>41202274</v>
      </c>
      <c r="C5" s="3">
        <v>466.1</v>
      </c>
      <c r="D5" s="3"/>
      <c r="E5" s="4">
        <v>12</v>
      </c>
      <c r="F5" s="2" t="s">
        <v>125</v>
      </c>
      <c r="G5" s="2" t="s">
        <v>44</v>
      </c>
      <c r="H5" s="2" t="s">
        <v>128</v>
      </c>
      <c r="I5" s="2" t="s">
        <v>150</v>
      </c>
      <c r="J5" s="2" t="s">
        <v>126</v>
      </c>
      <c r="K5" s="4" t="s">
        <v>154</v>
      </c>
      <c r="L5" s="4"/>
      <c r="M5" s="4"/>
      <c r="N5" s="4">
        <f>N6</f>
        <v>99.09</v>
      </c>
      <c r="O5" s="4">
        <f t="shared" ref="O5:T5" si="1">O6</f>
        <v>0</v>
      </c>
      <c r="P5" s="4">
        <f t="shared" si="1"/>
        <v>7.9272</v>
      </c>
      <c r="Q5" s="4">
        <f t="shared" si="1"/>
        <v>85.217399999999998</v>
      </c>
      <c r="R5" s="4">
        <f t="shared" si="1"/>
        <v>0</v>
      </c>
      <c r="S5" s="4">
        <f t="shared" si="1"/>
        <v>5.9454000000000002</v>
      </c>
      <c r="T5" s="4">
        <f t="shared" si="1"/>
        <v>99.09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18">
        <v>0.09</v>
      </c>
      <c r="BB5" s="4">
        <f>T5</f>
        <v>99.09</v>
      </c>
      <c r="BC5" s="4"/>
      <c r="BD5" s="4"/>
      <c r="BE5" s="4"/>
      <c r="BF5" s="7"/>
      <c r="BG5" s="4"/>
      <c r="BH5" s="4"/>
      <c r="BI5" s="7"/>
      <c r="BJ5" s="5"/>
      <c r="BK5" s="5">
        <f>BB5</f>
        <v>99.09</v>
      </c>
      <c r="BL5" s="8">
        <v>42533</v>
      </c>
      <c r="BM5" s="5"/>
      <c r="BN5" s="5"/>
      <c r="BO5" s="7"/>
      <c r="BP5" s="7"/>
      <c r="BQ5" s="8"/>
      <c r="BR5" s="9"/>
    </row>
    <row r="6" spans="1:70" s="6" customFormat="1" ht="207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0.09</v>
      </c>
      <c r="N6" s="4">
        <f>1101*M6</f>
        <v>99.09</v>
      </c>
      <c r="O6" s="4"/>
      <c r="P6" s="4">
        <f>0.08*N6</f>
        <v>7.9272</v>
      </c>
      <c r="Q6" s="4">
        <f>0.86*N6</f>
        <v>85.217399999999998</v>
      </c>
      <c r="R6" s="4"/>
      <c r="S6" s="4">
        <f>0.06*N6</f>
        <v>5.9454000000000002</v>
      </c>
      <c r="T6" s="4">
        <f>P6+Q6+R6+S6</f>
        <v>99.09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18"/>
      <c r="BB6" s="4"/>
      <c r="BC6" s="4"/>
      <c r="BD6" s="4"/>
      <c r="BE6" s="4"/>
      <c r="BF6" s="7"/>
      <c r="BG6" s="4"/>
      <c r="BH6" s="4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409.5" customHeight="1" x14ac:dyDescent="0.25">
      <c r="A7" s="1" t="s">
        <v>51</v>
      </c>
      <c r="B7" s="2" t="s">
        <v>61</v>
      </c>
      <c r="C7" s="3">
        <v>466.1</v>
      </c>
      <c r="D7" s="3">
        <v>466.1</v>
      </c>
      <c r="E7" s="4">
        <v>12</v>
      </c>
      <c r="F7" s="2" t="s">
        <v>71</v>
      </c>
      <c r="G7" s="2" t="s">
        <v>44</v>
      </c>
      <c r="H7" s="2" t="s">
        <v>83</v>
      </c>
      <c r="I7" s="121" t="s">
        <v>156</v>
      </c>
      <c r="J7" s="2" t="s">
        <v>99</v>
      </c>
      <c r="K7" s="72" t="s">
        <v>155</v>
      </c>
      <c r="L7" s="72"/>
      <c r="M7" s="72"/>
      <c r="N7" s="12">
        <f>N8</f>
        <v>227.52</v>
      </c>
      <c r="O7" s="12">
        <f t="shared" ref="O7:T7" si="2">O8</f>
        <v>0</v>
      </c>
      <c r="P7" s="12">
        <f t="shared" si="2"/>
        <v>18.201600000000003</v>
      </c>
      <c r="Q7" s="12">
        <f t="shared" si="2"/>
        <v>197.94240000000002</v>
      </c>
      <c r="R7" s="12">
        <f t="shared" si="2"/>
        <v>0</v>
      </c>
      <c r="S7" s="12">
        <f t="shared" si="2"/>
        <v>11.376000000000001</v>
      </c>
      <c r="T7" s="12">
        <f t="shared" si="2"/>
        <v>227.52000000000004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>
        <v>0.16</v>
      </c>
      <c r="AF7" s="5">
        <f>T7</f>
        <v>227.52000000000004</v>
      </c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72"/>
      <c r="AZ7" s="12"/>
      <c r="BA7" s="73"/>
      <c r="BB7" s="12"/>
      <c r="BC7" s="72"/>
      <c r="BD7" s="72"/>
      <c r="BE7" s="4"/>
      <c r="BF7" s="7"/>
      <c r="BG7" s="4"/>
      <c r="BH7" s="4"/>
      <c r="BI7" s="7"/>
      <c r="BJ7" s="5"/>
      <c r="BK7" s="5">
        <f>AF7</f>
        <v>227.52000000000004</v>
      </c>
      <c r="BL7" s="8">
        <v>42530</v>
      </c>
      <c r="BM7" s="5" t="s">
        <v>157</v>
      </c>
      <c r="BN7" s="5"/>
      <c r="BO7" s="7"/>
      <c r="BP7" s="7"/>
      <c r="BQ7" s="8"/>
      <c r="BR7" s="9"/>
    </row>
    <row r="8" spans="1:70" s="6" customFormat="1" ht="199.5" customHeight="1" x14ac:dyDescent="0.25">
      <c r="A8" s="1"/>
      <c r="B8" s="2"/>
      <c r="C8" s="3"/>
      <c r="D8" s="3"/>
      <c r="E8" s="4"/>
      <c r="F8" s="2"/>
      <c r="G8" s="2"/>
      <c r="H8" s="2"/>
      <c r="I8" s="122"/>
      <c r="J8" s="2"/>
      <c r="K8" s="72"/>
      <c r="L8" s="72" t="str">
        <f>AE2</f>
        <v>Строительство ВЛЗ-10 (6) кВ</v>
      </c>
      <c r="M8" s="74">
        <f>AE7</f>
        <v>0.16</v>
      </c>
      <c r="N8" s="12">
        <f>1422*M8</f>
        <v>227.52</v>
      </c>
      <c r="O8" s="72"/>
      <c r="P8" s="12">
        <f>0.08*N8</f>
        <v>18.201600000000003</v>
      </c>
      <c r="Q8" s="12">
        <f>0.87*N8</f>
        <v>197.94240000000002</v>
      </c>
      <c r="R8" s="12"/>
      <c r="S8" s="12">
        <f>0.05*N8</f>
        <v>11.376000000000001</v>
      </c>
      <c r="T8" s="12">
        <f>P8+Q8+R8+S8</f>
        <v>227.52000000000004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72"/>
      <c r="AZ8" s="12"/>
      <c r="BA8" s="73"/>
      <c r="BB8" s="75"/>
      <c r="BC8" s="72"/>
      <c r="BD8" s="72"/>
      <c r="BE8" s="4"/>
      <c r="BF8" s="7"/>
      <c r="BG8" s="4"/>
      <c r="BH8" s="4"/>
      <c r="BI8" s="7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319.5" customHeight="1" x14ac:dyDescent="0.25">
      <c r="A9" s="1" t="s">
        <v>53</v>
      </c>
      <c r="B9" s="2" t="s">
        <v>63</v>
      </c>
      <c r="C9" s="3">
        <v>466.1</v>
      </c>
      <c r="D9" s="3"/>
      <c r="E9" s="4">
        <v>12</v>
      </c>
      <c r="F9" s="2" t="s">
        <v>73</v>
      </c>
      <c r="G9" s="2" t="s">
        <v>44</v>
      </c>
      <c r="H9" s="2" t="s">
        <v>85</v>
      </c>
      <c r="I9" s="2" t="s">
        <v>91</v>
      </c>
      <c r="J9" s="2" t="s">
        <v>101</v>
      </c>
      <c r="K9" s="4" t="s">
        <v>122</v>
      </c>
      <c r="L9" s="4"/>
      <c r="M9" s="4"/>
      <c r="N9" s="4">
        <f>N10</f>
        <v>66.06</v>
      </c>
      <c r="O9" s="4">
        <f t="shared" ref="O9:T9" si="3">O10</f>
        <v>0</v>
      </c>
      <c r="P9" s="4">
        <f t="shared" si="3"/>
        <v>5.2848000000000006</v>
      </c>
      <c r="Q9" s="4">
        <f t="shared" si="3"/>
        <v>56.811599999999999</v>
      </c>
      <c r="R9" s="4"/>
      <c r="S9" s="4">
        <f t="shared" si="3"/>
        <v>3.9636</v>
      </c>
      <c r="T9" s="4">
        <f t="shared" si="3"/>
        <v>66.06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8">
        <v>0.06</v>
      </c>
      <c r="BB9" s="4">
        <f>T10</f>
        <v>66.06</v>
      </c>
      <c r="BC9" s="4"/>
      <c r="BD9" s="4"/>
      <c r="BE9" s="4"/>
      <c r="BF9" s="7"/>
      <c r="BG9" s="4"/>
      <c r="BH9" s="4"/>
      <c r="BI9" s="7"/>
      <c r="BJ9" s="5"/>
      <c r="BK9" s="5">
        <f>BB9</f>
        <v>66.06</v>
      </c>
      <c r="BL9" s="8">
        <v>42539</v>
      </c>
      <c r="BM9" s="5" t="s">
        <v>123</v>
      </c>
      <c r="BN9" s="5"/>
      <c r="BO9" s="7"/>
      <c r="BP9" s="7"/>
      <c r="BQ9" s="8"/>
      <c r="BR9" s="9"/>
    </row>
    <row r="10" spans="1:70" s="6" customFormat="1" ht="164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BA9</f>
        <v>0.06</v>
      </c>
      <c r="N10" s="4">
        <f>1101*M10</f>
        <v>66.06</v>
      </c>
      <c r="O10" s="4"/>
      <c r="P10" s="4">
        <f>0.08*N10</f>
        <v>5.2848000000000006</v>
      </c>
      <c r="Q10" s="4">
        <f>0.86*N10</f>
        <v>56.811599999999999</v>
      </c>
      <c r="R10" s="4"/>
      <c r="S10" s="4">
        <f>0.06*N10</f>
        <v>3.9636</v>
      </c>
      <c r="T10" s="4">
        <f>P10+Q10+R10+S10</f>
        <v>66.06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18"/>
      <c r="BB10" s="19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54.25" customHeight="1" x14ac:dyDescent="0.25">
      <c r="A11" s="1" t="s">
        <v>129</v>
      </c>
      <c r="B11" s="2">
        <v>41203311</v>
      </c>
      <c r="C11" s="3">
        <v>466.1</v>
      </c>
      <c r="D11" s="3"/>
      <c r="E11" s="4">
        <v>11</v>
      </c>
      <c r="F11" s="2" t="s">
        <v>130</v>
      </c>
      <c r="G11" s="2" t="s">
        <v>44</v>
      </c>
      <c r="H11" s="2" t="s">
        <v>133</v>
      </c>
      <c r="I11" s="2" t="s">
        <v>131</v>
      </c>
      <c r="J11" s="2" t="s">
        <v>132</v>
      </c>
      <c r="K11" s="4" t="s">
        <v>146</v>
      </c>
      <c r="L11" s="4"/>
      <c r="M11" s="4"/>
      <c r="N11" s="4">
        <f>N12</f>
        <v>264.24</v>
      </c>
      <c r="O11" s="4"/>
      <c r="P11" s="7">
        <f t="shared" ref="P11:T11" si="4">P12</f>
        <v>21.139200000000002</v>
      </c>
      <c r="Q11" s="7">
        <f t="shared" si="4"/>
        <v>227.24639999999999</v>
      </c>
      <c r="R11" s="7">
        <f t="shared" si="4"/>
        <v>0</v>
      </c>
      <c r="S11" s="7">
        <f t="shared" si="4"/>
        <v>15.8544</v>
      </c>
      <c r="T11" s="7">
        <f t="shared" si="4"/>
        <v>264.24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8">
        <v>0.24</v>
      </c>
      <c r="BB11" s="4">
        <f>T12</f>
        <v>264.24</v>
      </c>
      <c r="BC11" s="4"/>
      <c r="BD11" s="4"/>
      <c r="BE11" s="4"/>
      <c r="BF11" s="7"/>
      <c r="BG11" s="4"/>
      <c r="BH11" s="4"/>
      <c r="BI11" s="7"/>
      <c r="BJ11" s="5"/>
      <c r="BK11" s="5">
        <f>BB11</f>
        <v>264.24</v>
      </c>
      <c r="BL11" s="8">
        <v>42532</v>
      </c>
      <c r="BM11" s="5"/>
      <c r="BN11" s="5"/>
      <c r="BO11" s="7"/>
      <c r="BP11" s="7"/>
      <c r="BQ11" s="8"/>
      <c r="BR11" s="9"/>
    </row>
    <row r="12" spans="1:70" s="6" customFormat="1" ht="169.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18">
        <v>0.24</v>
      </c>
      <c r="N12" s="4">
        <f>1101*M12</f>
        <v>264.24</v>
      </c>
      <c r="O12" s="4"/>
      <c r="P12" s="4">
        <f>0.08*N12</f>
        <v>21.139200000000002</v>
      </c>
      <c r="Q12" s="4">
        <f>0.86*N12</f>
        <v>227.24639999999999</v>
      </c>
      <c r="R12" s="4"/>
      <c r="S12" s="4">
        <f>0.06*N12</f>
        <v>15.8544</v>
      </c>
      <c r="T12" s="4">
        <f>P12+Q12+R12+S12</f>
        <v>264.24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8"/>
      <c r="BB12" s="4"/>
      <c r="BC12" s="4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236.25" customHeight="1" x14ac:dyDescent="0.25">
      <c r="A13" s="1" t="s">
        <v>54</v>
      </c>
      <c r="B13" s="2" t="s">
        <v>64</v>
      </c>
      <c r="C13" s="3">
        <v>466.1</v>
      </c>
      <c r="D13" s="3"/>
      <c r="E13" s="4">
        <v>14.5</v>
      </c>
      <c r="F13" s="2" t="s">
        <v>74</v>
      </c>
      <c r="G13" s="2" t="s">
        <v>44</v>
      </c>
      <c r="H13" s="2" t="s">
        <v>86</v>
      </c>
      <c r="I13" s="2" t="s">
        <v>92</v>
      </c>
      <c r="J13" s="2" t="s">
        <v>102</v>
      </c>
      <c r="K13" s="4"/>
      <c r="L13" s="4"/>
      <c r="M13" s="4"/>
      <c r="N13" s="7">
        <f>N14</f>
        <v>220.20000000000002</v>
      </c>
      <c r="O13" s="4"/>
      <c r="P13" s="7">
        <f t="shared" ref="P13:T13" si="5">P14</f>
        <v>17.616000000000003</v>
      </c>
      <c r="Q13" s="7">
        <f t="shared" si="5"/>
        <v>189.37200000000001</v>
      </c>
      <c r="R13" s="7">
        <f t="shared" si="5"/>
        <v>0</v>
      </c>
      <c r="S13" s="7">
        <f t="shared" si="5"/>
        <v>13.212</v>
      </c>
      <c r="T13" s="7">
        <f t="shared" si="5"/>
        <v>220.20000000000002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>
        <v>0.2</v>
      </c>
      <c r="BB13" s="7">
        <f>T14</f>
        <v>220.20000000000002</v>
      </c>
      <c r="BC13" s="7"/>
      <c r="BD13" s="4"/>
      <c r="BE13" s="4"/>
      <c r="BF13" s="7"/>
      <c r="BG13" s="4"/>
      <c r="BH13" s="4"/>
      <c r="BI13" s="7"/>
      <c r="BJ13" s="5"/>
      <c r="BK13" s="5">
        <f>BB13</f>
        <v>220.20000000000002</v>
      </c>
      <c r="BL13" s="8">
        <v>42538</v>
      </c>
      <c r="BM13" s="5"/>
      <c r="BN13" s="5"/>
      <c r="BO13" s="7"/>
      <c r="BP13" s="7"/>
      <c r="BQ13" s="8"/>
      <c r="BR13" s="9"/>
    </row>
    <row r="14" spans="1:70" s="6" customFormat="1" ht="236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8">
        <v>0.2</v>
      </c>
      <c r="N14" s="12">
        <f>1101*M14</f>
        <v>220.20000000000002</v>
      </c>
      <c r="O14" s="2"/>
      <c r="P14" s="12">
        <f>0.08*N14</f>
        <v>17.616000000000003</v>
      </c>
      <c r="Q14" s="12">
        <f>0.86*N14</f>
        <v>189.37200000000001</v>
      </c>
      <c r="R14" s="12"/>
      <c r="S14" s="12">
        <f>0.06*N14</f>
        <v>13.212</v>
      </c>
      <c r="T14" s="12">
        <f t="shared" ref="T14" si="6">P14+Q14+R14+S14</f>
        <v>220.20000000000002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6"/>
      <c r="AJ14" s="5"/>
      <c r="AK14" s="5"/>
      <c r="AL14" s="5"/>
      <c r="AM14" s="5"/>
      <c r="AN14" s="5"/>
      <c r="AO14" s="5"/>
      <c r="AP14" s="5"/>
      <c r="AQ14" s="36"/>
      <c r="AR14" s="5"/>
      <c r="AS14" s="36"/>
      <c r="AT14" s="5"/>
      <c r="AU14" s="5"/>
      <c r="AV14" s="5"/>
      <c r="AW14" s="5"/>
      <c r="AX14" s="5"/>
      <c r="AY14" s="5"/>
      <c r="AZ14" s="5"/>
      <c r="BA14" s="18"/>
      <c r="BB14" s="18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64.75" customHeight="1" x14ac:dyDescent="0.25">
      <c r="A15" s="1" t="s">
        <v>56</v>
      </c>
      <c r="B15" s="2" t="s">
        <v>66</v>
      </c>
      <c r="C15" s="3">
        <v>466.1</v>
      </c>
      <c r="D15" s="3"/>
      <c r="E15" s="4">
        <v>3</v>
      </c>
      <c r="F15" s="2" t="s">
        <v>76</v>
      </c>
      <c r="G15" s="2" t="s">
        <v>78</v>
      </c>
      <c r="H15" s="2" t="s">
        <v>88</v>
      </c>
      <c r="I15" s="2" t="s">
        <v>94</v>
      </c>
      <c r="J15" s="2" t="s">
        <v>104</v>
      </c>
      <c r="K15" s="4"/>
      <c r="L15" s="4"/>
      <c r="M15" s="4"/>
      <c r="N15" s="7">
        <f>N16+N17</f>
        <v>160.02000000000001</v>
      </c>
      <c r="O15" s="4"/>
      <c r="P15" s="7">
        <f t="shared" ref="P15:T15" si="7">P16+P17</f>
        <v>11.873200000000001</v>
      </c>
      <c r="Q15" s="7">
        <f t="shared" si="7"/>
        <v>98.689800000000005</v>
      </c>
      <c r="R15" s="7">
        <f t="shared" si="7"/>
        <v>43.866240000000005</v>
      </c>
      <c r="S15" s="7">
        <f t="shared" si="7"/>
        <v>5.5870000000000006</v>
      </c>
      <c r="T15" s="7">
        <f t="shared" si="7"/>
        <v>160.01624000000001</v>
      </c>
      <c r="U15" s="5"/>
      <c r="V15" s="5"/>
      <c r="W15" s="5"/>
      <c r="X15" s="5"/>
      <c r="Y15" s="5"/>
      <c r="Z15" s="5"/>
      <c r="AA15" s="5"/>
      <c r="AB15" s="5"/>
      <c r="AC15" s="18">
        <v>7.0000000000000007E-2</v>
      </c>
      <c r="AD15" s="7">
        <f>T16</f>
        <v>99.54</v>
      </c>
      <c r="AE15" s="7"/>
      <c r="AF15" s="13"/>
      <c r="AG15" s="13"/>
      <c r="AH15" s="5"/>
      <c r="AI15" s="18">
        <v>1</v>
      </c>
      <c r="AJ15" s="7">
        <f>T17</f>
        <v>60.476240000000004</v>
      </c>
      <c r="AK15" s="7"/>
      <c r="AL15" s="5"/>
      <c r="AM15" s="5"/>
      <c r="AN15" s="5"/>
      <c r="AO15" s="5"/>
      <c r="AP15" s="5"/>
      <c r="AQ15" s="18"/>
      <c r="AR15" s="13"/>
      <c r="AS15" s="18"/>
      <c r="AT15" s="13"/>
      <c r="AU15" s="5"/>
      <c r="AV15" s="5"/>
      <c r="AW15" s="5"/>
      <c r="AX15" s="5"/>
      <c r="AY15" s="5"/>
      <c r="AZ15" s="5"/>
      <c r="BA15" s="18"/>
      <c r="BB15" s="13"/>
      <c r="BC15" s="13"/>
      <c r="BD15" s="4"/>
      <c r="BE15" s="4"/>
      <c r="BF15" s="7"/>
      <c r="BG15" s="4"/>
      <c r="BH15" s="4"/>
      <c r="BI15" s="7"/>
      <c r="BJ15" s="5"/>
      <c r="BK15" s="5">
        <f>AD15+AJ15</f>
        <v>160.01624000000001</v>
      </c>
      <c r="BL15" s="8">
        <v>42539</v>
      </c>
      <c r="BM15" s="5"/>
      <c r="BN15" s="5"/>
      <c r="BO15" s="7"/>
      <c r="BP15" s="7"/>
      <c r="BQ15" s="8"/>
      <c r="BR15" s="9"/>
    </row>
    <row r="16" spans="1:70" s="6" customFormat="1" ht="172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6</v>
      </c>
      <c r="M16" s="18">
        <v>7.0000000000000007E-2</v>
      </c>
      <c r="N16" s="12">
        <f>1422*M16</f>
        <v>99.54</v>
      </c>
      <c r="O16" s="2"/>
      <c r="P16" s="12">
        <f>0.08*N16</f>
        <v>7.9632000000000005</v>
      </c>
      <c r="Q16" s="12">
        <f>0.87*N16</f>
        <v>86.599800000000002</v>
      </c>
      <c r="R16" s="12"/>
      <c r="S16" s="12">
        <f>0.05*N16</f>
        <v>4.9770000000000003</v>
      </c>
      <c r="T16" s="12">
        <f>P16+Q16+R16+S16</f>
        <v>99.54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4"/>
      <c r="AF16" s="13"/>
      <c r="AG16" s="13"/>
      <c r="AH16" s="5"/>
      <c r="AI16" s="18"/>
      <c r="AJ16" s="13"/>
      <c r="AK16" s="13"/>
      <c r="AL16" s="5"/>
      <c r="AM16" s="5"/>
      <c r="AN16" s="5"/>
      <c r="AO16" s="5"/>
      <c r="AP16" s="5"/>
      <c r="AQ16" s="18"/>
      <c r="AR16" s="13"/>
      <c r="AS16" s="18"/>
      <c r="AT16" s="13"/>
      <c r="AU16" s="5"/>
      <c r="AV16" s="5"/>
      <c r="AW16" s="5"/>
      <c r="AX16" s="5"/>
      <c r="AY16" s="5"/>
      <c r="AZ16" s="5"/>
      <c r="BA16" s="18"/>
      <c r="BB16" s="27"/>
      <c r="BC16" s="13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80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9</v>
      </c>
      <c r="M17" s="18">
        <v>1</v>
      </c>
      <c r="N17" s="12">
        <v>60.48</v>
      </c>
      <c r="O17" s="2"/>
      <c r="P17" s="12">
        <v>3.91</v>
      </c>
      <c r="Q17" s="12">
        <v>12.09</v>
      </c>
      <c r="R17" s="12">
        <f>40.92*1.072</f>
        <v>43.866240000000005</v>
      </c>
      <c r="S17" s="12">
        <v>0.61</v>
      </c>
      <c r="T17" s="12">
        <f t="shared" ref="T17" si="8">P17+Q17+R17+S17</f>
        <v>60.476240000000004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4"/>
      <c r="AF17" s="13"/>
      <c r="AG17" s="13"/>
      <c r="AH17" s="5"/>
      <c r="AI17" s="18"/>
      <c r="AJ17" s="13"/>
      <c r="AK17" s="13"/>
      <c r="AL17" s="5"/>
      <c r="AM17" s="5"/>
      <c r="AN17" s="5"/>
      <c r="AO17" s="5"/>
      <c r="AP17" s="5"/>
      <c r="AQ17" s="18"/>
      <c r="AR17" s="13"/>
      <c r="AS17" s="18"/>
      <c r="AT17" s="13"/>
      <c r="AU17" s="5"/>
      <c r="AV17" s="5"/>
      <c r="AW17" s="5"/>
      <c r="AX17" s="5"/>
      <c r="AY17" s="5"/>
      <c r="AZ17" s="5"/>
      <c r="BA17" s="18"/>
      <c r="BB17" s="27"/>
      <c r="BC17" s="13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291.75" customHeight="1" x14ac:dyDescent="0.25">
      <c r="A18" s="1" t="s">
        <v>105</v>
      </c>
      <c r="B18" s="2">
        <v>41157747</v>
      </c>
      <c r="C18" s="3">
        <v>16255685.6</v>
      </c>
      <c r="D18" s="3"/>
      <c r="E18" s="4">
        <v>560</v>
      </c>
      <c r="F18" s="2" t="s">
        <v>175</v>
      </c>
      <c r="G18" s="2" t="s">
        <v>110</v>
      </c>
      <c r="H18" s="2" t="s">
        <v>109</v>
      </c>
      <c r="I18" s="2" t="s">
        <v>164</v>
      </c>
      <c r="J18" s="2" t="s">
        <v>108</v>
      </c>
      <c r="K18" s="4"/>
      <c r="L18" s="4"/>
      <c r="M18" s="4"/>
      <c r="N18" s="7">
        <f>N19+N20</f>
        <v>220.42000000000002</v>
      </c>
      <c r="O18" s="7">
        <f t="shared" ref="O18:T18" si="9">O19+O20</f>
        <v>0</v>
      </c>
      <c r="P18" s="7">
        <f t="shared" si="9"/>
        <v>16.923200000000001</v>
      </c>
      <c r="Q18" s="7">
        <f t="shared" si="9"/>
        <v>103.99979999999999</v>
      </c>
      <c r="R18" s="7">
        <f t="shared" si="9"/>
        <v>90.36</v>
      </c>
      <c r="S18" s="7">
        <f t="shared" si="9"/>
        <v>9.1370000000000005</v>
      </c>
      <c r="T18" s="7">
        <f t="shared" si="9"/>
        <v>220.42000000000002</v>
      </c>
      <c r="U18" s="5"/>
      <c r="V18" s="5"/>
      <c r="W18" s="5"/>
      <c r="X18" s="5"/>
      <c r="Y18" s="5"/>
      <c r="Z18" s="5"/>
      <c r="AA18" s="5"/>
      <c r="AB18" s="5"/>
      <c r="AC18" s="5" t="s">
        <v>159</v>
      </c>
      <c r="AD18" s="5">
        <f>T19</f>
        <v>99.54</v>
      </c>
      <c r="AE18" s="5"/>
      <c r="AF18" s="5"/>
      <c r="AG18" s="5"/>
      <c r="AH18" s="5"/>
      <c r="AI18" s="104">
        <v>2</v>
      </c>
      <c r="AJ18" s="5">
        <f>T20</f>
        <v>120.88</v>
      </c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18"/>
      <c r="BC18" s="4"/>
      <c r="BD18" s="4"/>
      <c r="BE18" s="4"/>
      <c r="BF18" s="7"/>
      <c r="BG18" s="4"/>
      <c r="BH18" s="4"/>
      <c r="BI18" s="7"/>
      <c r="BJ18" s="5"/>
      <c r="BK18" s="5">
        <f>AD18+AJ18</f>
        <v>220.42000000000002</v>
      </c>
      <c r="BL18" s="8">
        <v>42706</v>
      </c>
      <c r="BM18" s="5"/>
      <c r="BN18" s="5"/>
      <c r="BO18" s="7"/>
      <c r="BP18" s="7"/>
      <c r="BQ18" s="8"/>
      <c r="BR18" s="9"/>
    </row>
    <row r="19" spans="1:70" s="6" customFormat="1" ht="136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6</v>
      </c>
      <c r="M19" s="5" t="str">
        <f>AC18</f>
        <v>ВЛ-6 кВ протяженностью 0,07 км</v>
      </c>
      <c r="N19" s="7">
        <f>1422*0.07</f>
        <v>99.54</v>
      </c>
      <c r="O19" s="4"/>
      <c r="P19" s="7">
        <f>0.08*N19</f>
        <v>7.9632000000000005</v>
      </c>
      <c r="Q19" s="7">
        <f>0.87*N19</f>
        <v>86.599800000000002</v>
      </c>
      <c r="R19" s="7">
        <v>0</v>
      </c>
      <c r="S19" s="7">
        <f>0.05*N19</f>
        <v>4.9770000000000003</v>
      </c>
      <c r="T19" s="7">
        <f>P19+Q19+R19+S19</f>
        <v>99.54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18"/>
      <c r="BB19" s="18"/>
      <c r="BC19" s="4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6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9</v>
      </c>
      <c r="M20" s="5">
        <f>AI18</f>
        <v>2</v>
      </c>
      <c r="N20" s="7">
        <f>2*60.44</f>
        <v>120.88</v>
      </c>
      <c r="O20" s="4"/>
      <c r="P20" s="7">
        <f>2*4.48</f>
        <v>8.9600000000000009</v>
      </c>
      <c r="Q20" s="7">
        <f>2*8.7</f>
        <v>17.399999999999999</v>
      </c>
      <c r="R20" s="7">
        <f>2*45.18</f>
        <v>90.36</v>
      </c>
      <c r="S20" s="7">
        <f>2*2.08</f>
        <v>4.16</v>
      </c>
      <c r="T20" s="7">
        <f>P20+Q20+R20+S20</f>
        <v>120.88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18"/>
      <c r="BB20" s="18"/>
      <c r="BC20" s="4"/>
      <c r="BD20" s="4"/>
      <c r="BE20" s="4"/>
      <c r="BF20" s="7"/>
      <c r="BG20" s="4"/>
      <c r="BH20" s="4"/>
      <c r="BI20" s="7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304.5" customHeight="1" x14ac:dyDescent="0.25">
      <c r="A21" s="1" t="s">
        <v>116</v>
      </c>
      <c r="B21" s="2">
        <v>41201570</v>
      </c>
      <c r="C21" s="3">
        <v>238218.04</v>
      </c>
      <c r="D21" s="3"/>
      <c r="E21" s="4">
        <v>23</v>
      </c>
      <c r="F21" s="2" t="s">
        <v>113</v>
      </c>
      <c r="G21" s="2" t="s">
        <v>114</v>
      </c>
      <c r="H21" s="2" t="s">
        <v>115</v>
      </c>
      <c r="I21" s="2" t="s">
        <v>111</v>
      </c>
      <c r="J21" s="2" t="s">
        <v>112</v>
      </c>
      <c r="K21" s="4" t="s">
        <v>120</v>
      </c>
      <c r="L21" s="4"/>
      <c r="M21" s="4"/>
      <c r="N21" s="7">
        <f>N22+N23</f>
        <v>443.94000000000005</v>
      </c>
      <c r="O21" s="4"/>
      <c r="P21" s="7">
        <f t="shared" ref="P21:T21" si="10">P22+P23</f>
        <v>35.492000000000004</v>
      </c>
      <c r="Q21" s="7">
        <f t="shared" si="10"/>
        <v>379.32400000000001</v>
      </c>
      <c r="R21" s="7">
        <f t="shared" si="10"/>
        <v>2.7</v>
      </c>
      <c r="S21" s="7">
        <f t="shared" si="10"/>
        <v>26.423999999999999</v>
      </c>
      <c r="T21" s="7">
        <f t="shared" si="10"/>
        <v>443.94000000000005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4" t="s">
        <v>121</v>
      </c>
      <c r="AZ21" s="7">
        <f>T22</f>
        <v>3.54</v>
      </c>
      <c r="BA21" s="18">
        <v>0.4</v>
      </c>
      <c r="BB21" s="7">
        <f>T23</f>
        <v>440.40000000000003</v>
      </c>
      <c r="BC21" s="7"/>
      <c r="BD21" s="4"/>
      <c r="BE21" s="4"/>
      <c r="BF21" s="7"/>
      <c r="BG21" s="4"/>
      <c r="BH21" s="4"/>
      <c r="BI21" s="7"/>
      <c r="BJ21" s="5"/>
      <c r="BK21" s="5">
        <f>AZ21+BB21</f>
        <v>443.94000000000005</v>
      </c>
      <c r="BL21" s="8">
        <v>42550</v>
      </c>
      <c r="BM21" s="5"/>
      <c r="BN21" s="5"/>
      <c r="BO21" s="7"/>
      <c r="BP21" s="7"/>
      <c r="BQ21" s="8"/>
      <c r="BR21" s="9"/>
    </row>
    <row r="22" spans="1:70" s="6" customFormat="1" ht="251.2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15</v>
      </c>
      <c r="M22" s="4" t="s">
        <v>121</v>
      </c>
      <c r="N22" s="7">
        <v>3.54</v>
      </c>
      <c r="O22" s="4"/>
      <c r="P22" s="4">
        <v>0.26</v>
      </c>
      <c r="Q22" s="4">
        <v>0.57999999999999996</v>
      </c>
      <c r="R22" s="4">
        <v>2.7</v>
      </c>
      <c r="S22" s="4">
        <v>0</v>
      </c>
      <c r="T22" s="7">
        <f>SUM(P22:S22)</f>
        <v>3.54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18"/>
      <c r="BB22" s="4"/>
      <c r="BC22" s="4"/>
      <c r="BD22" s="4"/>
      <c r="BE22" s="4"/>
      <c r="BF22" s="7"/>
      <c r="BG22" s="4"/>
      <c r="BH22" s="4"/>
      <c r="BI22" s="7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51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18">
        <v>0.4</v>
      </c>
      <c r="N23" s="12">
        <f>1101*M23</f>
        <v>440.40000000000003</v>
      </c>
      <c r="O23" s="2"/>
      <c r="P23" s="12">
        <f>0.08*N23</f>
        <v>35.232000000000006</v>
      </c>
      <c r="Q23" s="12">
        <f>0.86*N23</f>
        <v>378.74400000000003</v>
      </c>
      <c r="R23" s="12"/>
      <c r="S23" s="12">
        <f>0.06*N23</f>
        <v>26.423999999999999</v>
      </c>
      <c r="T23" s="12">
        <f t="shared" ref="T23" si="11">P23+Q23+R23+S23</f>
        <v>440.40000000000003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18"/>
      <c r="BB23" s="18"/>
      <c r="BC23" s="4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409.6" customHeight="1" x14ac:dyDescent="0.25">
      <c r="A24" s="1" t="s">
        <v>137</v>
      </c>
      <c r="B24" s="2">
        <v>41199516</v>
      </c>
      <c r="C24" s="3">
        <v>466.1</v>
      </c>
      <c r="D24" s="3"/>
      <c r="E24" s="4">
        <v>11</v>
      </c>
      <c r="F24" s="2" t="s">
        <v>134</v>
      </c>
      <c r="G24" s="2" t="s">
        <v>77</v>
      </c>
      <c r="H24" s="2" t="s">
        <v>136</v>
      </c>
      <c r="I24" s="121" t="s">
        <v>151</v>
      </c>
      <c r="J24" s="2" t="s">
        <v>135</v>
      </c>
      <c r="K24" s="4" t="s">
        <v>147</v>
      </c>
      <c r="L24" s="4"/>
      <c r="M24" s="4"/>
      <c r="N24" s="7">
        <f>N25</f>
        <v>71.564999999999998</v>
      </c>
      <c r="O24" s="4"/>
      <c r="P24" s="7">
        <f t="shared" ref="P24:T24" si="12">P25</f>
        <v>5.7252000000000001</v>
      </c>
      <c r="Q24" s="7">
        <f t="shared" si="12"/>
        <v>61.545899999999996</v>
      </c>
      <c r="R24" s="7">
        <f t="shared" si="12"/>
        <v>0</v>
      </c>
      <c r="S24" s="7">
        <f t="shared" si="12"/>
        <v>4.2938999999999998</v>
      </c>
      <c r="T24" s="7">
        <f t="shared" si="12"/>
        <v>71.564999999999984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18">
        <v>6.5000000000000002E-2</v>
      </c>
      <c r="BB24" s="7">
        <f>T25</f>
        <v>71.564999999999984</v>
      </c>
      <c r="BC24" s="7"/>
      <c r="BD24" s="4"/>
      <c r="BE24" s="4"/>
      <c r="BF24" s="7"/>
      <c r="BG24" s="4"/>
      <c r="BH24" s="4"/>
      <c r="BI24" s="7"/>
      <c r="BJ24" s="5"/>
      <c r="BK24" s="5">
        <f>BB24</f>
        <v>71.564999999999984</v>
      </c>
      <c r="BL24" s="8">
        <v>42476</v>
      </c>
      <c r="BM24" s="5" t="s">
        <v>148</v>
      </c>
      <c r="BN24" s="5"/>
      <c r="BO24" s="7"/>
      <c r="BP24" s="7"/>
      <c r="BQ24" s="8"/>
      <c r="BR24" s="9"/>
    </row>
    <row r="25" spans="1:70" s="6" customFormat="1" ht="189.75" customHeight="1" x14ac:dyDescent="0.25">
      <c r="A25" s="1"/>
      <c r="B25" s="2"/>
      <c r="C25" s="3"/>
      <c r="D25" s="3"/>
      <c r="E25" s="4"/>
      <c r="F25" s="2"/>
      <c r="G25" s="2"/>
      <c r="H25" s="2"/>
      <c r="I25" s="122"/>
      <c r="J25" s="2"/>
      <c r="K25" s="4"/>
      <c r="L25" s="4" t="s">
        <v>16</v>
      </c>
      <c r="M25" s="18">
        <v>6.5000000000000002E-2</v>
      </c>
      <c r="N25" s="12">
        <f>1101*M25</f>
        <v>71.564999999999998</v>
      </c>
      <c r="O25" s="2"/>
      <c r="P25" s="12">
        <f>0.08*N25</f>
        <v>5.7252000000000001</v>
      </c>
      <c r="Q25" s="12">
        <f>0.86*N25</f>
        <v>61.545899999999996</v>
      </c>
      <c r="R25" s="12"/>
      <c r="S25" s="12">
        <f>0.06*N25</f>
        <v>4.2938999999999998</v>
      </c>
      <c r="T25" s="12">
        <f t="shared" ref="T25" si="13">P25+Q25+R25+S25</f>
        <v>71.564999999999984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18"/>
      <c r="BB25" s="18"/>
      <c r="BC25" s="4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120" customFormat="1" ht="334.5" customHeight="1" x14ac:dyDescent="0.25">
      <c r="A26" s="105"/>
      <c r="B26" s="106"/>
      <c r="C26" s="107"/>
      <c r="D26" s="107"/>
      <c r="E26" s="108"/>
      <c r="F26" s="106"/>
      <c r="G26" s="106"/>
      <c r="H26" s="106"/>
      <c r="I26" s="106"/>
      <c r="J26" s="109" t="s">
        <v>161</v>
      </c>
      <c r="K26" s="110"/>
      <c r="L26" s="110"/>
      <c r="M26" s="110"/>
      <c r="N26" s="111">
        <f>N3+N5+N7+N9+N11+N13+N15+N18+N21+N24</f>
        <v>1938.2050000000002</v>
      </c>
      <c r="O26" s="111">
        <f t="shared" ref="O26:BK26" si="14">O3+O5+O7+O9+O11+O13+O15+O18+O21+O24</f>
        <v>0</v>
      </c>
      <c r="P26" s="111">
        <f t="shared" si="14"/>
        <v>153.39439999999999</v>
      </c>
      <c r="Q26" s="111">
        <f t="shared" si="14"/>
        <v>1542.1783</v>
      </c>
      <c r="R26" s="111">
        <f t="shared" si="14"/>
        <v>136.92624000000001</v>
      </c>
      <c r="S26" s="111">
        <f t="shared" si="14"/>
        <v>105.70229999999999</v>
      </c>
      <c r="T26" s="111">
        <f t="shared" si="14"/>
        <v>1938.2012400000001</v>
      </c>
      <c r="U26" s="111">
        <f t="shared" si="14"/>
        <v>0</v>
      </c>
      <c r="V26" s="111">
        <f t="shared" si="14"/>
        <v>0</v>
      </c>
      <c r="W26" s="111">
        <f t="shared" si="14"/>
        <v>0</v>
      </c>
      <c r="X26" s="111">
        <f t="shared" si="14"/>
        <v>0</v>
      </c>
      <c r="Y26" s="111">
        <f t="shared" si="14"/>
        <v>0</v>
      </c>
      <c r="Z26" s="111">
        <f t="shared" si="14"/>
        <v>0</v>
      </c>
      <c r="AA26" s="111">
        <f t="shared" si="14"/>
        <v>0</v>
      </c>
      <c r="AB26" s="111">
        <f t="shared" si="14"/>
        <v>0</v>
      </c>
      <c r="AC26" s="111">
        <v>0.14000000000000001</v>
      </c>
      <c r="AD26" s="111">
        <f t="shared" si="14"/>
        <v>199.08</v>
      </c>
      <c r="AE26" s="111">
        <v>0.16</v>
      </c>
      <c r="AF26" s="111">
        <f t="shared" si="14"/>
        <v>227.52000000000004</v>
      </c>
      <c r="AG26" s="111">
        <f t="shared" si="14"/>
        <v>0</v>
      </c>
      <c r="AH26" s="111">
        <f t="shared" si="14"/>
        <v>0</v>
      </c>
      <c r="AI26" s="112">
        <v>3</v>
      </c>
      <c r="AJ26" s="111">
        <f t="shared" si="14"/>
        <v>181.35624000000001</v>
      </c>
      <c r="AK26" s="111">
        <f t="shared" si="14"/>
        <v>0</v>
      </c>
      <c r="AL26" s="111">
        <f t="shared" si="14"/>
        <v>0</v>
      </c>
      <c r="AM26" s="111">
        <f t="shared" si="14"/>
        <v>0</v>
      </c>
      <c r="AN26" s="111">
        <f t="shared" si="14"/>
        <v>0</v>
      </c>
      <c r="AO26" s="111">
        <f t="shared" si="14"/>
        <v>0</v>
      </c>
      <c r="AP26" s="111">
        <f t="shared" si="14"/>
        <v>0</v>
      </c>
      <c r="AQ26" s="111"/>
      <c r="AR26" s="111">
        <f t="shared" si="14"/>
        <v>0</v>
      </c>
      <c r="AS26" s="111"/>
      <c r="AT26" s="111">
        <f t="shared" si="14"/>
        <v>0</v>
      </c>
      <c r="AU26" s="111">
        <f t="shared" si="14"/>
        <v>0</v>
      </c>
      <c r="AV26" s="111">
        <f t="shared" si="14"/>
        <v>0</v>
      </c>
      <c r="AW26" s="111">
        <f t="shared" si="14"/>
        <v>0</v>
      </c>
      <c r="AX26" s="111">
        <f t="shared" si="14"/>
        <v>0</v>
      </c>
      <c r="AY26" s="111" t="s">
        <v>163</v>
      </c>
      <c r="AZ26" s="111">
        <f t="shared" si="14"/>
        <v>3.54</v>
      </c>
      <c r="BA26" s="113">
        <v>1.2050000000000001</v>
      </c>
      <c r="BB26" s="111">
        <f t="shared" si="14"/>
        <v>1326.7050000000002</v>
      </c>
      <c r="BC26" s="111">
        <f t="shared" si="14"/>
        <v>0</v>
      </c>
      <c r="BD26" s="111">
        <f t="shared" si="14"/>
        <v>0</v>
      </c>
      <c r="BE26" s="111">
        <f t="shared" si="14"/>
        <v>0</v>
      </c>
      <c r="BF26" s="111">
        <f t="shared" si="14"/>
        <v>0</v>
      </c>
      <c r="BG26" s="111"/>
      <c r="BH26" s="111">
        <f t="shared" si="14"/>
        <v>0</v>
      </c>
      <c r="BI26" s="111">
        <f t="shared" si="14"/>
        <v>0</v>
      </c>
      <c r="BJ26" s="111">
        <f t="shared" si="14"/>
        <v>0</v>
      </c>
      <c r="BK26" s="111">
        <f t="shared" si="14"/>
        <v>1938.2012400000001</v>
      </c>
      <c r="BL26" s="114"/>
      <c r="BM26" s="115"/>
      <c r="BN26" s="116"/>
      <c r="BO26" s="117"/>
      <c r="BP26" s="117"/>
      <c r="BQ26" s="118"/>
      <c r="BR26" s="119"/>
    </row>
    <row r="27" spans="1:70" s="35" customFormat="1" ht="114.75" customHeight="1" x14ac:dyDescent="0.25">
      <c r="A27" s="97"/>
      <c r="B27" s="98"/>
      <c r="C27" s="99"/>
      <c r="D27" s="99"/>
      <c r="F27" s="98"/>
      <c r="G27" s="98"/>
      <c r="H27" s="98"/>
      <c r="I27" s="98"/>
      <c r="J27" s="98"/>
      <c r="N27" s="100"/>
      <c r="O27" s="98"/>
      <c r="P27" s="100"/>
      <c r="Q27" s="100"/>
      <c r="R27" s="100"/>
      <c r="S27" s="100"/>
      <c r="T27" s="100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F27" s="101"/>
      <c r="AG27" s="101"/>
      <c r="AH27" s="15"/>
      <c r="AJ27" s="101"/>
      <c r="AK27" s="101"/>
      <c r="AL27" s="15"/>
      <c r="AM27" s="15"/>
      <c r="AN27" s="15"/>
      <c r="AO27" s="15"/>
      <c r="AP27" s="15"/>
      <c r="AR27" s="101"/>
      <c r="AT27" s="101"/>
      <c r="AU27" s="15"/>
      <c r="AV27" s="15"/>
      <c r="AW27" s="15"/>
      <c r="AX27" s="15"/>
      <c r="AZ27" s="16"/>
      <c r="BB27" s="101"/>
      <c r="BC27" s="101"/>
      <c r="BD27" s="15"/>
      <c r="BE27" s="15"/>
      <c r="BF27" s="15"/>
      <c r="BG27" s="15"/>
      <c r="BH27" s="15"/>
      <c r="BI27" s="15"/>
      <c r="BJ27" s="15"/>
      <c r="BK27" s="15"/>
      <c r="BL27" s="10"/>
      <c r="BM27" s="15"/>
      <c r="BN27" s="15"/>
      <c r="BO27" s="16"/>
      <c r="BP27" s="16"/>
      <c r="BQ27" s="10"/>
      <c r="BR27" s="15"/>
    </row>
    <row r="28" spans="1:70" s="35" customFormat="1" ht="193.5" customHeight="1" x14ac:dyDescent="0.25">
      <c r="A28" s="97"/>
      <c r="C28" s="99"/>
      <c r="D28" s="99"/>
      <c r="G28" s="102" t="s">
        <v>165</v>
      </c>
      <c r="H28" s="98"/>
      <c r="I28" s="98"/>
      <c r="J28" s="102" t="s">
        <v>169</v>
      </c>
      <c r="M28" s="102" t="s">
        <v>170</v>
      </c>
      <c r="N28" s="100"/>
      <c r="O28" s="98"/>
      <c r="P28" s="100"/>
      <c r="Q28" s="100"/>
      <c r="R28" s="100"/>
      <c r="S28" s="100"/>
      <c r="T28" s="100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F28" s="101"/>
      <c r="AG28" s="101"/>
      <c r="AH28" s="15"/>
      <c r="AJ28" s="101"/>
      <c r="AK28" s="101"/>
      <c r="AL28" s="15"/>
      <c r="AM28" s="15"/>
      <c r="AN28" s="15"/>
      <c r="AO28" s="15"/>
      <c r="AP28" s="15"/>
      <c r="AR28" s="101"/>
      <c r="AT28" s="101"/>
      <c r="AU28" s="15"/>
      <c r="AV28" s="15"/>
      <c r="AW28" s="15"/>
      <c r="AX28" s="15"/>
      <c r="AZ28" s="16"/>
      <c r="BB28" s="101"/>
      <c r="BC28" s="101"/>
      <c r="BD28" s="15"/>
      <c r="BE28" s="15"/>
      <c r="BF28" s="15"/>
      <c r="BG28" s="15"/>
      <c r="BH28" s="15"/>
      <c r="BI28" s="15"/>
      <c r="BJ28" s="15"/>
      <c r="BK28" s="15"/>
      <c r="BL28" s="10"/>
      <c r="BM28" s="15"/>
      <c r="BN28" s="15"/>
      <c r="BO28" s="16"/>
      <c r="BP28" s="16"/>
      <c r="BQ28" s="10"/>
      <c r="BR28" s="15"/>
    </row>
    <row r="29" spans="1:70" s="35" customFormat="1" ht="193.5" customHeight="1" x14ac:dyDescent="0.25">
      <c r="A29" s="97"/>
      <c r="C29" s="99"/>
      <c r="D29" s="99"/>
      <c r="G29" s="102" t="s">
        <v>166</v>
      </c>
      <c r="H29" s="98"/>
      <c r="I29" s="98"/>
      <c r="J29" s="102" t="s">
        <v>169</v>
      </c>
      <c r="M29" s="102" t="s">
        <v>171</v>
      </c>
      <c r="N29" s="100"/>
      <c r="O29" s="98"/>
      <c r="P29" s="100"/>
      <c r="Q29" s="100"/>
      <c r="R29" s="100"/>
      <c r="S29" s="100"/>
      <c r="T29" s="100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F29" s="101"/>
      <c r="AG29" s="101"/>
      <c r="AH29" s="15"/>
      <c r="AJ29" s="101"/>
      <c r="AK29" s="101"/>
      <c r="AL29" s="15"/>
      <c r="AM29" s="15"/>
      <c r="AN29" s="15"/>
      <c r="AO29" s="15"/>
      <c r="AP29" s="15"/>
      <c r="AR29" s="101"/>
      <c r="AT29" s="101"/>
      <c r="AU29" s="15"/>
      <c r="AV29" s="15"/>
      <c r="AW29" s="15"/>
      <c r="AX29" s="15"/>
      <c r="AZ29" s="16"/>
      <c r="BB29" s="101"/>
      <c r="BC29" s="101"/>
      <c r="BD29" s="15"/>
      <c r="BE29" s="15"/>
      <c r="BF29" s="15"/>
      <c r="BG29" s="15"/>
      <c r="BH29" s="15"/>
      <c r="BI29" s="15"/>
      <c r="BJ29" s="15"/>
      <c r="BK29" s="15"/>
      <c r="BL29" s="10"/>
      <c r="BM29" s="15"/>
      <c r="BN29" s="15"/>
      <c r="BO29" s="16"/>
      <c r="BP29" s="16"/>
      <c r="BQ29" s="10"/>
      <c r="BR29" s="15"/>
    </row>
    <row r="30" spans="1:70" s="35" customFormat="1" ht="193.5" customHeight="1" x14ac:dyDescent="0.25">
      <c r="A30" s="97"/>
      <c r="C30" s="99"/>
      <c r="D30" s="99"/>
      <c r="G30" s="102" t="s">
        <v>167</v>
      </c>
      <c r="H30" s="98"/>
      <c r="I30" s="98"/>
      <c r="J30" s="102" t="s">
        <v>169</v>
      </c>
      <c r="M30" s="102" t="s">
        <v>172</v>
      </c>
      <c r="N30" s="100"/>
      <c r="O30" s="98"/>
      <c r="P30" s="100"/>
      <c r="Q30" s="100"/>
      <c r="R30" s="100"/>
      <c r="S30" s="100"/>
      <c r="T30" s="100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F30" s="101"/>
      <c r="AG30" s="101"/>
      <c r="AH30" s="15"/>
      <c r="AJ30" s="101"/>
      <c r="AK30" s="101"/>
      <c r="AL30" s="15"/>
      <c r="AM30" s="15"/>
      <c r="AN30" s="15"/>
      <c r="AO30" s="15"/>
      <c r="AP30" s="15"/>
      <c r="AR30" s="101"/>
      <c r="AT30" s="101"/>
      <c r="AU30" s="15"/>
      <c r="AV30" s="15"/>
      <c r="AW30" s="15"/>
      <c r="AX30" s="15"/>
      <c r="AZ30" s="16"/>
      <c r="BB30" s="101"/>
      <c r="BC30" s="101"/>
      <c r="BD30" s="15"/>
      <c r="BE30" s="15"/>
      <c r="BF30" s="15"/>
      <c r="BG30" s="15"/>
      <c r="BH30" s="15"/>
      <c r="BI30" s="15"/>
      <c r="BJ30" s="15"/>
      <c r="BK30" s="15"/>
      <c r="BL30" s="10"/>
      <c r="BM30" s="15"/>
      <c r="BN30" s="15"/>
      <c r="BO30" s="16"/>
      <c r="BP30" s="16"/>
      <c r="BQ30" s="10"/>
      <c r="BR30" s="15"/>
    </row>
    <row r="31" spans="1:70" s="35" customFormat="1" ht="193.5" customHeight="1" x14ac:dyDescent="0.25">
      <c r="A31" s="97"/>
      <c r="C31" s="99"/>
      <c r="D31" s="99"/>
      <c r="G31" s="102" t="s">
        <v>168</v>
      </c>
      <c r="H31" s="98"/>
      <c r="I31" s="98"/>
      <c r="J31" s="102" t="s">
        <v>169</v>
      </c>
      <c r="M31" s="102" t="s">
        <v>173</v>
      </c>
      <c r="N31" s="101"/>
      <c r="O31" s="101"/>
      <c r="P31" s="101"/>
      <c r="Q31" s="101"/>
      <c r="R31" s="101"/>
      <c r="S31" s="101"/>
      <c r="T31" s="101"/>
      <c r="U31" s="15"/>
      <c r="V31" s="15"/>
      <c r="W31" s="15"/>
      <c r="X31" s="15"/>
      <c r="Y31" s="15"/>
      <c r="Z31" s="15"/>
      <c r="AA31" s="15"/>
      <c r="AB31" s="15"/>
      <c r="AD31" s="101"/>
      <c r="AE31" s="101"/>
      <c r="AF31" s="15"/>
      <c r="AG31" s="15"/>
      <c r="AH31" s="15"/>
      <c r="AJ31" s="101"/>
      <c r="AK31" s="101"/>
      <c r="AL31" s="15"/>
      <c r="AM31" s="15"/>
      <c r="AN31" s="15"/>
      <c r="AO31" s="15"/>
      <c r="AP31" s="15"/>
      <c r="AR31" s="101"/>
      <c r="AT31" s="101"/>
      <c r="AU31" s="15"/>
      <c r="AV31" s="15"/>
      <c r="AW31" s="15"/>
      <c r="AX31" s="15"/>
      <c r="AZ31" s="16"/>
      <c r="BB31" s="101"/>
      <c r="BC31" s="101"/>
      <c r="BD31" s="15"/>
      <c r="BE31" s="15"/>
      <c r="BF31" s="15"/>
      <c r="BG31" s="15"/>
      <c r="BH31" s="15"/>
      <c r="BI31" s="15"/>
      <c r="BJ31" s="15"/>
      <c r="BK31" s="15"/>
      <c r="BL31" s="10"/>
      <c r="BM31" s="15"/>
      <c r="BN31" s="15"/>
      <c r="BO31" s="16"/>
      <c r="BP31" s="16"/>
      <c r="BQ31" s="10"/>
      <c r="BR31" s="15"/>
    </row>
    <row r="32" spans="1:70" s="6" customFormat="1" ht="298.5" customHeight="1" x14ac:dyDescent="0.25">
      <c r="A32" s="92"/>
      <c r="B32" s="93"/>
      <c r="C32" s="94"/>
      <c r="D32" s="94"/>
      <c r="E32" s="18"/>
      <c r="F32" s="93"/>
      <c r="G32" s="93"/>
      <c r="H32" s="93"/>
      <c r="I32" s="93"/>
      <c r="J32" s="93"/>
      <c r="K32" s="18"/>
      <c r="L32" s="18"/>
      <c r="M32" s="18"/>
      <c r="N32" s="19"/>
      <c r="O32" s="18"/>
      <c r="P32" s="19"/>
      <c r="Q32" s="19"/>
      <c r="R32" s="19"/>
      <c r="S32" s="19"/>
      <c r="T32" s="19"/>
      <c r="U32" s="36"/>
      <c r="V32" s="36"/>
      <c r="W32" s="36"/>
      <c r="X32" s="36"/>
      <c r="Y32" s="36"/>
      <c r="Z32" s="36"/>
      <c r="AA32" s="36"/>
      <c r="AB32" s="36"/>
      <c r="AC32" s="18"/>
      <c r="AD32" s="23"/>
      <c r="AE32" s="23"/>
      <c r="AF32" s="36"/>
      <c r="AG32" s="36"/>
      <c r="AH32" s="36"/>
      <c r="AI32" s="18"/>
      <c r="AJ32" s="23"/>
      <c r="AK32" s="23"/>
      <c r="AL32" s="36"/>
      <c r="AM32" s="36"/>
      <c r="AN32" s="36"/>
      <c r="AO32" s="36"/>
      <c r="AP32" s="36"/>
      <c r="AQ32" s="18"/>
      <c r="AR32" s="27"/>
      <c r="AS32" s="18"/>
      <c r="AT32" s="19"/>
      <c r="AU32" s="36"/>
      <c r="AV32" s="36"/>
      <c r="AW32" s="36"/>
      <c r="AX32" s="36"/>
      <c r="AY32" s="18"/>
      <c r="AZ32" s="19"/>
      <c r="BA32" s="18"/>
      <c r="BB32" s="19"/>
      <c r="BC32" s="19"/>
      <c r="BD32" s="36"/>
      <c r="BE32" s="36"/>
      <c r="BF32" s="36"/>
      <c r="BG32" s="36"/>
      <c r="BH32" s="36"/>
      <c r="BI32" s="36"/>
      <c r="BJ32" s="36"/>
      <c r="BK32" s="36"/>
      <c r="BL32" s="95"/>
      <c r="BM32" s="36"/>
      <c r="BN32" s="36"/>
      <c r="BO32" s="19"/>
      <c r="BP32" s="19"/>
      <c r="BQ32" s="95"/>
      <c r="BR32" s="96"/>
    </row>
    <row r="33" spans="1:70" s="6" customFormat="1" ht="131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7"/>
      <c r="O33" s="4"/>
      <c r="P33" s="4"/>
      <c r="Q33" s="4"/>
      <c r="R33" s="4"/>
      <c r="S33" s="4"/>
      <c r="T33" s="7"/>
      <c r="U33" s="5"/>
      <c r="V33" s="5"/>
      <c r="W33" s="5"/>
      <c r="X33" s="5"/>
      <c r="Y33" s="5"/>
      <c r="Z33" s="5"/>
      <c r="AA33" s="5"/>
      <c r="AB33" s="5"/>
      <c r="AC33" s="18"/>
      <c r="AD33" s="17"/>
      <c r="AE33" s="17"/>
      <c r="AF33" s="5"/>
      <c r="AG33" s="5"/>
      <c r="AH33" s="5"/>
      <c r="AI33" s="18"/>
      <c r="AJ33" s="17"/>
      <c r="AK33" s="17"/>
      <c r="AL33" s="5"/>
      <c r="AM33" s="5"/>
      <c r="AN33" s="5"/>
      <c r="AO33" s="5"/>
      <c r="AP33" s="5"/>
      <c r="AQ33" s="18"/>
      <c r="AR33" s="13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56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18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18"/>
      <c r="AD34" s="17"/>
      <c r="AE34" s="17"/>
      <c r="AF34" s="5"/>
      <c r="AG34" s="5"/>
      <c r="AH34" s="5"/>
      <c r="AI34" s="18"/>
      <c r="AJ34" s="17"/>
      <c r="AK34" s="17"/>
      <c r="AL34" s="5"/>
      <c r="AM34" s="5"/>
      <c r="AN34" s="5"/>
      <c r="AO34" s="5"/>
      <c r="AP34" s="5"/>
      <c r="AQ34" s="18"/>
      <c r="AR34" s="13"/>
      <c r="AS34" s="18"/>
      <c r="AT34" s="7"/>
      <c r="AU34" s="5"/>
      <c r="AV34" s="5"/>
      <c r="AW34" s="5"/>
      <c r="AX34" s="5"/>
      <c r="AY34" s="4"/>
      <c r="AZ34" s="7"/>
      <c r="BA34" s="18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33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4"/>
      <c r="N35" s="4"/>
      <c r="O35" s="4"/>
      <c r="P35" s="4"/>
      <c r="Q35" s="4"/>
      <c r="R35" s="4"/>
      <c r="S35" s="4"/>
      <c r="T35" s="4"/>
      <c r="U35" s="5"/>
      <c r="V35" s="5"/>
      <c r="W35" s="5"/>
      <c r="X35" s="5"/>
      <c r="Y35" s="5"/>
      <c r="Z35" s="5"/>
      <c r="AA35" s="5"/>
      <c r="AB35" s="5"/>
      <c r="AC35" s="18"/>
      <c r="AD35" s="17"/>
      <c r="AE35" s="4"/>
      <c r="AF35" s="5"/>
      <c r="AG35" s="5"/>
      <c r="AH35" s="5"/>
      <c r="AI35" s="18"/>
      <c r="AJ35" s="17"/>
      <c r="AK35" s="4"/>
      <c r="AL35" s="5"/>
      <c r="AM35" s="5"/>
      <c r="AN35" s="5"/>
      <c r="AO35" s="5"/>
      <c r="AP35" s="5"/>
      <c r="AQ35" s="18"/>
      <c r="AR35" s="7"/>
      <c r="AS35" s="18"/>
      <c r="AT35" s="7"/>
      <c r="AU35" s="5"/>
      <c r="AV35" s="5"/>
      <c r="AW35" s="5"/>
      <c r="AX35" s="5"/>
      <c r="AY35" s="4"/>
      <c r="AZ35" s="7"/>
      <c r="BA35" s="18"/>
      <c r="BB35" s="13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63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13"/>
      <c r="O36" s="13"/>
      <c r="P36" s="13"/>
      <c r="Q36" s="13"/>
      <c r="R36" s="13"/>
      <c r="S36" s="13"/>
      <c r="T36" s="13"/>
      <c r="U36" s="5"/>
      <c r="V36" s="5"/>
      <c r="W36" s="5"/>
      <c r="X36" s="5"/>
      <c r="Y36" s="5"/>
      <c r="Z36" s="5"/>
      <c r="AA36" s="5"/>
      <c r="AB36" s="5"/>
      <c r="AC36" s="18"/>
      <c r="AD36" s="17"/>
      <c r="AE36" s="4"/>
      <c r="AF36" s="5"/>
      <c r="AG36" s="5"/>
      <c r="AH36" s="5"/>
      <c r="AI36" s="18"/>
      <c r="AJ36" s="17"/>
      <c r="AK36" s="4"/>
      <c r="AL36" s="5"/>
      <c r="AM36" s="5"/>
      <c r="AN36" s="5"/>
      <c r="AO36" s="5"/>
      <c r="AP36" s="5"/>
      <c r="AQ36" s="18"/>
      <c r="AR36" s="7"/>
      <c r="AS36" s="18"/>
      <c r="AT36" s="7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58.7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18"/>
      <c r="N37" s="17"/>
      <c r="O37" s="17"/>
      <c r="P37" s="17"/>
      <c r="Q37" s="17"/>
      <c r="R37" s="17"/>
      <c r="S37" s="17"/>
      <c r="T37" s="17"/>
      <c r="U37" s="5"/>
      <c r="V37" s="5"/>
      <c r="W37" s="5"/>
      <c r="X37" s="5"/>
      <c r="Y37" s="5"/>
      <c r="Z37" s="5"/>
      <c r="AA37" s="5"/>
      <c r="AB37" s="5"/>
      <c r="AC37" s="18"/>
      <c r="AD37" s="17"/>
      <c r="AE37" s="4"/>
      <c r="AF37" s="5"/>
      <c r="AG37" s="5"/>
      <c r="AH37" s="5"/>
      <c r="AI37" s="18"/>
      <c r="AJ37" s="17"/>
      <c r="AK37" s="4"/>
      <c r="AL37" s="5"/>
      <c r="AM37" s="5"/>
      <c r="AN37" s="5"/>
      <c r="AO37" s="5"/>
      <c r="AP37" s="5"/>
      <c r="AQ37" s="18"/>
      <c r="AR37" s="7"/>
      <c r="AS37" s="18"/>
      <c r="AT37" s="7"/>
      <c r="AU37" s="5"/>
      <c r="AV37" s="5"/>
      <c r="AW37" s="5"/>
      <c r="AX37" s="5"/>
      <c r="AY37" s="4"/>
      <c r="AZ37" s="7"/>
      <c r="BA37" s="18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1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18"/>
      <c r="N38" s="13"/>
      <c r="O38" s="13"/>
      <c r="P38" s="13"/>
      <c r="Q38" s="13"/>
      <c r="R38" s="13"/>
      <c r="S38" s="13"/>
      <c r="T38" s="13"/>
      <c r="U38" s="5"/>
      <c r="V38" s="5"/>
      <c r="W38" s="5"/>
      <c r="X38" s="5"/>
      <c r="Y38" s="5"/>
      <c r="Z38" s="5"/>
      <c r="AA38" s="5"/>
      <c r="AB38" s="5"/>
      <c r="AC38" s="18"/>
      <c r="AD38" s="17"/>
      <c r="AE38" s="4"/>
      <c r="AF38" s="5"/>
      <c r="AG38" s="5"/>
      <c r="AH38" s="5"/>
      <c r="AI38" s="18"/>
      <c r="AJ38" s="17"/>
      <c r="AK38" s="4"/>
      <c r="AL38" s="5"/>
      <c r="AM38" s="5"/>
      <c r="AN38" s="5"/>
      <c r="AO38" s="5"/>
      <c r="AP38" s="5"/>
      <c r="AQ38" s="18"/>
      <c r="AR38" s="7"/>
      <c r="AS38" s="18"/>
      <c r="AT38" s="7"/>
      <c r="AU38" s="5"/>
      <c r="AV38" s="5"/>
      <c r="AW38" s="5"/>
      <c r="AX38" s="5"/>
      <c r="AY38" s="4"/>
      <c r="AZ38" s="7"/>
      <c r="BA38" s="18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91.2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7"/>
      <c r="O39" s="4"/>
      <c r="P39" s="7"/>
      <c r="Q39" s="7"/>
      <c r="R39" s="7"/>
      <c r="S39" s="7"/>
      <c r="T39" s="7"/>
      <c r="U39" s="5"/>
      <c r="V39" s="5"/>
      <c r="W39" s="5"/>
      <c r="X39" s="5"/>
      <c r="Y39" s="5"/>
      <c r="Z39" s="5"/>
      <c r="AA39" s="5"/>
      <c r="AB39" s="5"/>
      <c r="AC39" s="18"/>
      <c r="AD39" s="17"/>
      <c r="AE39" s="4"/>
      <c r="AF39" s="5"/>
      <c r="AG39" s="5"/>
      <c r="AH39" s="5"/>
      <c r="AI39" s="18"/>
      <c r="AJ39" s="17"/>
      <c r="AK39" s="4"/>
      <c r="AL39" s="5"/>
      <c r="AM39" s="5"/>
      <c r="AN39" s="5"/>
      <c r="AO39" s="5"/>
      <c r="AP39" s="5"/>
      <c r="AQ39" s="18"/>
      <c r="AR39" s="7"/>
      <c r="AS39" s="18"/>
      <c r="AT39" s="7"/>
      <c r="AU39" s="5"/>
      <c r="AV39" s="5"/>
      <c r="AW39" s="5"/>
      <c r="AX39" s="5"/>
      <c r="AY39" s="4"/>
      <c r="AZ39" s="7"/>
      <c r="BA39" s="18"/>
      <c r="BB39" s="7"/>
      <c r="BC39" s="7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91.2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18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18"/>
      <c r="AD40" s="17"/>
      <c r="AE40" s="4"/>
      <c r="AF40" s="5"/>
      <c r="AG40" s="5"/>
      <c r="AH40" s="5"/>
      <c r="AI40" s="18"/>
      <c r="AJ40" s="17"/>
      <c r="AK40" s="4"/>
      <c r="AL40" s="5"/>
      <c r="AM40" s="5"/>
      <c r="AN40" s="5"/>
      <c r="AO40" s="5"/>
      <c r="AP40" s="5"/>
      <c r="AQ40" s="18"/>
      <c r="AR40" s="7"/>
      <c r="AS40" s="18"/>
      <c r="AT40" s="7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47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18"/>
      <c r="N41" s="7"/>
      <c r="O41" s="7"/>
      <c r="P41" s="7"/>
      <c r="Q41" s="7"/>
      <c r="R41" s="7"/>
      <c r="S41" s="7"/>
      <c r="T41" s="1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8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71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18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7"/>
      <c r="BA42" s="18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261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18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6"/>
      <c r="AJ43" s="5"/>
      <c r="AK43" s="5"/>
      <c r="AL43" s="5"/>
      <c r="AM43" s="5"/>
      <c r="AN43" s="5"/>
      <c r="AO43" s="5"/>
      <c r="AP43" s="5"/>
      <c r="AQ43" s="36"/>
      <c r="AR43" s="5"/>
      <c r="AS43" s="36"/>
      <c r="AT43" s="5"/>
      <c r="AU43" s="5"/>
      <c r="AV43" s="5"/>
      <c r="AW43" s="5"/>
      <c r="AX43" s="5"/>
      <c r="AY43" s="4"/>
      <c r="AZ43" s="7"/>
      <c r="BA43" s="18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204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4"/>
      <c r="O44" s="4"/>
      <c r="P44" s="4"/>
      <c r="Q44" s="4"/>
      <c r="R44" s="4"/>
      <c r="S44" s="4"/>
      <c r="T44" s="4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4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04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4"/>
      <c r="O45" s="4"/>
      <c r="P45" s="4"/>
      <c r="Q45" s="4"/>
      <c r="R45" s="4"/>
      <c r="S45" s="4"/>
      <c r="T45" s="4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8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04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83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409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4"/>
      <c r="P48" s="7"/>
      <c r="Q48" s="7"/>
      <c r="R48" s="7"/>
      <c r="S48" s="7"/>
      <c r="T48" s="7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7"/>
      <c r="AG48" s="7"/>
      <c r="AH48" s="5"/>
      <c r="AI48" s="18"/>
      <c r="AJ48" s="7"/>
      <c r="AK48" s="7"/>
      <c r="AL48" s="5"/>
      <c r="AM48" s="5"/>
      <c r="AN48" s="5"/>
      <c r="AO48" s="5"/>
      <c r="AP48" s="5"/>
      <c r="AQ48" s="18"/>
      <c r="AR48" s="7"/>
      <c r="AS48" s="18"/>
      <c r="AT48" s="7"/>
      <c r="AU48" s="5"/>
      <c r="AV48" s="5"/>
      <c r="AW48" s="5"/>
      <c r="AX48" s="5"/>
      <c r="AY48" s="4"/>
      <c r="AZ48" s="7"/>
      <c r="BA48" s="18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14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8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14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8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8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14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18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8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14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18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8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14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18"/>
      <c r="N53" s="12"/>
      <c r="O53" s="2"/>
      <c r="P53" s="12"/>
      <c r="Q53" s="12"/>
      <c r="R53" s="12"/>
      <c r="S53" s="12"/>
      <c r="T53" s="12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8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04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4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36"/>
      <c r="AJ54" s="5"/>
      <c r="AK54" s="5"/>
      <c r="AL54" s="5"/>
      <c r="AM54" s="5"/>
      <c r="AN54" s="5"/>
      <c r="AO54" s="5"/>
      <c r="AP54" s="5"/>
      <c r="AQ54" s="36"/>
      <c r="AR54" s="5"/>
      <c r="AS54" s="36"/>
      <c r="AT54" s="5"/>
      <c r="AU54" s="5"/>
      <c r="AV54" s="5"/>
      <c r="AW54" s="5"/>
      <c r="AX54" s="5"/>
      <c r="AY54" s="4"/>
      <c r="AZ54" s="7"/>
      <c r="BA54" s="18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04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18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8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16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4"/>
      <c r="O56" s="4"/>
      <c r="P56" s="4"/>
      <c r="Q56" s="4"/>
      <c r="R56" s="4"/>
      <c r="S56" s="4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4"/>
      <c r="AH56" s="17"/>
      <c r="AI56" s="36"/>
      <c r="AJ56" s="5"/>
      <c r="AK56" s="5"/>
      <c r="AL56" s="5"/>
      <c r="AM56" s="5"/>
      <c r="AN56" s="5"/>
      <c r="AO56" s="5"/>
      <c r="AP56" s="5"/>
      <c r="AQ56" s="36"/>
      <c r="AR56" s="5"/>
      <c r="AS56" s="36"/>
      <c r="AT56" s="5"/>
      <c r="AU56" s="5"/>
      <c r="AV56" s="5"/>
      <c r="AW56" s="5"/>
      <c r="AX56" s="5"/>
      <c r="AY56" s="4"/>
      <c r="AZ56" s="17"/>
      <c r="BA56" s="18"/>
      <c r="BB56" s="1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58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7"/>
      <c r="O57" s="17"/>
      <c r="P57" s="17"/>
      <c r="Q57" s="17"/>
      <c r="R57" s="17"/>
      <c r="S57" s="17"/>
      <c r="T57" s="1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8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41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7"/>
      <c r="O58" s="17"/>
      <c r="P58" s="17"/>
      <c r="Q58" s="17"/>
      <c r="R58" s="17"/>
      <c r="S58" s="17"/>
      <c r="T58" s="1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18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56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7"/>
      <c r="O59" s="4"/>
      <c r="P59" s="7"/>
      <c r="Q59" s="7"/>
      <c r="R59" s="7"/>
      <c r="S59" s="7"/>
      <c r="T59" s="7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18"/>
      <c r="AJ59" s="7"/>
      <c r="AK59" s="7"/>
      <c r="AL59" s="5"/>
      <c r="AM59" s="5"/>
      <c r="AN59" s="5"/>
      <c r="AO59" s="5"/>
      <c r="AP59" s="5"/>
      <c r="AQ59" s="18"/>
      <c r="AR59" s="13"/>
      <c r="AS59" s="18"/>
      <c r="AT59" s="7"/>
      <c r="AU59" s="5"/>
      <c r="AV59" s="5"/>
      <c r="AW59" s="5"/>
      <c r="AX59" s="5"/>
      <c r="AY59" s="4"/>
      <c r="AZ59" s="7"/>
      <c r="BA59" s="18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53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7"/>
      <c r="O60" s="7"/>
      <c r="P60" s="7"/>
      <c r="Q60" s="7"/>
      <c r="R60" s="7"/>
      <c r="S60" s="7"/>
      <c r="T60" s="7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18"/>
      <c r="AJ60" s="7"/>
      <c r="AK60" s="7"/>
      <c r="AL60" s="5"/>
      <c r="AM60" s="5"/>
      <c r="AN60" s="5"/>
      <c r="AO60" s="5"/>
      <c r="AP60" s="5"/>
      <c r="AQ60" s="18"/>
      <c r="AR60" s="13"/>
      <c r="AS60" s="18"/>
      <c r="AT60" s="7"/>
      <c r="AU60" s="5"/>
      <c r="AV60" s="5"/>
      <c r="AW60" s="5"/>
      <c r="AX60" s="5"/>
      <c r="AY60" s="4"/>
      <c r="AZ60" s="7"/>
      <c r="BA60" s="18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64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18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18"/>
      <c r="AJ61" s="7"/>
      <c r="AK61" s="7"/>
      <c r="AL61" s="5"/>
      <c r="AM61" s="5"/>
      <c r="AN61" s="5"/>
      <c r="AO61" s="5"/>
      <c r="AP61" s="5"/>
      <c r="AQ61" s="18"/>
      <c r="AR61" s="13"/>
      <c r="AS61" s="18"/>
      <c r="AT61" s="7"/>
      <c r="AU61" s="5"/>
      <c r="AV61" s="5"/>
      <c r="AW61" s="5"/>
      <c r="AX61" s="5"/>
      <c r="AY61" s="4"/>
      <c r="AZ61" s="7"/>
      <c r="BA61" s="18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389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13"/>
      <c r="AG62" s="13"/>
      <c r="AH62" s="5"/>
      <c r="AI62" s="18"/>
      <c r="AJ62" s="13"/>
      <c r="AK62" s="13"/>
      <c r="AL62" s="5"/>
      <c r="AM62" s="5"/>
      <c r="AN62" s="5"/>
      <c r="AO62" s="5"/>
      <c r="AP62" s="5"/>
      <c r="AQ62" s="18"/>
      <c r="AR62" s="13"/>
      <c r="AS62" s="18"/>
      <c r="AT62" s="13"/>
      <c r="AU62" s="5"/>
      <c r="AV62" s="5"/>
      <c r="AW62" s="5"/>
      <c r="AX62" s="5"/>
      <c r="AY62" s="4"/>
      <c r="AZ62" s="7"/>
      <c r="BA62" s="18"/>
      <c r="BB62" s="13"/>
      <c r="BC62" s="13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21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18"/>
      <c r="AJ63" s="7"/>
      <c r="AK63" s="7"/>
      <c r="AL63" s="5"/>
      <c r="AM63" s="5"/>
      <c r="AN63" s="5"/>
      <c r="AO63" s="5"/>
      <c r="AP63" s="5"/>
      <c r="AQ63" s="18"/>
      <c r="AR63" s="7"/>
      <c r="AS63" s="18"/>
      <c r="AT63" s="7"/>
      <c r="AU63" s="5"/>
      <c r="AV63" s="5"/>
      <c r="AW63" s="5"/>
      <c r="AX63" s="5"/>
      <c r="AY63" s="4"/>
      <c r="AZ63" s="7"/>
      <c r="BA63" s="18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21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3"/>
      <c r="O64" s="13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18"/>
      <c r="AJ64" s="7"/>
      <c r="AK64" s="7"/>
      <c r="AL64" s="5"/>
      <c r="AM64" s="5"/>
      <c r="AN64" s="5"/>
      <c r="AO64" s="5"/>
      <c r="AP64" s="5"/>
      <c r="AQ64" s="18"/>
      <c r="AR64" s="7"/>
      <c r="AS64" s="18"/>
      <c r="AT64" s="7"/>
      <c r="AU64" s="5"/>
      <c r="AV64" s="5"/>
      <c r="AW64" s="5"/>
      <c r="AX64" s="5"/>
      <c r="AY64" s="4"/>
      <c r="AZ64" s="7"/>
      <c r="BA64" s="18"/>
      <c r="BB64" s="7"/>
      <c r="BC64" s="7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21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13"/>
      <c r="O65" s="13"/>
      <c r="P65" s="13"/>
      <c r="Q65" s="13"/>
      <c r="R65" s="13"/>
      <c r="S65" s="13"/>
      <c r="T65" s="13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7"/>
      <c r="AG65" s="7"/>
      <c r="AH65" s="5"/>
      <c r="AI65" s="18"/>
      <c r="AJ65" s="7"/>
      <c r="AK65" s="7"/>
      <c r="AL65" s="5"/>
      <c r="AM65" s="5"/>
      <c r="AN65" s="5"/>
      <c r="AO65" s="5"/>
      <c r="AP65" s="5"/>
      <c r="AQ65" s="18"/>
      <c r="AR65" s="7"/>
      <c r="AS65" s="18"/>
      <c r="AT65" s="7"/>
      <c r="AU65" s="5"/>
      <c r="AV65" s="5"/>
      <c r="AW65" s="5"/>
      <c r="AX65" s="5"/>
      <c r="AY65" s="4"/>
      <c r="AZ65" s="7"/>
      <c r="BA65" s="18"/>
      <c r="BB65" s="7"/>
      <c r="BC65" s="7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21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13"/>
      <c r="O66" s="13"/>
      <c r="P66" s="13"/>
      <c r="Q66" s="13"/>
      <c r="R66" s="13"/>
      <c r="S66" s="13"/>
      <c r="T66" s="13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18"/>
      <c r="AJ66" s="7"/>
      <c r="AK66" s="7"/>
      <c r="AL66" s="5"/>
      <c r="AM66" s="5"/>
      <c r="AN66" s="5"/>
      <c r="AO66" s="5"/>
      <c r="AP66" s="5"/>
      <c r="AQ66" s="18"/>
      <c r="AR66" s="7"/>
      <c r="AS66" s="18"/>
      <c r="AT66" s="7"/>
      <c r="AU66" s="5"/>
      <c r="AV66" s="5"/>
      <c r="AW66" s="5"/>
      <c r="AX66" s="5"/>
      <c r="AY66" s="4"/>
      <c r="AZ66" s="7"/>
      <c r="BA66" s="18"/>
      <c r="BB66" s="7"/>
      <c r="BC66" s="7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21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18"/>
      <c r="AJ67" s="7"/>
      <c r="AK67" s="7"/>
      <c r="AL67" s="5"/>
      <c r="AM67" s="5"/>
      <c r="AN67" s="5"/>
      <c r="AO67" s="5"/>
      <c r="AP67" s="5"/>
      <c r="AQ67" s="18"/>
      <c r="AR67" s="7"/>
      <c r="AS67" s="18"/>
      <c r="AT67" s="7"/>
      <c r="AU67" s="5"/>
      <c r="AV67" s="5"/>
      <c r="AW67" s="5"/>
      <c r="AX67" s="5"/>
      <c r="AY67" s="4"/>
      <c r="AZ67" s="7"/>
      <c r="BA67" s="18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409.6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7"/>
      <c r="O68" s="4"/>
      <c r="P68" s="7"/>
      <c r="Q68" s="7"/>
      <c r="R68" s="7"/>
      <c r="S68" s="7"/>
      <c r="T68" s="7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18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409.6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18"/>
      <c r="N69" s="17"/>
      <c r="O69" s="17"/>
      <c r="P69" s="17"/>
      <c r="Q69" s="17"/>
      <c r="R69" s="17"/>
      <c r="S69" s="17"/>
      <c r="T69" s="1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8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409.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3"/>
      <c r="O70" s="13"/>
      <c r="P70" s="13"/>
      <c r="Q70" s="13"/>
      <c r="R70" s="13"/>
      <c r="S70" s="13"/>
      <c r="T70" s="13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13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8"/>
      <c r="BB71" s="4"/>
      <c r="BC71" s="4"/>
      <c r="BD71" s="4"/>
      <c r="BE71" s="4"/>
      <c r="BF71" s="7"/>
      <c r="BG71" s="4"/>
      <c r="BH71" s="4"/>
      <c r="BI71" s="7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7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18"/>
      <c r="BB72" s="18"/>
      <c r="BC72" s="4"/>
      <c r="BD72" s="4"/>
      <c r="BE72" s="4"/>
      <c r="BF72" s="7"/>
      <c r="BG72" s="4"/>
      <c r="BH72" s="4"/>
      <c r="BI72" s="7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51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18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7"/>
      <c r="AG73" s="7"/>
      <c r="AH73" s="5"/>
      <c r="AI73" s="18"/>
      <c r="AJ73" s="7"/>
      <c r="AK73" s="7"/>
      <c r="AL73" s="5"/>
      <c r="AM73" s="5"/>
      <c r="AN73" s="5"/>
      <c r="AO73" s="5"/>
      <c r="AP73" s="5"/>
      <c r="AQ73" s="18"/>
      <c r="AR73" s="7"/>
      <c r="AS73" s="18"/>
      <c r="AT73" s="7"/>
      <c r="AU73" s="5"/>
      <c r="AV73" s="5"/>
      <c r="AW73" s="5"/>
      <c r="AX73" s="5"/>
      <c r="AY73" s="4"/>
      <c r="AZ73" s="7"/>
      <c r="BA73" s="18"/>
      <c r="BB73" s="7"/>
      <c r="BC73" s="7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409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7"/>
      <c r="AG74" s="7"/>
      <c r="AH74" s="5"/>
      <c r="AI74" s="18"/>
      <c r="AJ74" s="7"/>
      <c r="AK74" s="7"/>
      <c r="AL74" s="5"/>
      <c r="AM74" s="5"/>
      <c r="AN74" s="5"/>
      <c r="AO74" s="5"/>
      <c r="AP74" s="5"/>
      <c r="AQ74" s="18"/>
      <c r="AR74" s="7"/>
      <c r="AS74" s="18"/>
      <c r="AT74" s="7"/>
      <c r="AU74" s="5"/>
      <c r="AV74" s="5"/>
      <c r="AW74" s="5"/>
      <c r="AX74" s="5"/>
      <c r="AY74" s="4"/>
      <c r="AZ74" s="7"/>
      <c r="BA74" s="18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0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18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7"/>
      <c r="AG75" s="7"/>
      <c r="AH75" s="5"/>
      <c r="AI75" s="18"/>
      <c r="AJ75" s="7"/>
      <c r="AK75" s="7"/>
      <c r="AL75" s="5"/>
      <c r="AM75" s="5"/>
      <c r="AN75" s="5"/>
      <c r="AO75" s="5"/>
      <c r="AP75" s="5"/>
      <c r="AQ75" s="18"/>
      <c r="AR75" s="7"/>
      <c r="AS75" s="18"/>
      <c r="AT75" s="7"/>
      <c r="AU75" s="5"/>
      <c r="AV75" s="5"/>
      <c r="AW75" s="5"/>
      <c r="AX75" s="5"/>
      <c r="AY75" s="4"/>
      <c r="AZ75" s="7"/>
      <c r="BA75" s="18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98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8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408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54.2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18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61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8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9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9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8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7"/>
      <c r="BA81" s="18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9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8"/>
      <c r="N82" s="7"/>
      <c r="O82" s="7"/>
      <c r="P82" s="7"/>
      <c r="Q82" s="7"/>
      <c r="R82" s="7"/>
      <c r="S82" s="7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6"/>
      <c r="AJ82" s="5"/>
      <c r="AK82" s="5"/>
      <c r="AL82" s="5"/>
      <c r="AM82" s="5"/>
      <c r="AN82" s="5"/>
      <c r="AO82" s="5"/>
      <c r="AP82" s="5"/>
      <c r="AQ82" s="36"/>
      <c r="AR82" s="5"/>
      <c r="AS82" s="36"/>
      <c r="AT82" s="5"/>
      <c r="AU82" s="5"/>
      <c r="AV82" s="5"/>
      <c r="AW82" s="5"/>
      <c r="AX82" s="5"/>
      <c r="AY82" s="4"/>
      <c r="AZ82" s="7"/>
      <c r="BA82" s="18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9.2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8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6"/>
      <c r="AJ83" s="5"/>
      <c r="AK83" s="5"/>
      <c r="AL83" s="5"/>
      <c r="AM83" s="5"/>
      <c r="AN83" s="5"/>
      <c r="AO83" s="5"/>
      <c r="AP83" s="5"/>
      <c r="AQ83" s="36"/>
      <c r="AR83" s="5"/>
      <c r="AS83" s="36"/>
      <c r="AT83" s="5"/>
      <c r="AU83" s="5"/>
      <c r="AV83" s="5"/>
      <c r="AW83" s="5"/>
      <c r="AX83" s="5"/>
      <c r="AY83" s="4"/>
      <c r="AZ83" s="7"/>
      <c r="BA83" s="18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9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18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6"/>
      <c r="AJ84" s="5"/>
      <c r="AK84" s="5"/>
      <c r="AL84" s="5"/>
      <c r="AM84" s="5"/>
      <c r="AN84" s="5"/>
      <c r="AO84" s="5"/>
      <c r="AP84" s="5"/>
      <c r="AQ84" s="36"/>
      <c r="AR84" s="5"/>
      <c r="AS84" s="36"/>
      <c r="AT84" s="5"/>
      <c r="AU84" s="5"/>
      <c r="AV84" s="5"/>
      <c r="AW84" s="5"/>
      <c r="AX84" s="5"/>
      <c r="AY84" s="4"/>
      <c r="AZ84" s="7"/>
      <c r="BA84" s="18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67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6"/>
      <c r="AJ85" s="5"/>
      <c r="AK85" s="5"/>
      <c r="AL85" s="5"/>
      <c r="AM85" s="5"/>
      <c r="AN85" s="5"/>
      <c r="AO85" s="5"/>
      <c r="AP85" s="5"/>
      <c r="AQ85" s="36"/>
      <c r="AR85" s="5"/>
      <c r="AS85" s="36"/>
      <c r="AT85" s="5"/>
      <c r="AU85" s="5"/>
      <c r="AV85" s="5"/>
      <c r="AW85" s="5"/>
      <c r="AX85" s="5"/>
      <c r="AY85" s="4"/>
      <c r="AZ85" s="7"/>
      <c r="BA85" s="18"/>
      <c r="BB85" s="7"/>
      <c r="BC85" s="7"/>
      <c r="BD85" s="5"/>
      <c r="BE85" s="5"/>
      <c r="BF85" s="5"/>
      <c r="BG85" s="4"/>
      <c r="BH85" s="7"/>
      <c r="BI85" s="7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54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6"/>
      <c r="AJ86" s="5"/>
      <c r="AK86" s="5"/>
      <c r="AL86" s="5"/>
      <c r="AM86" s="5"/>
      <c r="AN86" s="5"/>
      <c r="AO86" s="5"/>
      <c r="AP86" s="5"/>
      <c r="AQ86" s="36"/>
      <c r="AR86" s="5"/>
      <c r="AS86" s="36"/>
      <c r="AT86" s="5"/>
      <c r="AU86" s="5"/>
      <c r="AV86" s="5"/>
      <c r="AW86" s="5"/>
      <c r="AX86" s="5"/>
      <c r="AY86" s="4"/>
      <c r="AZ86" s="7"/>
      <c r="BA86" s="18"/>
      <c r="BB86" s="17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4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6"/>
      <c r="AJ87" s="5"/>
      <c r="AK87" s="5"/>
      <c r="AL87" s="5"/>
      <c r="AM87" s="5"/>
      <c r="AN87" s="5"/>
      <c r="AO87" s="5"/>
      <c r="AP87" s="5"/>
      <c r="AQ87" s="36"/>
      <c r="AR87" s="5"/>
      <c r="AS87" s="36"/>
      <c r="AT87" s="5"/>
      <c r="AU87" s="5"/>
      <c r="AV87" s="5"/>
      <c r="AW87" s="5"/>
      <c r="AX87" s="5"/>
      <c r="AY87" s="4"/>
      <c r="AZ87" s="7"/>
      <c r="BA87" s="18"/>
      <c r="BB87" s="17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6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4"/>
      <c r="O88" s="4"/>
      <c r="P88" s="4"/>
      <c r="Q88" s="4"/>
      <c r="R88" s="4"/>
      <c r="S88" s="4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6"/>
      <c r="AJ88" s="5"/>
      <c r="AK88" s="5"/>
      <c r="AL88" s="5"/>
      <c r="AM88" s="5"/>
      <c r="AN88" s="5"/>
      <c r="AO88" s="5"/>
      <c r="AP88" s="5"/>
      <c r="AQ88" s="36"/>
      <c r="AR88" s="5"/>
      <c r="AS88" s="36"/>
      <c r="AT88" s="5"/>
      <c r="AU88" s="5"/>
      <c r="AV88" s="5"/>
      <c r="AW88" s="5"/>
      <c r="AX88" s="5"/>
      <c r="AY88" s="4"/>
      <c r="AZ88" s="4"/>
      <c r="BA88" s="4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52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36"/>
      <c r="AJ89" s="5"/>
      <c r="AK89" s="5"/>
      <c r="AL89" s="5"/>
      <c r="AM89" s="5"/>
      <c r="AN89" s="5"/>
      <c r="AO89" s="5"/>
      <c r="AP89" s="5"/>
      <c r="AQ89" s="36"/>
      <c r="AR89" s="5"/>
      <c r="AS89" s="36"/>
      <c r="AT89" s="5"/>
      <c r="AU89" s="5"/>
      <c r="AV89" s="5"/>
      <c r="AW89" s="5"/>
      <c r="AX89" s="5"/>
      <c r="AY89" s="4"/>
      <c r="AZ89" s="7"/>
      <c r="BA89" s="18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20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36"/>
      <c r="AJ90" s="5"/>
      <c r="AK90" s="5"/>
      <c r="AL90" s="5"/>
      <c r="AM90" s="5"/>
      <c r="AN90" s="5"/>
      <c r="AO90" s="5"/>
      <c r="AP90" s="5"/>
      <c r="AQ90" s="36"/>
      <c r="AR90" s="5"/>
      <c r="AS90" s="36"/>
      <c r="AT90" s="5"/>
      <c r="AU90" s="5"/>
      <c r="AV90" s="5"/>
      <c r="AW90" s="5"/>
      <c r="AX90" s="5"/>
      <c r="AY90" s="4"/>
      <c r="AZ90" s="7"/>
      <c r="BA90" s="18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20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4"/>
      <c r="Q91" s="4"/>
      <c r="R91" s="4"/>
      <c r="S91" s="4"/>
      <c r="T91" s="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36"/>
      <c r="AJ91" s="5"/>
      <c r="AK91" s="5"/>
      <c r="AL91" s="5"/>
      <c r="AM91" s="5"/>
      <c r="AN91" s="5"/>
      <c r="AO91" s="5"/>
      <c r="AP91" s="5"/>
      <c r="AQ91" s="36"/>
      <c r="AR91" s="5"/>
      <c r="AS91" s="36"/>
      <c r="AT91" s="5"/>
      <c r="AU91" s="5"/>
      <c r="AV91" s="5"/>
      <c r="AW91" s="5"/>
      <c r="AX91" s="5"/>
      <c r="AY91" s="4"/>
      <c r="AZ91" s="7"/>
      <c r="BA91" s="18"/>
      <c r="BB91" s="4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20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36"/>
      <c r="AJ92" s="5"/>
      <c r="AK92" s="5"/>
      <c r="AL92" s="5"/>
      <c r="AM92" s="5"/>
      <c r="AN92" s="5"/>
      <c r="AO92" s="5"/>
      <c r="AP92" s="5"/>
      <c r="AQ92" s="36"/>
      <c r="AR92" s="5"/>
      <c r="AS92" s="36"/>
      <c r="AT92" s="5"/>
      <c r="AU92" s="5"/>
      <c r="AV92" s="5"/>
      <c r="AW92" s="5"/>
      <c r="AX92" s="5"/>
      <c r="AY92" s="4"/>
      <c r="AZ92" s="7"/>
      <c r="BA92" s="18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13"/>
      <c r="AG93" s="13"/>
      <c r="AH93" s="5"/>
      <c r="AI93" s="18"/>
      <c r="AJ93" s="13"/>
      <c r="AK93" s="13"/>
      <c r="AL93" s="5"/>
      <c r="AM93" s="5"/>
      <c r="AN93" s="5"/>
      <c r="AO93" s="5"/>
      <c r="AP93" s="5"/>
      <c r="AQ93" s="18"/>
      <c r="AR93" s="13"/>
      <c r="AS93" s="18"/>
      <c r="AT93" s="13"/>
      <c r="AU93" s="5"/>
      <c r="AV93" s="5"/>
      <c r="AW93" s="5"/>
      <c r="AX93" s="5"/>
      <c r="AY93" s="4"/>
      <c r="AZ93" s="7"/>
      <c r="BA93" s="18"/>
      <c r="BB93" s="13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44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13"/>
      <c r="AG94" s="13"/>
      <c r="AH94" s="5"/>
      <c r="AI94" s="18"/>
      <c r="AJ94" s="13"/>
      <c r="AK94" s="13"/>
      <c r="AL94" s="5"/>
      <c r="AM94" s="5"/>
      <c r="AN94" s="5"/>
      <c r="AO94" s="5"/>
      <c r="AP94" s="5"/>
      <c r="AQ94" s="18"/>
      <c r="AR94" s="13"/>
      <c r="AS94" s="18"/>
      <c r="AT94" s="13"/>
      <c r="AU94" s="5"/>
      <c r="AV94" s="5"/>
      <c r="AW94" s="5"/>
      <c r="AX94" s="5"/>
      <c r="AY94" s="4"/>
      <c r="AZ94" s="7"/>
      <c r="BA94" s="18"/>
      <c r="BB94" s="13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44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13"/>
      <c r="AG95" s="13"/>
      <c r="AH95" s="5"/>
      <c r="AI95" s="18"/>
      <c r="AJ95" s="13"/>
      <c r="AK95" s="13"/>
      <c r="AL95" s="5"/>
      <c r="AM95" s="5"/>
      <c r="AN95" s="5"/>
      <c r="AO95" s="5"/>
      <c r="AP95" s="5"/>
      <c r="AQ95" s="18"/>
      <c r="AR95" s="13"/>
      <c r="AS95" s="18"/>
      <c r="AT95" s="13"/>
      <c r="AU95" s="5"/>
      <c r="AV95" s="5"/>
      <c r="AW95" s="5"/>
      <c r="AX95" s="5"/>
      <c r="AY95" s="4"/>
      <c r="AZ95" s="7"/>
      <c r="BA95" s="18"/>
      <c r="BB95" s="13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44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13"/>
      <c r="O96" s="13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13"/>
      <c r="AG96" s="13"/>
      <c r="AH96" s="5"/>
      <c r="AI96" s="18"/>
      <c r="AJ96" s="13"/>
      <c r="AK96" s="13"/>
      <c r="AL96" s="5"/>
      <c r="AM96" s="5"/>
      <c r="AN96" s="5"/>
      <c r="AO96" s="5"/>
      <c r="AP96" s="5"/>
      <c r="AQ96" s="18"/>
      <c r="AR96" s="13"/>
      <c r="AS96" s="18"/>
      <c r="AT96" s="13"/>
      <c r="AU96" s="5"/>
      <c r="AV96" s="5"/>
      <c r="AW96" s="5"/>
      <c r="AX96" s="5"/>
      <c r="AY96" s="4"/>
      <c r="AZ96" s="7"/>
      <c r="BA96" s="18"/>
      <c r="BB96" s="13"/>
      <c r="BC96" s="13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44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13"/>
      <c r="AG97" s="13"/>
      <c r="AH97" s="5"/>
      <c r="AI97" s="18"/>
      <c r="AJ97" s="13"/>
      <c r="AK97" s="13"/>
      <c r="AL97" s="5"/>
      <c r="AM97" s="5"/>
      <c r="AN97" s="5"/>
      <c r="AO97" s="5"/>
      <c r="AP97" s="5"/>
      <c r="AQ97" s="18"/>
      <c r="AR97" s="13"/>
      <c r="AS97" s="18"/>
      <c r="AT97" s="13"/>
      <c r="AU97" s="5"/>
      <c r="AV97" s="5"/>
      <c r="AW97" s="5"/>
      <c r="AX97" s="5"/>
      <c r="AY97" s="4"/>
      <c r="AZ97" s="7"/>
      <c r="BA97" s="18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4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13"/>
      <c r="AG98" s="13"/>
      <c r="AH98" s="5"/>
      <c r="AI98" s="18"/>
      <c r="AJ98" s="13"/>
      <c r="AK98" s="13"/>
      <c r="AL98" s="5"/>
      <c r="AM98" s="5"/>
      <c r="AN98" s="5"/>
      <c r="AO98" s="5"/>
      <c r="AP98" s="5"/>
      <c r="AQ98" s="18"/>
      <c r="AR98" s="13"/>
      <c r="AS98" s="18"/>
      <c r="AT98" s="13"/>
      <c r="AU98" s="5"/>
      <c r="AV98" s="5"/>
      <c r="AW98" s="5"/>
      <c r="AX98" s="5"/>
      <c r="AY98" s="4"/>
      <c r="AZ98" s="7"/>
      <c r="BA98" s="18"/>
      <c r="BB98" s="13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40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18"/>
      <c r="BB99" s="17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408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18"/>
      <c r="BB100" s="4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46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8"/>
      <c r="BB101" s="17"/>
      <c r="BC101" s="13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8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18"/>
      <c r="BB102" s="4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56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8"/>
      <c r="BB103" s="17"/>
      <c r="BC103" s="13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32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8"/>
      <c r="BB104" s="13"/>
      <c r="BC104" s="13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32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8"/>
      <c r="BB105" s="17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46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7"/>
      <c r="O106" s="4"/>
      <c r="P106" s="7"/>
      <c r="Q106" s="7"/>
      <c r="R106" s="7"/>
      <c r="S106" s="7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7"/>
      <c r="BA106" s="18"/>
      <c r="BB106" s="7"/>
      <c r="BC106" s="7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7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6"/>
      <c r="AJ107" s="5"/>
      <c r="AK107" s="5"/>
      <c r="AL107" s="5"/>
      <c r="AM107" s="5"/>
      <c r="AN107" s="5"/>
      <c r="AO107" s="5"/>
      <c r="AP107" s="5"/>
      <c r="AQ107" s="36"/>
      <c r="AR107" s="5"/>
      <c r="AS107" s="36"/>
      <c r="AT107" s="5"/>
      <c r="AU107" s="5"/>
      <c r="AV107" s="5"/>
      <c r="AW107" s="5"/>
      <c r="AX107" s="5"/>
      <c r="AY107" s="4"/>
      <c r="AZ107" s="7"/>
      <c r="BA107" s="20"/>
      <c r="BB107" s="21"/>
      <c r="BC107" s="13"/>
      <c r="BD107" s="5"/>
      <c r="BE107" s="5"/>
      <c r="BF107" s="5"/>
      <c r="BG107" s="5"/>
      <c r="BH107" s="5"/>
      <c r="BI107" s="5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18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6"/>
      <c r="AJ108" s="5"/>
      <c r="AK108" s="5"/>
      <c r="AL108" s="5"/>
      <c r="AM108" s="5"/>
      <c r="AN108" s="5"/>
      <c r="AO108" s="5"/>
      <c r="AP108" s="5"/>
      <c r="AQ108" s="36"/>
      <c r="AR108" s="5"/>
      <c r="AS108" s="36"/>
      <c r="AT108" s="5"/>
      <c r="AU108" s="5"/>
      <c r="AV108" s="5"/>
      <c r="AW108" s="5"/>
      <c r="AX108" s="5"/>
      <c r="AY108" s="4"/>
      <c r="AZ108" s="7"/>
      <c r="BA108" s="20"/>
      <c r="BB108" s="21"/>
      <c r="BC108" s="13"/>
      <c r="BD108" s="5"/>
      <c r="BE108" s="5"/>
      <c r="BF108" s="5"/>
      <c r="BG108" s="5"/>
      <c r="BH108" s="5"/>
      <c r="BI108" s="5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6"/>
      <c r="AJ109" s="5"/>
      <c r="AK109" s="5"/>
      <c r="AL109" s="5"/>
      <c r="AM109" s="5"/>
      <c r="AN109" s="5"/>
      <c r="AO109" s="5"/>
      <c r="AP109" s="5"/>
      <c r="AQ109" s="36"/>
      <c r="AR109" s="5"/>
      <c r="AS109" s="36"/>
      <c r="AT109" s="5"/>
      <c r="AU109" s="5"/>
      <c r="AV109" s="5"/>
      <c r="AW109" s="5"/>
      <c r="AX109" s="5"/>
      <c r="AY109" s="4"/>
      <c r="AZ109" s="7"/>
      <c r="BA109" s="18"/>
      <c r="BB109" s="4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6"/>
      <c r="AJ110" s="5"/>
      <c r="AK110" s="5"/>
      <c r="AL110" s="5"/>
      <c r="AM110" s="5"/>
      <c r="AN110" s="5"/>
      <c r="AO110" s="5"/>
      <c r="AP110" s="5"/>
      <c r="AQ110" s="36"/>
      <c r="AR110" s="5"/>
      <c r="AS110" s="36"/>
      <c r="AT110" s="5"/>
      <c r="AU110" s="5"/>
      <c r="AV110" s="5"/>
      <c r="AW110" s="5"/>
      <c r="AX110" s="5"/>
      <c r="AY110" s="4"/>
      <c r="AZ110" s="7"/>
      <c r="BA110" s="20"/>
      <c r="BB110" s="21"/>
      <c r="BC110" s="4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189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7"/>
      <c r="O111" s="17"/>
      <c r="P111" s="17"/>
      <c r="Q111" s="17"/>
      <c r="R111" s="17"/>
      <c r="S111" s="17"/>
      <c r="T111" s="1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36"/>
      <c r="AJ111" s="5"/>
      <c r="AK111" s="5"/>
      <c r="AL111" s="5"/>
      <c r="AM111" s="5"/>
      <c r="AN111" s="5"/>
      <c r="AO111" s="5"/>
      <c r="AP111" s="5"/>
      <c r="AQ111" s="36"/>
      <c r="AR111" s="5"/>
      <c r="AS111" s="36"/>
      <c r="AT111" s="5"/>
      <c r="AU111" s="5"/>
      <c r="AV111" s="5"/>
      <c r="AW111" s="5"/>
      <c r="AX111" s="5"/>
      <c r="AY111" s="4"/>
      <c r="AZ111" s="7"/>
      <c r="BA111" s="20"/>
      <c r="BB111" s="21"/>
      <c r="BC111" s="4"/>
      <c r="BD111" s="5"/>
      <c r="BE111" s="5"/>
      <c r="BF111" s="5"/>
      <c r="BG111" s="5"/>
      <c r="BH111" s="5"/>
      <c r="BI111" s="5"/>
      <c r="BJ111" s="5"/>
      <c r="BK111" s="37"/>
      <c r="BL111" s="8"/>
      <c r="BM111" s="5"/>
      <c r="BN111" s="5"/>
      <c r="BO111" s="7"/>
      <c r="BP111" s="7"/>
      <c r="BQ111" s="8"/>
      <c r="BR111" s="9"/>
    </row>
    <row r="112" spans="1:70" s="6" customFormat="1" ht="18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36"/>
      <c r="AJ112" s="5"/>
      <c r="AK112" s="5"/>
      <c r="AL112" s="5"/>
      <c r="AM112" s="5"/>
      <c r="AN112" s="5"/>
      <c r="AO112" s="5"/>
      <c r="AP112" s="5"/>
      <c r="AQ112" s="36"/>
      <c r="AR112" s="5"/>
      <c r="AS112" s="36"/>
      <c r="AT112" s="5"/>
      <c r="AU112" s="5"/>
      <c r="AV112" s="5"/>
      <c r="AW112" s="5"/>
      <c r="AX112" s="5"/>
      <c r="AY112" s="4"/>
      <c r="AZ112" s="7"/>
      <c r="BA112" s="18"/>
      <c r="BB112" s="4"/>
      <c r="BC112" s="4"/>
      <c r="BD112" s="5"/>
      <c r="BE112" s="5"/>
      <c r="BF112" s="5"/>
      <c r="BG112" s="4"/>
      <c r="BH112" s="7"/>
      <c r="BI112" s="7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84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36"/>
      <c r="AJ113" s="5"/>
      <c r="AK113" s="5"/>
      <c r="AL113" s="5"/>
      <c r="AM113" s="5"/>
      <c r="AN113" s="5"/>
      <c r="AO113" s="5"/>
      <c r="AP113" s="5"/>
      <c r="AQ113" s="36"/>
      <c r="AR113" s="5"/>
      <c r="AS113" s="36"/>
      <c r="AT113" s="5"/>
      <c r="AU113" s="5"/>
      <c r="AV113" s="5"/>
      <c r="AW113" s="5"/>
      <c r="AX113" s="5"/>
      <c r="AY113" s="4"/>
      <c r="AZ113" s="7"/>
      <c r="BA113" s="22"/>
      <c r="BB113" s="21"/>
      <c r="BC113" s="4"/>
      <c r="BD113" s="5"/>
      <c r="BE113" s="5"/>
      <c r="BF113" s="5"/>
      <c r="BG113" s="4"/>
      <c r="BH113" s="7"/>
      <c r="BI113" s="7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0" s="6" customFormat="1" ht="18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36"/>
      <c r="AJ114" s="5"/>
      <c r="AK114" s="5"/>
      <c r="AL114" s="5"/>
      <c r="AM114" s="5"/>
      <c r="AN114" s="5"/>
      <c r="AO114" s="5"/>
      <c r="AP114" s="5"/>
      <c r="AQ114" s="36"/>
      <c r="AR114" s="5"/>
      <c r="AS114" s="36"/>
      <c r="AT114" s="5"/>
      <c r="AU114" s="5"/>
      <c r="AV114" s="5"/>
      <c r="AW114" s="5"/>
      <c r="AX114" s="5"/>
      <c r="AY114" s="4"/>
      <c r="AZ114" s="7"/>
      <c r="BA114" s="18"/>
      <c r="BB114" s="13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84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36"/>
      <c r="AJ115" s="5"/>
      <c r="AK115" s="5"/>
      <c r="AL115" s="5"/>
      <c r="AM115" s="5"/>
      <c r="AN115" s="5"/>
      <c r="AO115" s="5"/>
      <c r="AP115" s="5"/>
      <c r="AQ115" s="36"/>
      <c r="AR115" s="5"/>
      <c r="AS115" s="36"/>
      <c r="AT115" s="5"/>
      <c r="AU115" s="5"/>
      <c r="AV115" s="5"/>
      <c r="AW115" s="5"/>
      <c r="AX115" s="5"/>
      <c r="AY115" s="4"/>
      <c r="AZ115" s="7"/>
      <c r="BA115" s="18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8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36"/>
      <c r="AJ116" s="5"/>
      <c r="AK116" s="5"/>
      <c r="AL116" s="5"/>
      <c r="AM116" s="5"/>
      <c r="AN116" s="5"/>
      <c r="AO116" s="5"/>
      <c r="AP116" s="5"/>
      <c r="AQ116" s="36"/>
      <c r="AR116" s="5"/>
      <c r="AS116" s="36"/>
      <c r="AT116" s="5"/>
      <c r="AU116" s="5"/>
      <c r="AV116" s="5"/>
      <c r="AW116" s="5"/>
      <c r="AX116" s="5"/>
      <c r="AY116" s="4"/>
      <c r="AZ116" s="7"/>
      <c r="BA116" s="18"/>
      <c r="BB116" s="13"/>
      <c r="BC116" s="13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8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36"/>
      <c r="AJ117" s="5"/>
      <c r="AK117" s="5"/>
      <c r="AL117" s="5"/>
      <c r="AM117" s="5"/>
      <c r="AN117" s="5"/>
      <c r="AO117" s="5"/>
      <c r="AP117" s="5"/>
      <c r="AQ117" s="36"/>
      <c r="AR117" s="5"/>
      <c r="AS117" s="36"/>
      <c r="AT117" s="5"/>
      <c r="AU117" s="5"/>
      <c r="AV117" s="5"/>
      <c r="AW117" s="5"/>
      <c r="AX117" s="5"/>
      <c r="AY117" s="4"/>
      <c r="AZ117" s="7"/>
      <c r="BA117" s="18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12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8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409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4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18"/>
      <c r="BB119" s="7"/>
      <c r="BC119" s="7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86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18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36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22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8"/>
      <c r="BB121" s="7"/>
      <c r="BC121" s="7"/>
      <c r="BD121" s="5"/>
      <c r="BE121" s="5"/>
      <c r="BF121" s="5"/>
      <c r="BG121" s="5"/>
      <c r="BH121" s="5"/>
      <c r="BI121" s="4"/>
      <c r="BJ121" s="7"/>
      <c r="BK121" s="7"/>
      <c r="BL121" s="8"/>
      <c r="BM121" s="5"/>
      <c r="BN121" s="5"/>
      <c r="BO121" s="7"/>
      <c r="BP121" s="7"/>
      <c r="BQ121" s="8"/>
      <c r="BR121" s="9"/>
    </row>
    <row r="122" spans="1:70" s="6" customFormat="1" ht="222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4"/>
      <c r="O122" s="4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36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22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4"/>
      <c r="O123" s="4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36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5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7"/>
      <c r="Q124" s="7"/>
      <c r="R124" s="7"/>
      <c r="S124" s="7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82.2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18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36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29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36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409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4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7"/>
      <c r="AG127" s="7"/>
      <c r="AH127" s="7"/>
      <c r="AI127" s="18"/>
      <c r="AJ127" s="7"/>
      <c r="AK127" s="7"/>
      <c r="AL127" s="5"/>
      <c r="AM127" s="5"/>
      <c r="AN127" s="5"/>
      <c r="AO127" s="5"/>
      <c r="AP127" s="5"/>
      <c r="AQ127" s="18"/>
      <c r="AR127" s="7"/>
      <c r="AS127" s="18"/>
      <c r="AT127" s="7"/>
      <c r="AU127" s="5"/>
      <c r="AV127" s="5"/>
      <c r="AW127" s="5"/>
      <c r="AX127" s="5"/>
      <c r="AY127" s="4"/>
      <c r="AZ127" s="7"/>
      <c r="BA127" s="18"/>
      <c r="BB127" s="7"/>
      <c r="BC127" s="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4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4"/>
      <c r="AH128" s="7"/>
      <c r="AI128" s="7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4"/>
      <c r="AZ128" s="7"/>
      <c r="BA128" s="18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4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18"/>
      <c r="N129" s="12"/>
      <c r="O129" s="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4"/>
      <c r="AH129" s="7"/>
      <c r="AI129" s="7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4"/>
      <c r="AZ129" s="7"/>
      <c r="BA129" s="18"/>
      <c r="BB129" s="7"/>
      <c r="BC129" s="7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4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18"/>
      <c r="N130" s="7"/>
      <c r="O130" s="7"/>
      <c r="P130" s="7"/>
      <c r="Q130" s="7"/>
      <c r="R130" s="7"/>
      <c r="S130" s="7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4"/>
      <c r="AH130" s="7"/>
      <c r="AI130" s="7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4"/>
      <c r="AZ130" s="7"/>
      <c r="BA130" s="18"/>
      <c r="BB130" s="7"/>
      <c r="BC130" s="7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4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18"/>
      <c r="N131" s="12"/>
      <c r="O131" s="2"/>
      <c r="P131" s="12"/>
      <c r="Q131" s="12"/>
      <c r="R131" s="12"/>
      <c r="S131" s="12"/>
      <c r="T131" s="12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4"/>
      <c r="AH131" s="7"/>
      <c r="AI131" s="7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4"/>
      <c r="AZ131" s="7"/>
      <c r="BA131" s="18"/>
      <c r="BB131" s="7"/>
      <c r="BC131" s="7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4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18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4"/>
      <c r="AH132" s="7"/>
      <c r="AI132" s="7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4"/>
      <c r="AZ132" s="7"/>
      <c r="BA132" s="18"/>
      <c r="BB132" s="7"/>
      <c r="BC132" s="7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18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18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6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4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18"/>
      <c r="BB135" s="7"/>
      <c r="BC135" s="7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0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18"/>
      <c r="N136" s="12"/>
      <c r="O136" s="2"/>
      <c r="P136" s="12"/>
      <c r="Q136" s="12"/>
      <c r="R136" s="12"/>
      <c r="S136" s="12"/>
      <c r="T136" s="12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6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409.6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4"/>
      <c r="P137" s="4"/>
      <c r="Q137" s="4"/>
      <c r="R137" s="4"/>
      <c r="S137" s="4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6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01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4"/>
      <c r="P138" s="4"/>
      <c r="Q138" s="4"/>
      <c r="R138" s="4"/>
      <c r="S138" s="4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36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0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4"/>
      <c r="AH139" s="7"/>
      <c r="AI139" s="7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4"/>
      <c r="AZ139" s="7"/>
      <c r="BA139" s="18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0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4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36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01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4"/>
      <c r="P141" s="4"/>
      <c r="Q141" s="4"/>
      <c r="R141" s="4"/>
      <c r="S141" s="4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6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201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18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36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259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18"/>
      <c r="BB143" s="13"/>
      <c r="BC143" s="13"/>
      <c r="BD143" s="5"/>
      <c r="BE143" s="5"/>
      <c r="BF143" s="5"/>
      <c r="BG143" s="4"/>
      <c r="BH143" s="17"/>
      <c r="BI143" s="13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244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4"/>
      <c r="O144" s="4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18"/>
      <c r="BB144" s="23"/>
      <c r="BC144" s="13"/>
      <c r="BD144" s="5"/>
      <c r="BE144" s="5"/>
      <c r="BF144" s="5"/>
      <c r="BG144" s="4"/>
      <c r="BH144" s="17"/>
      <c r="BI144" s="13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0" s="6" customFormat="1" ht="219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7"/>
      <c r="O145" s="17"/>
      <c r="P145" s="17"/>
      <c r="Q145" s="17"/>
      <c r="R145" s="17"/>
      <c r="S145" s="17"/>
      <c r="T145" s="1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2"/>
      <c r="BB145" s="24"/>
      <c r="BC145" s="25"/>
      <c r="BD145" s="5"/>
      <c r="BE145" s="5"/>
      <c r="BF145" s="5"/>
      <c r="BG145" s="5"/>
      <c r="BH145" s="5"/>
      <c r="BI145" s="5"/>
      <c r="BJ145" s="5"/>
      <c r="BK145" s="37"/>
      <c r="BL145" s="8"/>
      <c r="BM145" s="5"/>
      <c r="BN145" s="5"/>
      <c r="BO145" s="7"/>
      <c r="BP145" s="7"/>
      <c r="BQ145" s="8"/>
      <c r="BR145" s="9"/>
    </row>
    <row r="146" spans="1:70" s="6" customFormat="1" ht="219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18"/>
      <c r="BB146" s="13"/>
      <c r="BC146" s="13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0" s="6" customFormat="1" ht="219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2"/>
      <c r="BB147" s="24"/>
      <c r="BC147" s="25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0" s="6" customFormat="1" ht="409.6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18"/>
      <c r="BB148" s="13"/>
      <c r="BC148" s="4"/>
      <c r="BD148" s="5"/>
      <c r="BE148" s="5"/>
      <c r="BF148" s="5"/>
      <c r="BG148" s="5"/>
      <c r="BH148" s="5"/>
      <c r="BI148" s="5"/>
      <c r="BJ148" s="5"/>
      <c r="BK148" s="37"/>
      <c r="BL148" s="8"/>
      <c r="BM148" s="5"/>
      <c r="BN148" s="5"/>
      <c r="BO148" s="7"/>
      <c r="BP148" s="7"/>
      <c r="BQ148" s="8"/>
      <c r="BR148" s="9"/>
    </row>
    <row r="149" spans="1:70" s="6" customFormat="1" ht="409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4"/>
      <c r="AF149" s="13"/>
      <c r="AG149" s="13"/>
      <c r="AH149" s="5"/>
      <c r="AI149" s="18"/>
      <c r="AJ149" s="13"/>
      <c r="AK149" s="13"/>
      <c r="AL149" s="5"/>
      <c r="AM149" s="5"/>
      <c r="AN149" s="5"/>
      <c r="AO149" s="5"/>
      <c r="AP149" s="5"/>
      <c r="AQ149" s="18"/>
      <c r="AR149" s="13"/>
      <c r="AS149" s="18"/>
      <c r="AT149" s="13"/>
      <c r="AU149" s="5"/>
      <c r="AV149" s="5"/>
      <c r="AW149" s="5"/>
      <c r="AX149" s="5"/>
      <c r="AY149" s="5"/>
      <c r="AZ149" s="5"/>
      <c r="BA149" s="18"/>
      <c r="BB149" s="13"/>
      <c r="BC149" s="13"/>
      <c r="BD149" s="5"/>
      <c r="BE149" s="5"/>
      <c r="BF149" s="5"/>
      <c r="BG149" s="5"/>
      <c r="BH149" s="5"/>
      <c r="BI149" s="5"/>
      <c r="BJ149" s="5"/>
      <c r="BK149" s="37"/>
      <c r="BL149" s="8"/>
      <c r="BM149" s="5"/>
      <c r="BN149" s="5"/>
      <c r="BO149" s="7"/>
      <c r="BP149" s="7"/>
      <c r="BQ149" s="8"/>
      <c r="BR149" s="9"/>
    </row>
    <row r="150" spans="1:70" s="6" customFormat="1" ht="13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2"/>
      <c r="BB150" s="24"/>
      <c r="BC150" s="25"/>
      <c r="BD150" s="5"/>
      <c r="BE150" s="5"/>
      <c r="BF150" s="5"/>
      <c r="BG150" s="5"/>
      <c r="BH150" s="5"/>
      <c r="BI150" s="5"/>
      <c r="BJ150" s="5"/>
      <c r="BK150" s="37"/>
      <c r="BL150" s="8"/>
      <c r="BM150" s="5"/>
      <c r="BN150" s="5"/>
      <c r="BO150" s="7"/>
      <c r="BP150" s="7"/>
      <c r="BQ150" s="8"/>
      <c r="BR150" s="9"/>
    </row>
    <row r="151" spans="1:70" s="6" customFormat="1" ht="13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22"/>
      <c r="BB151" s="24"/>
      <c r="BC151" s="25"/>
      <c r="BD151" s="5"/>
      <c r="BE151" s="5"/>
      <c r="BF151" s="5"/>
      <c r="BG151" s="5"/>
      <c r="BH151" s="5"/>
      <c r="BI151" s="5"/>
      <c r="BJ151" s="5"/>
      <c r="BK151" s="37"/>
      <c r="BL151" s="8"/>
      <c r="BM151" s="5"/>
      <c r="BN151" s="5"/>
      <c r="BO151" s="7"/>
      <c r="BP151" s="7"/>
      <c r="BQ151" s="8"/>
      <c r="BR151" s="9"/>
    </row>
    <row r="152" spans="1:70" s="6" customFormat="1" ht="137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3"/>
      <c r="O152" s="13"/>
      <c r="P152" s="13"/>
      <c r="Q152" s="13"/>
      <c r="R152" s="13"/>
      <c r="S152" s="13"/>
      <c r="T152" s="13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2"/>
      <c r="BB152" s="24"/>
      <c r="BC152" s="25"/>
      <c r="BD152" s="5"/>
      <c r="BE152" s="5"/>
      <c r="BF152" s="5"/>
      <c r="BG152" s="5"/>
      <c r="BH152" s="5"/>
      <c r="BI152" s="5"/>
      <c r="BJ152" s="5"/>
      <c r="BK152" s="37"/>
      <c r="BL152" s="8"/>
      <c r="BM152" s="5"/>
      <c r="BN152" s="5"/>
      <c r="BO152" s="7"/>
      <c r="BP152" s="7"/>
      <c r="BQ152" s="8"/>
      <c r="BR152" s="9"/>
    </row>
    <row r="153" spans="1:70" s="6" customFormat="1" ht="137.2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13"/>
      <c r="O153" s="13"/>
      <c r="P153" s="13"/>
      <c r="Q153" s="13"/>
      <c r="R153" s="13"/>
      <c r="S153" s="13"/>
      <c r="T153" s="13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2"/>
      <c r="BB153" s="24"/>
      <c r="BC153" s="25"/>
      <c r="BD153" s="5"/>
      <c r="BE153" s="5"/>
      <c r="BF153" s="5"/>
      <c r="BG153" s="5"/>
      <c r="BH153" s="5"/>
      <c r="BI153" s="5"/>
      <c r="BJ153" s="5"/>
      <c r="BK153" s="37"/>
      <c r="BL153" s="8"/>
      <c r="BM153" s="5"/>
      <c r="BN153" s="5"/>
      <c r="BO153" s="7"/>
      <c r="BP153" s="7"/>
      <c r="BQ153" s="8"/>
      <c r="BR153" s="9"/>
    </row>
    <row r="154" spans="1:70" s="6" customFormat="1" ht="137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13"/>
      <c r="O154" s="13"/>
      <c r="P154" s="13"/>
      <c r="Q154" s="13"/>
      <c r="R154" s="13"/>
      <c r="S154" s="13"/>
      <c r="T154" s="13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2"/>
      <c r="BB154" s="24"/>
      <c r="BC154" s="25"/>
      <c r="BD154" s="5"/>
      <c r="BE154" s="5"/>
      <c r="BF154" s="5"/>
      <c r="BG154" s="5"/>
      <c r="BH154" s="5"/>
      <c r="BI154" s="5"/>
      <c r="BJ154" s="5"/>
      <c r="BK154" s="37"/>
      <c r="BL154" s="8"/>
      <c r="BM154" s="5"/>
      <c r="BN154" s="5"/>
      <c r="BO154" s="7"/>
      <c r="BP154" s="7"/>
      <c r="BQ154" s="8"/>
      <c r="BR154" s="9"/>
    </row>
    <row r="155" spans="1:70" s="6" customFormat="1" ht="29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5"/>
      <c r="BA155" s="18"/>
      <c r="BB155" s="13"/>
      <c r="BC155" s="4"/>
      <c r="BD155" s="7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29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5"/>
      <c r="BA156" s="18"/>
      <c r="BB156" s="19"/>
      <c r="BC156" s="4"/>
      <c r="BD156" s="7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97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4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18"/>
      <c r="BB157" s="4"/>
      <c r="BC157" s="4"/>
      <c r="BD157" s="5"/>
      <c r="BE157" s="5"/>
      <c r="BF157" s="5"/>
      <c r="BG157" s="5"/>
      <c r="BH157" s="5"/>
      <c r="BI157" s="5"/>
      <c r="BJ157" s="5"/>
      <c r="BK157" s="37"/>
      <c r="BL157" s="8"/>
      <c r="BM157" s="5"/>
      <c r="BN157" s="5"/>
      <c r="BO157" s="7"/>
      <c r="BP157" s="7"/>
      <c r="BQ157" s="8"/>
      <c r="BR157" s="9"/>
    </row>
    <row r="158" spans="1:70" s="6" customFormat="1" ht="197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4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0"/>
      <c r="BB158" s="25"/>
      <c r="BC158" s="25"/>
      <c r="BD158" s="5"/>
      <c r="BE158" s="5"/>
      <c r="BF158" s="5"/>
      <c r="BG158" s="5"/>
      <c r="BH158" s="5"/>
      <c r="BI158" s="5"/>
      <c r="BJ158" s="5"/>
      <c r="BK158" s="37"/>
      <c r="BL158" s="8"/>
      <c r="BM158" s="5"/>
      <c r="BN158" s="5"/>
      <c r="BO158" s="7"/>
      <c r="BP158" s="7"/>
      <c r="BQ158" s="8"/>
      <c r="BR158" s="9"/>
    </row>
    <row r="159" spans="1:70" s="6" customFormat="1" ht="279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26"/>
      <c r="O159" s="26"/>
      <c r="P159" s="26"/>
      <c r="Q159" s="26"/>
      <c r="R159" s="26"/>
      <c r="S159" s="26"/>
      <c r="T159" s="26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18"/>
      <c r="BB159" s="17"/>
      <c r="BC159" s="1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7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18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2" s="6" customFormat="1" ht="129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27"/>
      <c r="BB161" s="13"/>
      <c r="BC161" s="13"/>
      <c r="BD161" s="5"/>
      <c r="BE161" s="5"/>
      <c r="BF161" s="5"/>
      <c r="BG161" s="5"/>
      <c r="BH161" s="5"/>
      <c r="BI161" s="5"/>
      <c r="BJ161" s="5"/>
      <c r="BK161" s="37"/>
      <c r="BL161" s="8"/>
      <c r="BM161" s="5"/>
      <c r="BN161" s="5"/>
      <c r="BO161" s="7"/>
      <c r="BP161" s="7"/>
      <c r="BQ161" s="8"/>
      <c r="BR161" s="9"/>
    </row>
    <row r="162" spans="1:72" s="6" customFormat="1" ht="187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13"/>
      <c r="N162" s="13"/>
      <c r="O162" s="13"/>
      <c r="P162" s="13"/>
      <c r="Q162" s="13"/>
      <c r="R162" s="13"/>
      <c r="S162" s="13"/>
      <c r="T162" s="13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18"/>
      <c r="BB162" s="7"/>
      <c r="BC162" s="7"/>
      <c r="BD162" s="5"/>
      <c r="BE162" s="5"/>
      <c r="BF162" s="5"/>
      <c r="BG162" s="5"/>
      <c r="BH162" s="5"/>
      <c r="BI162" s="5"/>
      <c r="BJ162" s="7"/>
      <c r="BK162" s="7"/>
      <c r="BL162" s="8"/>
      <c r="BM162" s="5"/>
      <c r="BN162" s="5"/>
      <c r="BO162" s="5"/>
      <c r="BP162" s="5"/>
      <c r="BQ162" s="7"/>
      <c r="BR162" s="8"/>
      <c r="BS162" s="9"/>
      <c r="BT162" s="14"/>
    </row>
    <row r="163" spans="1:72" s="6" customFormat="1" ht="187.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18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7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409.6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7"/>
      <c r="AS164" s="5"/>
      <c r="AT164" s="7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7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409.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18"/>
      <c r="BB165" s="7"/>
      <c r="BC165" s="7"/>
      <c r="BD165" s="5"/>
      <c r="BE165" s="5"/>
      <c r="BF165" s="5"/>
      <c r="BG165" s="5"/>
      <c r="BH165" s="5"/>
      <c r="BI165" s="5"/>
      <c r="BJ165" s="7"/>
      <c r="BK165" s="7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194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18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7"/>
      <c r="BL166" s="8"/>
      <c r="BM166" s="9"/>
      <c r="BN166" s="15"/>
      <c r="BO166" s="15"/>
      <c r="BP166" s="15"/>
      <c r="BQ166" s="16"/>
      <c r="BR166" s="10"/>
      <c r="BS166" s="15"/>
      <c r="BT166" s="14"/>
    </row>
    <row r="167" spans="1:72" s="6" customFormat="1" ht="219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7"/>
      <c r="BL167" s="8"/>
      <c r="BM167" s="9"/>
      <c r="BN167" s="15"/>
      <c r="BO167" s="15"/>
      <c r="BP167" s="15"/>
      <c r="BQ167" s="16"/>
      <c r="BR167" s="10"/>
      <c r="BS167" s="15"/>
      <c r="BT167" s="14"/>
    </row>
    <row r="168" spans="1:72" s="6" customFormat="1" ht="198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19"/>
      <c r="O168" s="19"/>
      <c r="P168" s="19"/>
      <c r="Q168" s="19"/>
      <c r="R168" s="19"/>
      <c r="S168" s="19"/>
      <c r="T168" s="19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7"/>
      <c r="BK168" s="13"/>
      <c r="BL168" s="8"/>
      <c r="BM168" s="9"/>
      <c r="BN168" s="5"/>
      <c r="BO168" s="5"/>
      <c r="BP168" s="5"/>
      <c r="BQ168" s="7"/>
      <c r="BR168" s="8"/>
      <c r="BS168" s="9"/>
      <c r="BT168" s="14"/>
    </row>
    <row r="169" spans="1:72" s="6" customFormat="1" ht="198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7"/>
      <c r="BK169" s="13"/>
      <c r="BL169" s="8"/>
      <c r="BM169" s="9"/>
      <c r="BN169" s="5"/>
      <c r="BO169" s="5"/>
      <c r="BP169" s="5"/>
      <c r="BQ169" s="7"/>
      <c r="BR169" s="8"/>
      <c r="BS169" s="9"/>
      <c r="BT169" s="14"/>
    </row>
    <row r="170" spans="1:72" s="6" customFormat="1" ht="198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7"/>
      <c r="BK170" s="13"/>
      <c r="BL170" s="8"/>
      <c r="BM170" s="9"/>
      <c r="BN170" s="5"/>
      <c r="BO170" s="5"/>
      <c r="BP170" s="5"/>
      <c r="BQ170" s="7"/>
      <c r="BR170" s="8"/>
      <c r="BS170" s="9"/>
      <c r="BT170" s="14"/>
    </row>
    <row r="171" spans="1:72" s="6" customFormat="1" ht="146.2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12"/>
      <c r="O171" s="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7"/>
      <c r="BK171" s="13"/>
      <c r="BL171" s="8"/>
      <c r="BM171" s="9"/>
      <c r="BN171" s="5"/>
      <c r="BO171" s="5"/>
      <c r="BP171" s="5"/>
      <c r="BQ171" s="7"/>
      <c r="BR171" s="8"/>
      <c r="BS171" s="9"/>
      <c r="BT171" s="14"/>
    </row>
    <row r="172" spans="1:72" s="6" customFormat="1" ht="22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7"/>
      <c r="BK172" s="13"/>
      <c r="BL172" s="8"/>
      <c r="BM172" s="9"/>
      <c r="BN172" s="5"/>
      <c r="BO172" s="5"/>
      <c r="BP172" s="5"/>
      <c r="BQ172" s="7"/>
      <c r="BR172" s="8"/>
      <c r="BS172" s="9"/>
      <c r="BT172" s="14"/>
    </row>
    <row r="173" spans="1:72" s="6" customFormat="1" ht="154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12"/>
      <c r="O173" s="12"/>
      <c r="P173" s="12"/>
      <c r="Q173" s="12"/>
      <c r="R173" s="12"/>
      <c r="S173" s="12"/>
      <c r="T173" s="12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7"/>
      <c r="BK173" s="13"/>
      <c r="BL173" s="8"/>
      <c r="BM173" s="9"/>
      <c r="BN173" s="5"/>
      <c r="BO173" s="5"/>
      <c r="BP173" s="5"/>
      <c r="BQ173" s="7"/>
      <c r="BR173" s="8"/>
      <c r="BS173" s="9"/>
      <c r="BT173" s="14"/>
    </row>
    <row r="174" spans="1:72" s="6" customFormat="1" ht="154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12"/>
      <c r="O174" s="2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7"/>
      <c r="BK174" s="13"/>
      <c r="BL174" s="8"/>
      <c r="BM174" s="9"/>
      <c r="BN174" s="15"/>
      <c r="BO174" s="15"/>
      <c r="BP174" s="15"/>
      <c r="BQ174" s="16"/>
      <c r="BR174" s="10"/>
      <c r="BS174" s="15"/>
      <c r="BT174" s="14"/>
    </row>
    <row r="175" spans="1:72" s="6" customFormat="1" ht="182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7"/>
      <c r="O175" s="7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7"/>
      <c r="BJ175" s="5"/>
      <c r="BK175" s="7"/>
      <c r="BL175" s="8"/>
      <c r="BM175" s="9"/>
      <c r="BN175" s="15"/>
      <c r="BO175" s="15"/>
      <c r="BP175" s="15"/>
      <c r="BQ175" s="16"/>
      <c r="BR175" s="10"/>
      <c r="BS175" s="15"/>
      <c r="BT175" s="14"/>
    </row>
    <row r="176" spans="1:72" s="6" customFormat="1" ht="182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7"/>
      <c r="O176" s="7"/>
      <c r="P176" s="7"/>
      <c r="Q176" s="7"/>
      <c r="R176" s="7"/>
      <c r="S176" s="7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7"/>
      <c r="BL176" s="8"/>
      <c r="BM176" s="9"/>
      <c r="BN176" s="15"/>
      <c r="BO176" s="15"/>
      <c r="BP176" s="15"/>
      <c r="BQ176" s="16"/>
      <c r="BR176" s="10"/>
      <c r="BS176" s="15"/>
      <c r="BT176" s="14"/>
    </row>
    <row r="177" spans="1:70" s="6" customFormat="1" ht="312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12"/>
      <c r="O177" s="12"/>
      <c r="P177" s="12"/>
      <c r="Q177" s="12"/>
      <c r="R177" s="12"/>
      <c r="S177" s="12"/>
      <c r="T177" s="12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6"/>
      <c r="BB177" s="5"/>
      <c r="BC177" s="5"/>
      <c r="BD177" s="7"/>
      <c r="BE177" s="5"/>
      <c r="BF177" s="5"/>
      <c r="BG177" s="5"/>
      <c r="BH177" s="5"/>
      <c r="BI177" s="7"/>
      <c r="BJ177" s="5"/>
      <c r="BK177" s="13"/>
      <c r="BL177" s="8"/>
      <c r="BM177" s="9"/>
      <c r="BN177" s="10"/>
    </row>
    <row r="178" spans="1:70" s="6" customFormat="1" ht="174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7"/>
      <c r="BE178" s="5"/>
      <c r="BF178" s="5"/>
      <c r="BG178" s="5"/>
      <c r="BH178" s="5"/>
      <c r="BI178" s="7"/>
      <c r="BJ178" s="5"/>
      <c r="BK178" s="13"/>
      <c r="BL178" s="8"/>
      <c r="BM178" s="9"/>
      <c r="BN178" s="10"/>
    </row>
    <row r="179" spans="1:70" s="6" customFormat="1" ht="167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7"/>
      <c r="O179" s="7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36"/>
      <c r="BB179" s="5"/>
      <c r="BC179" s="5"/>
      <c r="BD179" s="7"/>
      <c r="BE179" s="5"/>
      <c r="BF179" s="5"/>
      <c r="BG179" s="5"/>
      <c r="BH179" s="5"/>
      <c r="BI179" s="7"/>
      <c r="BJ179" s="5"/>
      <c r="BK179" s="13"/>
      <c r="BL179" s="8"/>
      <c r="BM179" s="9"/>
      <c r="BN179" s="10"/>
    </row>
    <row r="180" spans="1:70" s="6" customFormat="1" ht="167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7"/>
      <c r="O180" s="7"/>
      <c r="P180" s="7"/>
      <c r="Q180" s="7"/>
      <c r="R180" s="7"/>
      <c r="S180" s="7"/>
      <c r="T180" s="7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7"/>
      <c r="BE180" s="5"/>
      <c r="BF180" s="5"/>
      <c r="BG180" s="5"/>
      <c r="BH180" s="5"/>
      <c r="BI180" s="7"/>
      <c r="BJ180" s="5"/>
      <c r="BK180" s="13"/>
      <c r="BL180" s="8"/>
      <c r="BM180" s="9"/>
      <c r="BN180" s="10"/>
    </row>
    <row r="181" spans="1:70" s="6" customFormat="1" ht="16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5"/>
      <c r="N181" s="7"/>
      <c r="O181" s="7"/>
      <c r="P181" s="12"/>
      <c r="Q181" s="12"/>
      <c r="R181" s="12"/>
      <c r="S181" s="12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7"/>
      <c r="BE181" s="5"/>
      <c r="BF181" s="5"/>
      <c r="BG181" s="5"/>
      <c r="BH181" s="5"/>
      <c r="BI181" s="7"/>
      <c r="BJ181" s="5"/>
      <c r="BK181" s="13"/>
      <c r="BL181" s="8"/>
      <c r="BM181" s="9"/>
      <c r="BN181" s="10"/>
    </row>
    <row r="182" spans="1:70" s="6" customFormat="1" ht="372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2"/>
      <c r="O182" s="2"/>
      <c r="P182" s="2"/>
      <c r="Q182" s="2"/>
      <c r="R182" s="2"/>
      <c r="S182" s="2"/>
      <c r="T182" s="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5"/>
    </row>
    <row r="183" spans="1:70" s="6" customFormat="1" ht="25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2"/>
      <c r="O183" s="2"/>
      <c r="P183" s="11"/>
      <c r="Q183" s="11"/>
      <c r="R183" s="11"/>
      <c r="S183" s="11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5"/>
      <c r="BP183" s="5"/>
    </row>
    <row r="184" spans="1:70" s="6" customFormat="1" ht="254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2"/>
      <c r="O184" s="2"/>
      <c r="P184" s="11"/>
      <c r="Q184" s="11"/>
      <c r="R184" s="11"/>
      <c r="S184" s="11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5"/>
      <c r="BP184" s="5"/>
    </row>
    <row r="185" spans="1:70" s="6" customFormat="1" ht="319.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4"/>
      <c r="M185" s="5"/>
      <c r="N185" s="7"/>
      <c r="O185" s="7"/>
      <c r="P185" s="7"/>
      <c r="Q185" s="7"/>
      <c r="R185" s="7"/>
      <c r="S185" s="7"/>
      <c r="T185" s="12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5"/>
      <c r="BP185" s="5"/>
    </row>
    <row r="186" spans="1:70" s="6" customFormat="1" ht="409.6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2"/>
      <c r="L186" s="2"/>
      <c r="M186" s="2"/>
      <c r="N186" s="12"/>
      <c r="O186" s="2"/>
      <c r="P186" s="12"/>
      <c r="Q186" s="12"/>
      <c r="R186" s="12"/>
      <c r="S186" s="12"/>
      <c r="T186" s="12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5"/>
      <c r="BP186" s="5"/>
    </row>
    <row r="187" spans="1:70" s="6" customFormat="1" ht="141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2"/>
      <c r="L187" s="4"/>
      <c r="M187" s="5"/>
      <c r="N187" s="7"/>
      <c r="O187" s="7"/>
      <c r="P187" s="7"/>
      <c r="Q187" s="7"/>
      <c r="R187" s="7"/>
      <c r="S187" s="7"/>
      <c r="T187" s="12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5"/>
      <c r="BP187" s="5"/>
    </row>
    <row r="188" spans="1:70" s="6" customFormat="1" ht="141.7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2"/>
      <c r="L188" s="4"/>
      <c r="M188" s="2"/>
      <c r="N188" s="7"/>
      <c r="O188" s="7"/>
      <c r="P188" s="7"/>
      <c r="Q188" s="7"/>
      <c r="R188" s="7"/>
      <c r="S188" s="7"/>
      <c r="T188" s="7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8"/>
      <c r="BM188" s="5"/>
      <c r="BN188" s="5"/>
      <c r="BO188" s="5"/>
      <c r="BP188" s="5"/>
    </row>
    <row r="189" spans="1:70" s="6" customFormat="1" ht="292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2"/>
      <c r="L189" s="4"/>
      <c r="M189" s="5"/>
      <c r="N189" s="11"/>
      <c r="O189" s="2"/>
      <c r="P189" s="11"/>
      <c r="Q189" s="11"/>
      <c r="R189" s="11"/>
      <c r="S189" s="11"/>
      <c r="T189" s="11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8"/>
      <c r="BM189" s="5"/>
      <c r="BN189" s="5"/>
      <c r="BO189" s="5"/>
      <c r="BP189" s="8"/>
      <c r="BQ189" s="9"/>
      <c r="BR189" s="10"/>
    </row>
    <row r="190" spans="1:70" s="6" customFormat="1" ht="177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2"/>
      <c r="L190" s="4"/>
      <c r="M190" s="5"/>
      <c r="N190" s="2"/>
      <c r="O190" s="2"/>
      <c r="P190" s="11"/>
      <c r="Q190" s="11"/>
      <c r="R190" s="11"/>
      <c r="S190" s="11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8"/>
      <c r="BQ190" s="9"/>
      <c r="BR190" s="10"/>
    </row>
  </sheetData>
  <autoFilter ref="A2:BM162"/>
  <mergeCells count="2">
    <mergeCell ref="I7:I8"/>
    <mergeCell ref="I24:I25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9"/>
  <sheetViews>
    <sheetView view="pageBreakPreview" zoomScale="30" zoomScaleNormal="70" zoomScaleSheetLayoutView="30" workbookViewId="0">
      <pane ySplit="2" topLeftCell="A3" activePane="bottomLeft" state="frozen"/>
      <selection pane="bottomLeft" activeCell="AZ4" sqref="AZ4"/>
    </sheetView>
  </sheetViews>
  <sheetFormatPr defaultRowHeight="34.5" x14ac:dyDescent="0.45"/>
  <cols>
    <col min="1" max="1" width="45.42578125" style="28" customWidth="1"/>
    <col min="2" max="2" width="25.5703125" style="28" customWidth="1"/>
    <col min="3" max="3" width="36" style="28" customWidth="1"/>
    <col min="4" max="4" width="36.85546875" style="28" hidden="1" customWidth="1"/>
    <col min="5" max="5" width="16.42578125" style="28" customWidth="1"/>
    <col min="6" max="6" width="44.7109375" style="28" customWidth="1"/>
    <col min="7" max="7" width="23.5703125" style="28" customWidth="1"/>
    <col min="8" max="8" width="52.140625" style="28" customWidth="1"/>
    <col min="9" max="9" width="198.42578125" style="28" customWidth="1"/>
    <col min="10" max="10" width="176.5703125" style="28" customWidth="1"/>
    <col min="11" max="11" width="38.140625" style="28" customWidth="1"/>
    <col min="12" max="12" width="33" style="28" customWidth="1"/>
    <col min="13" max="13" width="39.140625" style="28" customWidth="1"/>
    <col min="14" max="14" width="40.85546875" style="28" customWidth="1"/>
    <col min="15" max="15" width="16" style="28" hidden="1" customWidth="1"/>
    <col min="16" max="16" width="36.5703125" style="28" customWidth="1"/>
    <col min="17" max="17" width="33.28515625" style="28" customWidth="1"/>
    <col min="18" max="18" width="23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hidden="1" customWidth="1"/>
    <col min="30" max="30" width="19.7109375" style="28" hidden="1" customWidth="1"/>
    <col min="31" max="31" width="21" style="28" hidden="1" customWidth="1"/>
    <col min="32" max="32" width="25.85546875" style="28" hidden="1" customWidth="1"/>
    <col min="33" max="33" width="37.7109375" style="28" hidden="1" customWidth="1"/>
    <col min="34" max="34" width="21" style="28" hidden="1" customWidth="1"/>
    <col min="35" max="35" width="19.140625" style="28" hidden="1" customWidth="1"/>
    <col min="36" max="36" width="23" style="28" hidden="1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hidden="1" customWidth="1"/>
    <col min="44" max="44" width="22" style="28" hidden="1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34.85546875" style="28" customWidth="1"/>
    <col min="52" max="52" width="24.28515625" style="28" customWidth="1"/>
    <col min="53" max="53" width="31.28515625" style="28" customWidth="1"/>
    <col min="54" max="54" width="21.85546875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32" style="28" customWidth="1"/>
    <col min="60" max="60" width="18.5703125" style="28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41.7109375" style="28" customWidth="1"/>
    <col min="66" max="66" width="17.7109375" style="32" customWidth="1"/>
    <col min="67" max="67" width="9.140625" style="28"/>
    <col min="68" max="68" width="16.42578125" style="28" bestFit="1" customWidth="1"/>
    <col min="69" max="16384" width="9.1406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86" customFormat="1" ht="216.75" customHeight="1" x14ac:dyDescent="0.25">
      <c r="A3" s="76" t="s">
        <v>47</v>
      </c>
      <c r="B3" s="77" t="s">
        <v>57</v>
      </c>
      <c r="C3" s="78">
        <v>466.1</v>
      </c>
      <c r="D3" s="78"/>
      <c r="E3" s="79">
        <v>15</v>
      </c>
      <c r="F3" s="77" t="s">
        <v>67</v>
      </c>
      <c r="G3" s="77" t="s">
        <v>43</v>
      </c>
      <c r="H3" s="77" t="s">
        <v>79</v>
      </c>
      <c r="I3" s="77" t="s">
        <v>45</v>
      </c>
      <c r="J3" s="77" t="s">
        <v>95</v>
      </c>
      <c r="K3" s="79" t="s">
        <v>117</v>
      </c>
      <c r="L3" s="79"/>
      <c r="M3" s="79"/>
      <c r="N3" s="80">
        <f>N4</f>
        <v>46.268000000000001</v>
      </c>
      <c r="O3" s="79"/>
      <c r="P3" s="80">
        <f t="shared" ref="P3:T3" si="0">P4</f>
        <v>0</v>
      </c>
      <c r="Q3" s="80">
        <f t="shared" si="0"/>
        <v>46.268000000000001</v>
      </c>
      <c r="R3" s="80">
        <f t="shared" si="0"/>
        <v>0</v>
      </c>
      <c r="S3" s="80">
        <f t="shared" si="0"/>
        <v>0</v>
      </c>
      <c r="T3" s="80">
        <f t="shared" si="0"/>
        <v>46.268000000000001</v>
      </c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2"/>
      <c r="BB3" s="79"/>
      <c r="BC3" s="79"/>
      <c r="BD3" s="81"/>
      <c r="BE3" s="81"/>
      <c r="BF3" s="81"/>
      <c r="BG3" s="79" t="s">
        <v>119</v>
      </c>
      <c r="BH3" s="80">
        <f>T4</f>
        <v>46.268000000000001</v>
      </c>
      <c r="BI3" s="80"/>
      <c r="BJ3" s="81"/>
      <c r="BK3" s="81">
        <f>BH3</f>
        <v>46.268000000000001</v>
      </c>
      <c r="BL3" s="83">
        <v>42544</v>
      </c>
      <c r="BM3" s="81"/>
      <c r="BN3" s="81"/>
      <c r="BO3" s="84"/>
      <c r="BP3" s="84"/>
      <c r="BQ3" s="83"/>
      <c r="BR3" s="85"/>
    </row>
    <row r="4" spans="1:70" s="6" customFormat="1" ht="216.7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118</v>
      </c>
      <c r="M4" s="4" t="s">
        <v>119</v>
      </c>
      <c r="N4" s="13">
        <f>0.2*231.34</f>
        <v>46.268000000000001</v>
      </c>
      <c r="O4" s="13"/>
      <c r="P4" s="13">
        <v>0</v>
      </c>
      <c r="Q4" s="13">
        <f>N4</f>
        <v>46.268000000000001</v>
      </c>
      <c r="R4" s="13">
        <v>0</v>
      </c>
      <c r="S4" s="13">
        <v>0</v>
      </c>
      <c r="T4" s="13">
        <f>P4+Q4+R4+S4</f>
        <v>46.268000000000001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18"/>
      <c r="BB4" s="18"/>
      <c r="BC4" s="4"/>
      <c r="BD4" s="5"/>
      <c r="BE4" s="5"/>
      <c r="BF4" s="5"/>
      <c r="BG4" s="5"/>
      <c r="BH4" s="5"/>
      <c r="BI4" s="5"/>
      <c r="BJ4" s="5"/>
      <c r="BK4" s="36"/>
      <c r="BL4" s="8"/>
      <c r="BM4" s="5"/>
      <c r="BN4" s="5"/>
      <c r="BO4" s="7"/>
      <c r="BP4" s="7"/>
      <c r="BQ4" s="8"/>
      <c r="BR4" s="9"/>
    </row>
    <row r="5" spans="1:70" s="86" customFormat="1" ht="249.75" customHeight="1" x14ac:dyDescent="0.25">
      <c r="A5" s="76" t="s">
        <v>49</v>
      </c>
      <c r="B5" s="77" t="s">
        <v>59</v>
      </c>
      <c r="C5" s="78">
        <v>466.1</v>
      </c>
      <c r="D5" s="78"/>
      <c r="E5" s="79">
        <v>15</v>
      </c>
      <c r="F5" s="77" t="s">
        <v>69</v>
      </c>
      <c r="G5" s="77" t="s">
        <v>44</v>
      </c>
      <c r="H5" s="77" t="s">
        <v>81</v>
      </c>
      <c r="I5" s="77" t="s">
        <v>89</v>
      </c>
      <c r="J5" s="77" t="s">
        <v>97</v>
      </c>
      <c r="K5" s="79" t="s">
        <v>144</v>
      </c>
      <c r="L5" s="79"/>
      <c r="M5" s="79"/>
      <c r="N5" s="79">
        <f>N6</f>
        <v>27.525000000000002</v>
      </c>
      <c r="O5" s="79"/>
      <c r="P5" s="84">
        <f t="shared" ref="P5:T5" si="1">P6</f>
        <v>2.2020000000000004</v>
      </c>
      <c r="Q5" s="84">
        <f t="shared" si="1"/>
        <v>23.671500000000002</v>
      </c>
      <c r="R5" s="84">
        <f t="shared" si="1"/>
        <v>0</v>
      </c>
      <c r="S5" s="84">
        <f t="shared" si="1"/>
        <v>1.6515</v>
      </c>
      <c r="T5" s="84">
        <f t="shared" si="1"/>
        <v>27.525000000000002</v>
      </c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2" t="s">
        <v>145</v>
      </c>
      <c r="BB5" s="79">
        <f>T6</f>
        <v>27.525000000000002</v>
      </c>
      <c r="BC5" s="84"/>
      <c r="BD5" s="79"/>
      <c r="BE5" s="79"/>
      <c r="BF5" s="84"/>
      <c r="BG5" s="79"/>
      <c r="BH5" s="79"/>
      <c r="BI5" s="84"/>
      <c r="BJ5" s="81"/>
      <c r="BK5" s="81">
        <f>BB5</f>
        <v>27.525000000000002</v>
      </c>
      <c r="BL5" s="83">
        <v>42550</v>
      </c>
      <c r="BM5" s="81"/>
      <c r="BN5" s="81"/>
      <c r="BO5" s="84"/>
      <c r="BP5" s="84"/>
      <c r="BQ5" s="83"/>
      <c r="BR5" s="85"/>
    </row>
    <row r="6" spans="1:70" s="6" customFormat="1" ht="249.7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v>2.5000000000000001E-2</v>
      </c>
      <c r="N6" s="4">
        <f>1101*M6</f>
        <v>27.525000000000002</v>
      </c>
      <c r="O6" s="4"/>
      <c r="P6" s="4">
        <f>0.08*N6</f>
        <v>2.2020000000000004</v>
      </c>
      <c r="Q6" s="4">
        <f>0.86*N6</f>
        <v>23.671500000000002</v>
      </c>
      <c r="R6" s="4"/>
      <c r="S6" s="4">
        <f>0.06*N6</f>
        <v>1.6515</v>
      </c>
      <c r="T6" s="4">
        <f>P6+Q6+R6+S6</f>
        <v>27.525000000000002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18"/>
      <c r="BB6" s="19"/>
      <c r="BC6" s="7"/>
      <c r="BD6" s="4"/>
      <c r="BE6" s="4"/>
      <c r="BF6" s="7"/>
      <c r="BG6" s="4"/>
      <c r="BH6" s="4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86" customFormat="1" ht="409.6" customHeight="1" x14ac:dyDescent="0.25">
      <c r="A7" s="76" t="s">
        <v>52</v>
      </c>
      <c r="B7" s="77" t="s">
        <v>62</v>
      </c>
      <c r="C7" s="78">
        <v>466.1</v>
      </c>
      <c r="D7" s="78"/>
      <c r="E7" s="79">
        <v>15</v>
      </c>
      <c r="F7" s="77" t="s">
        <v>72</v>
      </c>
      <c r="G7" s="77" t="s">
        <v>46</v>
      </c>
      <c r="H7" s="77" t="s">
        <v>84</v>
      </c>
      <c r="I7" s="77" t="s">
        <v>90</v>
      </c>
      <c r="J7" s="77" t="s">
        <v>100</v>
      </c>
      <c r="K7" s="87"/>
      <c r="L7" s="79"/>
      <c r="M7" s="88"/>
      <c r="N7" s="89">
        <f>N8+N9</f>
        <v>18.89</v>
      </c>
      <c r="O7" s="89">
        <f t="shared" ref="O7:T7" si="2">O8+O9</f>
        <v>0</v>
      </c>
      <c r="P7" s="89">
        <f t="shared" si="2"/>
        <v>1.39</v>
      </c>
      <c r="Q7" s="89">
        <f t="shared" si="2"/>
        <v>2.75</v>
      </c>
      <c r="R7" s="89">
        <f t="shared" si="2"/>
        <v>14.75</v>
      </c>
      <c r="S7" s="89">
        <f t="shared" si="2"/>
        <v>0</v>
      </c>
      <c r="T7" s="89">
        <f t="shared" si="2"/>
        <v>18.89</v>
      </c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>
        <v>1</v>
      </c>
      <c r="AT7" s="81">
        <f>T8</f>
        <v>15.350000000000001</v>
      </c>
      <c r="AU7" s="81"/>
      <c r="AV7" s="81"/>
      <c r="AW7" s="81"/>
      <c r="AX7" s="81"/>
      <c r="AY7" s="81" t="s">
        <v>158</v>
      </c>
      <c r="AZ7" s="81">
        <f>T9</f>
        <v>3.54</v>
      </c>
      <c r="BA7" s="82"/>
      <c r="BB7" s="90"/>
      <c r="BC7" s="84"/>
      <c r="BD7" s="79"/>
      <c r="BE7" s="79"/>
      <c r="BF7" s="84"/>
      <c r="BG7" s="79"/>
      <c r="BH7" s="79"/>
      <c r="BI7" s="84"/>
      <c r="BJ7" s="81"/>
      <c r="BK7" s="81">
        <f>AT7+AZ7</f>
        <v>18.89</v>
      </c>
      <c r="BL7" s="83">
        <v>42531</v>
      </c>
      <c r="BM7" s="81"/>
      <c r="BN7" s="81"/>
      <c r="BO7" s="84"/>
      <c r="BP7" s="84"/>
      <c r="BQ7" s="83"/>
      <c r="BR7" s="85"/>
    </row>
    <row r="8" spans="1:70" s="6" customFormat="1" ht="179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72"/>
      <c r="L8" s="4" t="s">
        <v>27</v>
      </c>
      <c r="M8" s="74">
        <v>1</v>
      </c>
      <c r="N8" s="12">
        <v>15.35</v>
      </c>
      <c r="O8" s="2"/>
      <c r="P8" s="12">
        <v>1.1299999999999999</v>
      </c>
      <c r="Q8" s="12">
        <v>2.17</v>
      </c>
      <c r="R8" s="12">
        <v>12.05</v>
      </c>
      <c r="S8" s="12">
        <v>0</v>
      </c>
      <c r="T8" s="12">
        <f t="shared" ref="T8:T9" si="3">P8+Q8+R8+S8</f>
        <v>15.350000000000001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18"/>
      <c r="BB8" s="19"/>
      <c r="BC8" s="7"/>
      <c r="BD8" s="4"/>
      <c r="BE8" s="4"/>
      <c r="BF8" s="7"/>
      <c r="BG8" s="4"/>
      <c r="BH8" s="4"/>
      <c r="BI8" s="7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179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72"/>
      <c r="L9" s="4" t="s">
        <v>15</v>
      </c>
      <c r="M9" s="74" t="str">
        <f>AY7</f>
        <v>Монтаж автоматического выключателя 0,4 кВ (до 63 А) - 1 шт.</v>
      </c>
      <c r="N9" s="12">
        <v>3.54</v>
      </c>
      <c r="O9" s="2"/>
      <c r="P9" s="12">
        <v>0.26</v>
      </c>
      <c r="Q9" s="12">
        <v>0.57999999999999996</v>
      </c>
      <c r="R9" s="12">
        <v>2.7</v>
      </c>
      <c r="S9" s="12">
        <v>0</v>
      </c>
      <c r="T9" s="12">
        <f t="shared" si="3"/>
        <v>3.54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8"/>
      <c r="BB9" s="19"/>
      <c r="BC9" s="7"/>
      <c r="BD9" s="4"/>
      <c r="BE9" s="4"/>
      <c r="BF9" s="7"/>
      <c r="BG9" s="4"/>
      <c r="BH9" s="4"/>
      <c r="BI9" s="7"/>
      <c r="BJ9" s="5"/>
      <c r="BK9" s="5"/>
      <c r="BL9" s="8"/>
      <c r="BM9" s="5"/>
      <c r="BN9" s="5"/>
      <c r="BO9" s="7"/>
      <c r="BP9" s="7"/>
      <c r="BQ9" s="8"/>
      <c r="BR9" s="9"/>
    </row>
    <row r="10" spans="1:70" s="86" customFormat="1" ht="265.5" customHeight="1" x14ac:dyDescent="0.25">
      <c r="A10" s="76" t="s">
        <v>55</v>
      </c>
      <c r="B10" s="77" t="s">
        <v>65</v>
      </c>
      <c r="C10" s="78">
        <v>466.1</v>
      </c>
      <c r="D10" s="78"/>
      <c r="E10" s="79">
        <v>13</v>
      </c>
      <c r="F10" s="77" t="s">
        <v>75</v>
      </c>
      <c r="G10" s="77" t="s">
        <v>77</v>
      </c>
      <c r="H10" s="77" t="s">
        <v>87</v>
      </c>
      <c r="I10" s="77" t="s">
        <v>93</v>
      </c>
      <c r="J10" s="77" t="s">
        <v>103</v>
      </c>
      <c r="K10" s="79" t="s">
        <v>124</v>
      </c>
      <c r="L10" s="79"/>
      <c r="M10" s="79"/>
      <c r="N10" s="79">
        <f>N11</f>
        <v>38.535000000000004</v>
      </c>
      <c r="O10" s="79">
        <f t="shared" ref="O10:T10" si="4">O11</f>
        <v>0</v>
      </c>
      <c r="P10" s="79">
        <f t="shared" si="4"/>
        <v>3.0828000000000002</v>
      </c>
      <c r="Q10" s="79">
        <f t="shared" si="4"/>
        <v>33.140100000000004</v>
      </c>
      <c r="R10" s="79"/>
      <c r="S10" s="79">
        <f t="shared" si="4"/>
        <v>2.3121</v>
      </c>
      <c r="T10" s="79">
        <f t="shared" si="4"/>
        <v>38.535000000000004</v>
      </c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91"/>
      <c r="AJ10" s="81"/>
      <c r="AK10" s="81"/>
      <c r="AL10" s="81"/>
      <c r="AM10" s="81"/>
      <c r="AN10" s="81"/>
      <c r="AO10" s="81"/>
      <c r="AP10" s="81"/>
      <c r="AQ10" s="91"/>
      <c r="AR10" s="81"/>
      <c r="AS10" s="91"/>
      <c r="AT10" s="81"/>
      <c r="AU10" s="81"/>
      <c r="AV10" s="81"/>
      <c r="AW10" s="81"/>
      <c r="AX10" s="81"/>
      <c r="AY10" s="81"/>
      <c r="AZ10" s="81"/>
      <c r="BA10" s="82">
        <v>3.5000000000000003E-2</v>
      </c>
      <c r="BB10" s="79">
        <f>T11</f>
        <v>38.535000000000004</v>
      </c>
      <c r="BC10" s="79"/>
      <c r="BD10" s="79"/>
      <c r="BE10" s="79"/>
      <c r="BF10" s="84"/>
      <c r="BG10" s="79"/>
      <c r="BH10" s="79"/>
      <c r="BI10" s="84"/>
      <c r="BJ10" s="81"/>
      <c r="BK10" s="81">
        <f>BB10</f>
        <v>38.535000000000004</v>
      </c>
      <c r="BL10" s="83">
        <v>42544</v>
      </c>
      <c r="BM10" s="81"/>
      <c r="BN10" s="81"/>
      <c r="BO10" s="84"/>
      <c r="BP10" s="84"/>
      <c r="BQ10" s="83"/>
      <c r="BR10" s="85"/>
    </row>
    <row r="11" spans="1:70" s="6" customFormat="1" ht="162.7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4">
        <v>3.5000000000000003E-2</v>
      </c>
      <c r="N11" s="4">
        <f>1101*M11</f>
        <v>38.535000000000004</v>
      </c>
      <c r="O11" s="4"/>
      <c r="P11" s="4">
        <f>0.08*N11</f>
        <v>3.0828000000000002</v>
      </c>
      <c r="Q11" s="4">
        <f>0.86*N11</f>
        <v>33.140100000000004</v>
      </c>
      <c r="R11" s="4"/>
      <c r="S11" s="4">
        <f>0.06*N11</f>
        <v>2.3121</v>
      </c>
      <c r="T11" s="4">
        <f>P11+Q11+R11+S11</f>
        <v>38.535000000000004</v>
      </c>
      <c r="U11" s="5"/>
      <c r="V11" s="5"/>
      <c r="W11" s="5"/>
      <c r="X11" s="5"/>
      <c r="Y11" s="5"/>
      <c r="Z11" s="5"/>
      <c r="AA11" s="5"/>
      <c r="AB11" s="5"/>
      <c r="AC11" s="36"/>
      <c r="AD11" s="5"/>
      <c r="AE11" s="5"/>
      <c r="AF11" s="5"/>
      <c r="AG11" s="5"/>
      <c r="AH11" s="5"/>
      <c r="AI11" s="36"/>
      <c r="AJ11" s="5"/>
      <c r="AK11" s="5"/>
      <c r="AL11" s="5"/>
      <c r="AM11" s="5"/>
      <c r="AN11" s="5"/>
      <c r="AO11" s="5"/>
      <c r="AP11" s="5"/>
      <c r="AQ11" s="36"/>
      <c r="AR11" s="5"/>
      <c r="AS11" s="36"/>
      <c r="AT11" s="5"/>
      <c r="AU11" s="5"/>
      <c r="AV11" s="5"/>
      <c r="AW11" s="5"/>
      <c r="AX11" s="5"/>
      <c r="AY11" s="5"/>
      <c r="AZ11" s="5"/>
      <c r="BA11" s="18"/>
      <c r="BB11" s="19"/>
      <c r="BC11" s="7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86" customFormat="1" ht="246.75" customHeight="1" x14ac:dyDescent="0.25">
      <c r="A12" s="76" t="s">
        <v>139</v>
      </c>
      <c r="B12" s="77">
        <v>41143518</v>
      </c>
      <c r="C12" s="78">
        <v>47784.87</v>
      </c>
      <c r="D12" s="78"/>
      <c r="E12" s="79">
        <v>15</v>
      </c>
      <c r="F12" s="77" t="s">
        <v>138</v>
      </c>
      <c r="G12" s="77" t="s">
        <v>140</v>
      </c>
      <c r="H12" s="77" t="s">
        <v>143</v>
      </c>
      <c r="I12" s="77" t="s">
        <v>141</v>
      </c>
      <c r="J12" s="77" t="s">
        <v>142</v>
      </c>
      <c r="K12" s="79" t="s">
        <v>160</v>
      </c>
      <c r="L12" s="79"/>
      <c r="M12" s="79"/>
      <c r="N12" s="80">
        <f>N13+N14</f>
        <v>80.610000000000014</v>
      </c>
      <c r="O12" s="80">
        <f t="shared" ref="O12:T12" si="5">O13+O14</f>
        <v>0</v>
      </c>
      <c r="P12" s="80">
        <f t="shared" si="5"/>
        <v>6.4256000000000002</v>
      </c>
      <c r="Q12" s="80">
        <f t="shared" si="5"/>
        <v>66.860200000000006</v>
      </c>
      <c r="R12" s="80">
        <f t="shared" si="5"/>
        <v>2.7</v>
      </c>
      <c r="S12" s="80">
        <f t="shared" si="5"/>
        <v>4.6242000000000001</v>
      </c>
      <c r="T12" s="80">
        <f t="shared" si="5"/>
        <v>80.610000000000014</v>
      </c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79" t="s">
        <v>121</v>
      </c>
      <c r="AZ12" s="81">
        <f>T13</f>
        <v>3.54</v>
      </c>
      <c r="BA12" s="82">
        <v>7.0000000000000007E-2</v>
      </c>
      <c r="BB12" s="90">
        <f>T14</f>
        <v>77.070000000000007</v>
      </c>
      <c r="BC12" s="84"/>
      <c r="BD12" s="79"/>
      <c r="BE12" s="79"/>
      <c r="BF12" s="84"/>
      <c r="BG12" s="79"/>
      <c r="BH12" s="79"/>
      <c r="BI12" s="84"/>
      <c r="BJ12" s="81"/>
      <c r="BK12" s="81">
        <f>AZ12+BB12</f>
        <v>80.610000000000014</v>
      </c>
      <c r="BL12" s="83">
        <v>42549</v>
      </c>
      <c r="BM12" s="81"/>
      <c r="BN12" s="81"/>
      <c r="BO12" s="84"/>
      <c r="BP12" s="84"/>
      <c r="BQ12" s="83"/>
      <c r="BR12" s="85"/>
    </row>
    <row r="13" spans="1:70" s="6" customFormat="1" ht="244.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15</v>
      </c>
      <c r="M13" s="4" t="str">
        <f>AY12</f>
        <v>Монтаж автоматического выключателя 0,4 кВ (до 63 А)</v>
      </c>
      <c r="N13" s="13">
        <v>3.54</v>
      </c>
      <c r="O13" s="13"/>
      <c r="P13" s="13">
        <v>0.26</v>
      </c>
      <c r="Q13" s="13">
        <v>0.57999999999999996</v>
      </c>
      <c r="R13" s="13">
        <v>2.7</v>
      </c>
      <c r="S13" s="13">
        <v>0</v>
      </c>
      <c r="T13" s="13">
        <f>SUM(P13:S13)</f>
        <v>3.54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6"/>
      <c r="AJ13" s="5"/>
      <c r="AK13" s="5"/>
      <c r="AL13" s="5"/>
      <c r="AM13" s="5"/>
      <c r="AN13" s="5"/>
      <c r="AO13" s="5"/>
      <c r="AP13" s="5"/>
      <c r="AQ13" s="36"/>
      <c r="AR13" s="5"/>
      <c r="AS13" s="36"/>
      <c r="AT13" s="5"/>
      <c r="AU13" s="5"/>
      <c r="AV13" s="5"/>
      <c r="AW13" s="5"/>
      <c r="AX13" s="5"/>
      <c r="AY13" s="4"/>
      <c r="AZ13" s="13"/>
      <c r="BA13" s="13"/>
      <c r="BB13" s="13"/>
      <c r="BC13" s="13"/>
      <c r="BD13" s="5"/>
      <c r="BE13" s="5"/>
      <c r="BF13" s="5"/>
      <c r="BG13" s="5"/>
      <c r="BH13" s="5"/>
      <c r="BI13" s="5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7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BA12</f>
        <v>7.0000000000000007E-2</v>
      </c>
      <c r="N14" s="7">
        <f>1101*M14</f>
        <v>77.070000000000007</v>
      </c>
      <c r="O14" s="4"/>
      <c r="P14" s="7">
        <f>0.08*N14</f>
        <v>6.1656000000000004</v>
      </c>
      <c r="Q14" s="7">
        <f>0.86*N14</f>
        <v>66.280200000000008</v>
      </c>
      <c r="R14" s="7"/>
      <c r="S14" s="7">
        <f>0.06*N14</f>
        <v>4.6242000000000001</v>
      </c>
      <c r="T14" s="7">
        <f t="shared" ref="T14" si="6">P14+Q14+R14+S14</f>
        <v>77.070000000000007</v>
      </c>
      <c r="U14" s="5"/>
      <c r="V14" s="5"/>
      <c r="W14" s="5"/>
      <c r="X14" s="5"/>
      <c r="Y14" s="5"/>
      <c r="Z14" s="5"/>
      <c r="AA14" s="5"/>
      <c r="AB14" s="5"/>
      <c r="AC14" s="4"/>
      <c r="AD14" s="7"/>
      <c r="AE14" s="7"/>
      <c r="AF14" s="13"/>
      <c r="AG14" s="13"/>
      <c r="AH14" s="5"/>
      <c r="AI14" s="18"/>
      <c r="AJ14" s="7"/>
      <c r="AK14" s="7"/>
      <c r="AL14" s="5"/>
      <c r="AM14" s="5"/>
      <c r="AN14" s="5"/>
      <c r="AO14" s="5"/>
      <c r="AP14" s="5"/>
      <c r="AQ14" s="18"/>
      <c r="AR14" s="7"/>
      <c r="AS14" s="18"/>
      <c r="AT14" s="7"/>
      <c r="AU14" s="5"/>
      <c r="AV14" s="5"/>
      <c r="AW14" s="5"/>
      <c r="AX14" s="5"/>
      <c r="AY14" s="4"/>
      <c r="AZ14" s="7"/>
      <c r="BA14" s="18"/>
      <c r="BB14" s="7"/>
      <c r="BC14" s="7"/>
      <c r="BD14" s="5"/>
      <c r="BE14" s="5"/>
      <c r="BF14" s="5"/>
      <c r="BG14" s="5"/>
      <c r="BH14" s="5"/>
      <c r="BI14" s="5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7" customFormat="1" ht="189" customHeight="1" x14ac:dyDescent="0.25">
      <c r="A15" s="59"/>
      <c r="B15" s="60"/>
      <c r="C15" s="61"/>
      <c r="D15" s="61"/>
      <c r="E15" s="62"/>
      <c r="F15" s="60"/>
      <c r="G15" s="60"/>
      <c r="H15" s="60"/>
      <c r="I15" s="60"/>
      <c r="J15" s="68" t="s">
        <v>161</v>
      </c>
      <c r="K15" s="62"/>
      <c r="L15" s="62"/>
      <c r="M15" s="62"/>
      <c r="N15" s="69">
        <f>N3+N5+N7+N10+N12</f>
        <v>211.82800000000003</v>
      </c>
      <c r="O15" s="69">
        <f t="shared" ref="O15:BK15" si="7">O3+O5+O7+O10+O12</f>
        <v>0</v>
      </c>
      <c r="P15" s="69">
        <f t="shared" si="7"/>
        <v>13.1004</v>
      </c>
      <c r="Q15" s="69">
        <f t="shared" si="7"/>
        <v>172.68980000000002</v>
      </c>
      <c r="R15" s="69">
        <f t="shared" si="7"/>
        <v>17.45</v>
      </c>
      <c r="S15" s="69">
        <f t="shared" si="7"/>
        <v>8.5877999999999997</v>
      </c>
      <c r="T15" s="69">
        <f t="shared" si="7"/>
        <v>211.82800000000003</v>
      </c>
      <c r="U15" s="69">
        <f t="shared" si="7"/>
        <v>0</v>
      </c>
      <c r="V15" s="69">
        <f t="shared" si="7"/>
        <v>0</v>
      </c>
      <c r="W15" s="69">
        <f t="shared" si="7"/>
        <v>0</v>
      </c>
      <c r="X15" s="69">
        <f t="shared" si="7"/>
        <v>0</v>
      </c>
      <c r="Y15" s="69">
        <f t="shared" si="7"/>
        <v>0</v>
      </c>
      <c r="Z15" s="69">
        <f t="shared" si="7"/>
        <v>0</v>
      </c>
      <c r="AA15" s="69">
        <f t="shared" si="7"/>
        <v>0</v>
      </c>
      <c r="AB15" s="69">
        <f t="shared" si="7"/>
        <v>0</v>
      </c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>
        <f t="shared" si="7"/>
        <v>15.350000000000001</v>
      </c>
      <c r="AU15" s="69">
        <f t="shared" si="7"/>
        <v>0</v>
      </c>
      <c r="AV15" s="69">
        <f t="shared" si="7"/>
        <v>0</v>
      </c>
      <c r="AW15" s="69">
        <f t="shared" si="7"/>
        <v>0</v>
      </c>
      <c r="AX15" s="69">
        <f t="shared" si="7"/>
        <v>0</v>
      </c>
      <c r="AY15" s="69"/>
      <c r="AZ15" s="69">
        <f t="shared" si="7"/>
        <v>7.08</v>
      </c>
      <c r="BA15" s="69"/>
      <c r="BB15" s="69">
        <f t="shared" si="7"/>
        <v>143.13</v>
      </c>
      <c r="BC15" s="69">
        <f t="shared" si="7"/>
        <v>0</v>
      </c>
      <c r="BD15" s="69">
        <f t="shared" si="7"/>
        <v>0</v>
      </c>
      <c r="BE15" s="69">
        <f t="shared" si="7"/>
        <v>0</v>
      </c>
      <c r="BF15" s="69">
        <f t="shared" si="7"/>
        <v>0</v>
      </c>
      <c r="BG15" s="69"/>
      <c r="BH15" s="69">
        <f t="shared" si="7"/>
        <v>46.268000000000001</v>
      </c>
      <c r="BI15" s="69">
        <f t="shared" si="7"/>
        <v>0</v>
      </c>
      <c r="BJ15" s="69">
        <f t="shared" si="7"/>
        <v>0</v>
      </c>
      <c r="BK15" s="69">
        <f t="shared" si="7"/>
        <v>211.82800000000003</v>
      </c>
      <c r="BL15" s="65"/>
      <c r="BM15" s="63"/>
      <c r="BN15" s="63"/>
      <c r="BO15" s="64"/>
      <c r="BP15" s="64"/>
      <c r="BQ15" s="65"/>
      <c r="BR15" s="66"/>
    </row>
    <row r="16" spans="1:70" s="6" customFormat="1" ht="126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18"/>
      <c r="N16" s="12"/>
      <c r="O16" s="2"/>
      <c r="P16" s="12"/>
      <c r="Q16" s="12"/>
      <c r="R16" s="12"/>
      <c r="S16" s="12"/>
      <c r="T16" s="12"/>
      <c r="U16" s="5"/>
      <c r="V16" s="5"/>
      <c r="W16" s="5"/>
      <c r="X16" s="5"/>
      <c r="Y16" s="5"/>
      <c r="Z16" s="5"/>
      <c r="AA16" s="5"/>
      <c r="AB16" s="5"/>
      <c r="AC16" s="36"/>
      <c r="AD16" s="5"/>
      <c r="AE16" s="4"/>
      <c r="AF16" s="13"/>
      <c r="AG16" s="13"/>
      <c r="AH16" s="5"/>
      <c r="AI16" s="18"/>
      <c r="AJ16" s="13"/>
      <c r="AK16" s="13"/>
      <c r="AL16" s="5"/>
      <c r="AM16" s="5"/>
      <c r="AN16" s="5"/>
      <c r="AO16" s="5"/>
      <c r="AP16" s="5"/>
      <c r="AQ16" s="18"/>
      <c r="AR16" s="13"/>
      <c r="AS16" s="18"/>
      <c r="AT16" s="13"/>
      <c r="AU16" s="5"/>
      <c r="AV16" s="5"/>
      <c r="AW16" s="5"/>
      <c r="AX16" s="5"/>
      <c r="AY16" s="4"/>
      <c r="AZ16" s="7"/>
      <c r="BA16" s="18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26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18"/>
      <c r="N17" s="12"/>
      <c r="O17" s="2"/>
      <c r="P17" s="12"/>
      <c r="Q17" s="12"/>
      <c r="R17" s="12"/>
      <c r="S17" s="12"/>
      <c r="T17" s="12"/>
      <c r="U17" s="5"/>
      <c r="V17" s="5"/>
      <c r="W17" s="5"/>
      <c r="X17" s="5"/>
      <c r="Y17" s="5"/>
      <c r="Z17" s="5"/>
      <c r="AA17" s="5"/>
      <c r="AB17" s="5"/>
      <c r="AC17" s="36"/>
      <c r="AD17" s="5"/>
      <c r="AE17" s="4"/>
      <c r="AF17" s="13"/>
      <c r="AG17" s="13"/>
      <c r="AH17" s="5"/>
      <c r="AI17" s="18"/>
      <c r="AJ17" s="13"/>
      <c r="AK17" s="13"/>
      <c r="AL17" s="5"/>
      <c r="AM17" s="5"/>
      <c r="AN17" s="5"/>
      <c r="AO17" s="5"/>
      <c r="AP17" s="5"/>
      <c r="AQ17" s="18"/>
      <c r="AR17" s="13"/>
      <c r="AS17" s="18"/>
      <c r="AT17" s="13"/>
      <c r="AU17" s="5"/>
      <c r="AV17" s="5"/>
      <c r="AW17" s="5"/>
      <c r="AX17" s="5"/>
      <c r="AY17" s="4"/>
      <c r="AZ17" s="7"/>
      <c r="BA17" s="18"/>
      <c r="BB17" s="13"/>
      <c r="BC17" s="13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126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18"/>
      <c r="N18" s="12"/>
      <c r="O18" s="2"/>
      <c r="P18" s="12"/>
      <c r="Q18" s="12"/>
      <c r="R18" s="12"/>
      <c r="S18" s="12"/>
      <c r="T18" s="12"/>
      <c r="U18" s="5"/>
      <c r="V18" s="5"/>
      <c r="W18" s="5"/>
      <c r="X18" s="5"/>
      <c r="Y18" s="5"/>
      <c r="Z18" s="5"/>
      <c r="AA18" s="5"/>
      <c r="AB18" s="5"/>
      <c r="AC18" s="36"/>
      <c r="AD18" s="5"/>
      <c r="AE18" s="4"/>
      <c r="AF18" s="13"/>
      <c r="AG18" s="13"/>
      <c r="AH18" s="5"/>
      <c r="AI18" s="18"/>
      <c r="AJ18" s="13"/>
      <c r="AK18" s="13"/>
      <c r="AL18" s="5"/>
      <c r="AM18" s="5"/>
      <c r="AN18" s="5"/>
      <c r="AO18" s="5"/>
      <c r="AP18" s="5"/>
      <c r="AQ18" s="18"/>
      <c r="AR18" s="13"/>
      <c r="AS18" s="18"/>
      <c r="AT18" s="13"/>
      <c r="AU18" s="5"/>
      <c r="AV18" s="5"/>
      <c r="AW18" s="5"/>
      <c r="AX18" s="5"/>
      <c r="AY18" s="4"/>
      <c r="AZ18" s="7"/>
      <c r="BA18" s="18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26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18"/>
      <c r="N19" s="12"/>
      <c r="O19" s="2"/>
      <c r="P19" s="12"/>
      <c r="Q19" s="12"/>
      <c r="R19" s="12"/>
      <c r="S19" s="12"/>
      <c r="T19" s="12"/>
      <c r="U19" s="5"/>
      <c r="V19" s="5"/>
      <c r="W19" s="5"/>
      <c r="X19" s="5"/>
      <c r="Y19" s="5"/>
      <c r="Z19" s="5"/>
      <c r="AA19" s="5"/>
      <c r="AB19" s="5"/>
      <c r="AC19" s="36"/>
      <c r="AD19" s="5"/>
      <c r="AE19" s="4"/>
      <c r="AF19" s="13"/>
      <c r="AG19" s="13"/>
      <c r="AH19" s="5"/>
      <c r="AI19" s="18"/>
      <c r="AJ19" s="13"/>
      <c r="AK19" s="13"/>
      <c r="AL19" s="5"/>
      <c r="AM19" s="5"/>
      <c r="AN19" s="5"/>
      <c r="AO19" s="5"/>
      <c r="AP19" s="5"/>
      <c r="AQ19" s="18"/>
      <c r="AR19" s="13"/>
      <c r="AS19" s="18"/>
      <c r="AT19" s="13"/>
      <c r="AU19" s="5"/>
      <c r="AV19" s="5"/>
      <c r="AW19" s="5"/>
      <c r="AX19" s="5"/>
      <c r="AY19" s="4"/>
      <c r="AZ19" s="7"/>
      <c r="BA19" s="18"/>
      <c r="BB19" s="13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244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4"/>
      <c r="N20" s="13"/>
      <c r="O20" s="13"/>
      <c r="P20" s="13"/>
      <c r="Q20" s="13"/>
      <c r="R20" s="13"/>
      <c r="S20" s="13"/>
      <c r="T20" s="13"/>
      <c r="U20" s="5"/>
      <c r="V20" s="5"/>
      <c r="W20" s="5"/>
      <c r="X20" s="5"/>
      <c r="Y20" s="5"/>
      <c r="Z20" s="5"/>
      <c r="AA20" s="5"/>
      <c r="AB20" s="5"/>
      <c r="AC20" s="18"/>
      <c r="AD20" s="13"/>
      <c r="AE20" s="13"/>
      <c r="AF20" s="5"/>
      <c r="AG20" s="5"/>
      <c r="AH20" s="5"/>
      <c r="AI20" s="18"/>
      <c r="AJ20" s="13"/>
      <c r="AK20" s="13"/>
      <c r="AL20" s="5"/>
      <c r="AM20" s="5"/>
      <c r="AN20" s="5"/>
      <c r="AO20" s="5"/>
      <c r="AP20" s="5"/>
      <c r="AQ20" s="18"/>
      <c r="AR20" s="13"/>
      <c r="AS20" s="18"/>
      <c r="AT20" s="13"/>
      <c r="AU20" s="5"/>
      <c r="AV20" s="5"/>
      <c r="AW20" s="5"/>
      <c r="AX20" s="5"/>
      <c r="AY20" s="4"/>
      <c r="AZ20" s="7"/>
      <c r="BA20" s="18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298.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4"/>
      <c r="N21" s="7"/>
      <c r="O21" s="4"/>
      <c r="P21" s="7"/>
      <c r="Q21" s="7"/>
      <c r="R21" s="7"/>
      <c r="S21" s="7"/>
      <c r="T21" s="7"/>
      <c r="U21" s="5"/>
      <c r="V21" s="5"/>
      <c r="W21" s="5"/>
      <c r="X21" s="5"/>
      <c r="Y21" s="5"/>
      <c r="Z21" s="5"/>
      <c r="AA21" s="5"/>
      <c r="AB21" s="5"/>
      <c r="AC21" s="18"/>
      <c r="AD21" s="17"/>
      <c r="AE21" s="17"/>
      <c r="AF21" s="5"/>
      <c r="AG21" s="5"/>
      <c r="AH21" s="5"/>
      <c r="AI21" s="18"/>
      <c r="AJ21" s="17"/>
      <c r="AK21" s="17"/>
      <c r="AL21" s="5"/>
      <c r="AM21" s="5"/>
      <c r="AN21" s="5"/>
      <c r="AO21" s="5"/>
      <c r="AP21" s="5"/>
      <c r="AQ21" s="18"/>
      <c r="AR21" s="13"/>
      <c r="AS21" s="18"/>
      <c r="AT21" s="7"/>
      <c r="AU21" s="5"/>
      <c r="AV21" s="5"/>
      <c r="AW21" s="5"/>
      <c r="AX21" s="5"/>
      <c r="AY21" s="4"/>
      <c r="AZ21" s="7"/>
      <c r="BA21" s="18"/>
      <c r="BB21" s="7"/>
      <c r="BC21" s="7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31.2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4"/>
      <c r="N22" s="7"/>
      <c r="O22" s="4"/>
      <c r="P22" s="4"/>
      <c r="Q22" s="4"/>
      <c r="R22" s="4"/>
      <c r="S22" s="4"/>
      <c r="T22" s="7"/>
      <c r="U22" s="5"/>
      <c r="V22" s="5"/>
      <c r="W22" s="5"/>
      <c r="X22" s="5"/>
      <c r="Y22" s="5"/>
      <c r="Z22" s="5"/>
      <c r="AA22" s="5"/>
      <c r="AB22" s="5"/>
      <c r="AC22" s="18"/>
      <c r="AD22" s="17"/>
      <c r="AE22" s="17"/>
      <c r="AF22" s="5"/>
      <c r="AG22" s="5"/>
      <c r="AH22" s="5"/>
      <c r="AI22" s="18"/>
      <c r="AJ22" s="17"/>
      <c r="AK22" s="17"/>
      <c r="AL22" s="5"/>
      <c r="AM22" s="5"/>
      <c r="AN22" s="5"/>
      <c r="AO22" s="5"/>
      <c r="AP22" s="5"/>
      <c r="AQ22" s="18"/>
      <c r="AR22" s="13"/>
      <c r="AS22" s="18"/>
      <c r="AT22" s="7"/>
      <c r="AU22" s="5"/>
      <c r="AV22" s="5"/>
      <c r="AW22" s="5"/>
      <c r="AX22" s="5"/>
      <c r="AY22" s="4"/>
      <c r="AZ22" s="7"/>
      <c r="BA22" s="18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56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8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18"/>
      <c r="AD23" s="17"/>
      <c r="AE23" s="17"/>
      <c r="AF23" s="5"/>
      <c r="AG23" s="5"/>
      <c r="AH23" s="5"/>
      <c r="AI23" s="18"/>
      <c r="AJ23" s="17"/>
      <c r="AK23" s="17"/>
      <c r="AL23" s="5"/>
      <c r="AM23" s="5"/>
      <c r="AN23" s="5"/>
      <c r="AO23" s="5"/>
      <c r="AP23" s="5"/>
      <c r="AQ23" s="18"/>
      <c r="AR23" s="13"/>
      <c r="AS23" s="18"/>
      <c r="AT23" s="7"/>
      <c r="AU23" s="5"/>
      <c r="AV23" s="5"/>
      <c r="AW23" s="5"/>
      <c r="AX23" s="5"/>
      <c r="AY23" s="4"/>
      <c r="AZ23" s="7"/>
      <c r="BA23" s="18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33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4"/>
      <c r="O24" s="4"/>
      <c r="P24" s="4"/>
      <c r="Q24" s="4"/>
      <c r="R24" s="4"/>
      <c r="S24" s="4"/>
      <c r="T24" s="4"/>
      <c r="U24" s="5"/>
      <c r="V24" s="5"/>
      <c r="W24" s="5"/>
      <c r="X24" s="5"/>
      <c r="Y24" s="5"/>
      <c r="Z24" s="5"/>
      <c r="AA24" s="5"/>
      <c r="AB24" s="5"/>
      <c r="AC24" s="18"/>
      <c r="AD24" s="17"/>
      <c r="AE24" s="4"/>
      <c r="AF24" s="5"/>
      <c r="AG24" s="5"/>
      <c r="AH24" s="5"/>
      <c r="AI24" s="18"/>
      <c r="AJ24" s="17"/>
      <c r="AK24" s="4"/>
      <c r="AL24" s="5"/>
      <c r="AM24" s="5"/>
      <c r="AN24" s="5"/>
      <c r="AO24" s="5"/>
      <c r="AP24" s="5"/>
      <c r="AQ24" s="18"/>
      <c r="AR24" s="7"/>
      <c r="AS24" s="18"/>
      <c r="AT24" s="7"/>
      <c r="AU24" s="5"/>
      <c r="AV24" s="5"/>
      <c r="AW24" s="5"/>
      <c r="AX24" s="5"/>
      <c r="AY24" s="4"/>
      <c r="AZ24" s="7"/>
      <c r="BA24" s="18"/>
      <c r="BB24" s="13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63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13"/>
      <c r="O25" s="13"/>
      <c r="P25" s="13"/>
      <c r="Q25" s="13"/>
      <c r="R25" s="13"/>
      <c r="S25" s="13"/>
      <c r="T25" s="13"/>
      <c r="U25" s="5"/>
      <c r="V25" s="5"/>
      <c r="W25" s="5"/>
      <c r="X25" s="5"/>
      <c r="Y25" s="5"/>
      <c r="Z25" s="5"/>
      <c r="AA25" s="5"/>
      <c r="AB25" s="5"/>
      <c r="AC25" s="18"/>
      <c r="AD25" s="17"/>
      <c r="AE25" s="4"/>
      <c r="AF25" s="5"/>
      <c r="AG25" s="5"/>
      <c r="AH25" s="5"/>
      <c r="AI25" s="18"/>
      <c r="AJ25" s="17"/>
      <c r="AK25" s="4"/>
      <c r="AL25" s="5"/>
      <c r="AM25" s="5"/>
      <c r="AN25" s="5"/>
      <c r="AO25" s="5"/>
      <c r="AP25" s="5"/>
      <c r="AQ25" s="18"/>
      <c r="AR25" s="7"/>
      <c r="AS25" s="18"/>
      <c r="AT25" s="7"/>
      <c r="AU25" s="5"/>
      <c r="AV25" s="5"/>
      <c r="AW25" s="5"/>
      <c r="AX25" s="5"/>
      <c r="AY25" s="4"/>
      <c r="AZ25" s="7"/>
      <c r="BA25" s="18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58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18"/>
      <c r="N26" s="17"/>
      <c r="O26" s="17"/>
      <c r="P26" s="17"/>
      <c r="Q26" s="17"/>
      <c r="R26" s="17"/>
      <c r="S26" s="17"/>
      <c r="T26" s="17"/>
      <c r="U26" s="5"/>
      <c r="V26" s="5"/>
      <c r="W26" s="5"/>
      <c r="X26" s="5"/>
      <c r="Y26" s="5"/>
      <c r="Z26" s="5"/>
      <c r="AA26" s="5"/>
      <c r="AB26" s="5"/>
      <c r="AC26" s="18"/>
      <c r="AD26" s="17"/>
      <c r="AE26" s="4"/>
      <c r="AF26" s="5"/>
      <c r="AG26" s="5"/>
      <c r="AH26" s="5"/>
      <c r="AI26" s="18"/>
      <c r="AJ26" s="17"/>
      <c r="AK26" s="4"/>
      <c r="AL26" s="5"/>
      <c r="AM26" s="5"/>
      <c r="AN26" s="5"/>
      <c r="AO26" s="5"/>
      <c r="AP26" s="5"/>
      <c r="AQ26" s="18"/>
      <c r="AR26" s="7"/>
      <c r="AS26" s="18"/>
      <c r="AT26" s="7"/>
      <c r="AU26" s="5"/>
      <c r="AV26" s="5"/>
      <c r="AW26" s="5"/>
      <c r="AX26" s="5"/>
      <c r="AY26" s="4"/>
      <c r="AZ26" s="7"/>
      <c r="BA26" s="18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01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18"/>
      <c r="N27" s="13"/>
      <c r="O27" s="13"/>
      <c r="P27" s="13"/>
      <c r="Q27" s="13"/>
      <c r="R27" s="13"/>
      <c r="S27" s="13"/>
      <c r="T27" s="13"/>
      <c r="U27" s="5"/>
      <c r="V27" s="5"/>
      <c r="W27" s="5"/>
      <c r="X27" s="5"/>
      <c r="Y27" s="5"/>
      <c r="Z27" s="5"/>
      <c r="AA27" s="5"/>
      <c r="AB27" s="5"/>
      <c r="AC27" s="18"/>
      <c r="AD27" s="17"/>
      <c r="AE27" s="4"/>
      <c r="AF27" s="5"/>
      <c r="AG27" s="5"/>
      <c r="AH27" s="5"/>
      <c r="AI27" s="18"/>
      <c r="AJ27" s="17"/>
      <c r="AK27" s="4"/>
      <c r="AL27" s="5"/>
      <c r="AM27" s="5"/>
      <c r="AN27" s="5"/>
      <c r="AO27" s="5"/>
      <c r="AP27" s="5"/>
      <c r="AQ27" s="18"/>
      <c r="AR27" s="7"/>
      <c r="AS27" s="18"/>
      <c r="AT27" s="7"/>
      <c r="AU27" s="5"/>
      <c r="AV27" s="5"/>
      <c r="AW27" s="5"/>
      <c r="AX27" s="5"/>
      <c r="AY27" s="4"/>
      <c r="AZ27" s="7"/>
      <c r="BA27" s="18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91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7"/>
      <c r="O28" s="4"/>
      <c r="P28" s="7"/>
      <c r="Q28" s="7"/>
      <c r="R28" s="7"/>
      <c r="S28" s="7"/>
      <c r="T28" s="7"/>
      <c r="U28" s="5"/>
      <c r="V28" s="5"/>
      <c r="W28" s="5"/>
      <c r="X28" s="5"/>
      <c r="Y28" s="5"/>
      <c r="Z28" s="5"/>
      <c r="AA28" s="5"/>
      <c r="AB28" s="5"/>
      <c r="AC28" s="18"/>
      <c r="AD28" s="17"/>
      <c r="AE28" s="4"/>
      <c r="AF28" s="5"/>
      <c r="AG28" s="5"/>
      <c r="AH28" s="5"/>
      <c r="AI28" s="18"/>
      <c r="AJ28" s="17"/>
      <c r="AK28" s="4"/>
      <c r="AL28" s="5"/>
      <c r="AM28" s="5"/>
      <c r="AN28" s="5"/>
      <c r="AO28" s="5"/>
      <c r="AP28" s="5"/>
      <c r="AQ28" s="18"/>
      <c r="AR28" s="7"/>
      <c r="AS28" s="18"/>
      <c r="AT28" s="7"/>
      <c r="AU28" s="5"/>
      <c r="AV28" s="5"/>
      <c r="AW28" s="5"/>
      <c r="AX28" s="5"/>
      <c r="AY28" s="4"/>
      <c r="AZ28" s="7"/>
      <c r="BA28" s="18"/>
      <c r="BB28" s="7"/>
      <c r="BC28" s="7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91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18"/>
      <c r="N29" s="12"/>
      <c r="O29" s="2"/>
      <c r="P29" s="12"/>
      <c r="Q29" s="12"/>
      <c r="R29" s="12"/>
      <c r="S29" s="12"/>
      <c r="T29" s="12"/>
      <c r="U29" s="5"/>
      <c r="V29" s="5"/>
      <c r="W29" s="5"/>
      <c r="X29" s="5"/>
      <c r="Y29" s="5"/>
      <c r="Z29" s="5"/>
      <c r="AA29" s="5"/>
      <c r="AB29" s="5"/>
      <c r="AC29" s="18"/>
      <c r="AD29" s="17"/>
      <c r="AE29" s="4"/>
      <c r="AF29" s="5"/>
      <c r="AG29" s="5"/>
      <c r="AH29" s="5"/>
      <c r="AI29" s="18"/>
      <c r="AJ29" s="17"/>
      <c r="AK29" s="4"/>
      <c r="AL29" s="5"/>
      <c r="AM29" s="5"/>
      <c r="AN29" s="5"/>
      <c r="AO29" s="5"/>
      <c r="AP29" s="5"/>
      <c r="AQ29" s="18"/>
      <c r="AR29" s="7"/>
      <c r="AS29" s="18"/>
      <c r="AT29" s="7"/>
      <c r="AU29" s="5"/>
      <c r="AV29" s="5"/>
      <c r="AW29" s="5"/>
      <c r="AX29" s="5"/>
      <c r="AY29" s="4"/>
      <c r="AZ29" s="7"/>
      <c r="BA29" s="18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47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18"/>
      <c r="N30" s="7"/>
      <c r="O30" s="7"/>
      <c r="P30" s="7"/>
      <c r="Q30" s="7"/>
      <c r="R30" s="7"/>
      <c r="S30" s="7"/>
      <c r="T30" s="12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8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71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18"/>
      <c r="N31" s="12"/>
      <c r="O31" s="2"/>
      <c r="P31" s="12"/>
      <c r="Q31" s="12"/>
      <c r="R31" s="12"/>
      <c r="S31" s="12"/>
      <c r="T31" s="12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8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61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18"/>
      <c r="N32" s="12"/>
      <c r="O32" s="2"/>
      <c r="P32" s="12"/>
      <c r="Q32" s="12"/>
      <c r="R32" s="12"/>
      <c r="S32" s="12"/>
      <c r="T32" s="12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8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204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4"/>
      <c r="O33" s="4"/>
      <c r="P33" s="4"/>
      <c r="Q33" s="4"/>
      <c r="R33" s="4"/>
      <c r="S33" s="4"/>
      <c r="T33" s="4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8"/>
      <c r="BB33" s="4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204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18"/>
      <c r="N34" s="4"/>
      <c r="O34" s="4"/>
      <c r="P34" s="4"/>
      <c r="Q34" s="4"/>
      <c r="R34" s="4"/>
      <c r="S34" s="4"/>
      <c r="T34" s="4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8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04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18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8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83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7"/>
      <c r="O36" s="4"/>
      <c r="P36" s="7"/>
      <c r="Q36" s="7"/>
      <c r="R36" s="7"/>
      <c r="S36" s="7"/>
      <c r="T36" s="7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409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7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18"/>
      <c r="AJ37" s="7"/>
      <c r="AK37" s="7"/>
      <c r="AL37" s="5"/>
      <c r="AM37" s="5"/>
      <c r="AN37" s="5"/>
      <c r="AO37" s="5"/>
      <c r="AP37" s="5"/>
      <c r="AQ37" s="18"/>
      <c r="AR37" s="7"/>
      <c r="AS37" s="18"/>
      <c r="AT37" s="7"/>
      <c r="AU37" s="5"/>
      <c r="AV37" s="5"/>
      <c r="AW37" s="5"/>
      <c r="AX37" s="5"/>
      <c r="AY37" s="4"/>
      <c r="AZ37" s="7"/>
      <c r="BA37" s="18"/>
      <c r="BB37" s="7"/>
      <c r="BC37" s="7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14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12"/>
      <c r="O38" s="2"/>
      <c r="P38" s="12"/>
      <c r="Q38" s="12"/>
      <c r="R38" s="12"/>
      <c r="S38" s="12"/>
      <c r="T38" s="12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8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1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18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6"/>
      <c r="AJ39" s="5"/>
      <c r="AK39" s="5"/>
      <c r="AL39" s="5"/>
      <c r="AM39" s="5"/>
      <c r="AN39" s="5"/>
      <c r="AO39" s="5"/>
      <c r="AP39" s="5"/>
      <c r="AQ39" s="36"/>
      <c r="AR39" s="5"/>
      <c r="AS39" s="36"/>
      <c r="AT39" s="5"/>
      <c r="AU39" s="5"/>
      <c r="AV39" s="5"/>
      <c r="AW39" s="5"/>
      <c r="AX39" s="5"/>
      <c r="AY39" s="4"/>
      <c r="AZ39" s="7"/>
      <c r="BA39" s="18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1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18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1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18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8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1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18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7"/>
      <c r="BA42" s="18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204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4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6"/>
      <c r="AJ43" s="5"/>
      <c r="AK43" s="5"/>
      <c r="AL43" s="5"/>
      <c r="AM43" s="5"/>
      <c r="AN43" s="5"/>
      <c r="AO43" s="5"/>
      <c r="AP43" s="5"/>
      <c r="AQ43" s="36"/>
      <c r="AR43" s="5"/>
      <c r="AS43" s="36"/>
      <c r="AT43" s="5"/>
      <c r="AU43" s="5"/>
      <c r="AV43" s="5"/>
      <c r="AW43" s="5"/>
      <c r="AX43" s="5"/>
      <c r="AY43" s="4"/>
      <c r="AZ43" s="7"/>
      <c r="BA43" s="18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204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18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16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4"/>
      <c r="O45" s="4"/>
      <c r="P45" s="4"/>
      <c r="Q45" s="4"/>
      <c r="R45" s="4"/>
      <c r="S45" s="4"/>
      <c r="T45" s="4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4"/>
      <c r="AH45" s="17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17"/>
      <c r="BA45" s="18"/>
      <c r="BB45" s="1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58.2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7"/>
      <c r="O46" s="17"/>
      <c r="P46" s="17"/>
      <c r="Q46" s="17"/>
      <c r="R46" s="17"/>
      <c r="S46" s="17"/>
      <c r="T46" s="17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41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7"/>
      <c r="O47" s="17"/>
      <c r="P47" s="17"/>
      <c r="Q47" s="17"/>
      <c r="R47" s="17"/>
      <c r="S47" s="17"/>
      <c r="T47" s="1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56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4"/>
      <c r="P48" s="7"/>
      <c r="Q48" s="7"/>
      <c r="R48" s="7"/>
      <c r="S48" s="7"/>
      <c r="T48" s="7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7"/>
      <c r="AG48" s="7"/>
      <c r="AH48" s="5"/>
      <c r="AI48" s="18"/>
      <c r="AJ48" s="7"/>
      <c r="AK48" s="7"/>
      <c r="AL48" s="5"/>
      <c r="AM48" s="5"/>
      <c r="AN48" s="5"/>
      <c r="AO48" s="5"/>
      <c r="AP48" s="5"/>
      <c r="AQ48" s="18"/>
      <c r="AR48" s="13"/>
      <c r="AS48" s="18"/>
      <c r="AT48" s="7"/>
      <c r="AU48" s="5"/>
      <c r="AV48" s="5"/>
      <c r="AW48" s="5"/>
      <c r="AX48" s="5"/>
      <c r="AY48" s="4"/>
      <c r="AZ48" s="7"/>
      <c r="BA48" s="18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53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7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7"/>
      <c r="AG49" s="7"/>
      <c r="AH49" s="5"/>
      <c r="AI49" s="18"/>
      <c r="AJ49" s="7"/>
      <c r="AK49" s="7"/>
      <c r="AL49" s="5"/>
      <c r="AM49" s="5"/>
      <c r="AN49" s="5"/>
      <c r="AO49" s="5"/>
      <c r="AP49" s="5"/>
      <c r="AQ49" s="18"/>
      <c r="AR49" s="13"/>
      <c r="AS49" s="18"/>
      <c r="AT49" s="7"/>
      <c r="AU49" s="5"/>
      <c r="AV49" s="5"/>
      <c r="AW49" s="5"/>
      <c r="AX49" s="5"/>
      <c r="AY49" s="4"/>
      <c r="AZ49" s="7"/>
      <c r="BA49" s="18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64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8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7"/>
      <c r="AG50" s="7"/>
      <c r="AH50" s="5"/>
      <c r="AI50" s="18"/>
      <c r="AJ50" s="7"/>
      <c r="AK50" s="7"/>
      <c r="AL50" s="5"/>
      <c r="AM50" s="5"/>
      <c r="AN50" s="5"/>
      <c r="AO50" s="5"/>
      <c r="AP50" s="5"/>
      <c r="AQ50" s="18"/>
      <c r="AR50" s="13"/>
      <c r="AS50" s="18"/>
      <c r="AT50" s="7"/>
      <c r="AU50" s="5"/>
      <c r="AV50" s="5"/>
      <c r="AW50" s="5"/>
      <c r="AX50" s="5"/>
      <c r="AY50" s="4"/>
      <c r="AZ50" s="7"/>
      <c r="BA50" s="18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389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3"/>
      <c r="O51" s="13"/>
      <c r="P51" s="13"/>
      <c r="Q51" s="13"/>
      <c r="R51" s="13"/>
      <c r="S51" s="13"/>
      <c r="T51" s="13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13"/>
      <c r="AG51" s="13"/>
      <c r="AH51" s="5"/>
      <c r="AI51" s="18"/>
      <c r="AJ51" s="13"/>
      <c r="AK51" s="13"/>
      <c r="AL51" s="5"/>
      <c r="AM51" s="5"/>
      <c r="AN51" s="5"/>
      <c r="AO51" s="5"/>
      <c r="AP51" s="5"/>
      <c r="AQ51" s="18"/>
      <c r="AR51" s="13"/>
      <c r="AS51" s="18"/>
      <c r="AT51" s="13"/>
      <c r="AU51" s="5"/>
      <c r="AV51" s="5"/>
      <c r="AW51" s="5"/>
      <c r="AX51" s="5"/>
      <c r="AY51" s="4"/>
      <c r="AZ51" s="7"/>
      <c r="BA51" s="18"/>
      <c r="BB51" s="13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21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13"/>
      <c r="O52" s="13"/>
      <c r="P52" s="13"/>
      <c r="Q52" s="13"/>
      <c r="R52" s="13"/>
      <c r="S52" s="13"/>
      <c r="T52" s="13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7"/>
      <c r="AG52" s="7"/>
      <c r="AH52" s="5"/>
      <c r="AI52" s="18"/>
      <c r="AJ52" s="7"/>
      <c r="AK52" s="7"/>
      <c r="AL52" s="5"/>
      <c r="AM52" s="5"/>
      <c r="AN52" s="5"/>
      <c r="AO52" s="5"/>
      <c r="AP52" s="5"/>
      <c r="AQ52" s="18"/>
      <c r="AR52" s="7"/>
      <c r="AS52" s="18"/>
      <c r="AT52" s="7"/>
      <c r="AU52" s="5"/>
      <c r="AV52" s="5"/>
      <c r="AW52" s="5"/>
      <c r="AX52" s="5"/>
      <c r="AY52" s="4"/>
      <c r="AZ52" s="7"/>
      <c r="BA52" s="18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21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18"/>
      <c r="AJ53" s="7"/>
      <c r="AK53" s="7"/>
      <c r="AL53" s="5"/>
      <c r="AM53" s="5"/>
      <c r="AN53" s="5"/>
      <c r="AO53" s="5"/>
      <c r="AP53" s="5"/>
      <c r="AQ53" s="18"/>
      <c r="AR53" s="7"/>
      <c r="AS53" s="18"/>
      <c r="AT53" s="7"/>
      <c r="AU53" s="5"/>
      <c r="AV53" s="5"/>
      <c r="AW53" s="5"/>
      <c r="AX53" s="5"/>
      <c r="AY53" s="4"/>
      <c r="AZ53" s="7"/>
      <c r="BA53" s="18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21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13"/>
      <c r="O54" s="13"/>
      <c r="P54" s="13"/>
      <c r="Q54" s="13"/>
      <c r="R54" s="13"/>
      <c r="S54" s="13"/>
      <c r="T54" s="13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18"/>
      <c r="AJ54" s="7"/>
      <c r="AK54" s="7"/>
      <c r="AL54" s="5"/>
      <c r="AM54" s="5"/>
      <c r="AN54" s="5"/>
      <c r="AO54" s="5"/>
      <c r="AP54" s="5"/>
      <c r="AQ54" s="18"/>
      <c r="AR54" s="7"/>
      <c r="AS54" s="18"/>
      <c r="AT54" s="7"/>
      <c r="AU54" s="5"/>
      <c r="AV54" s="5"/>
      <c r="AW54" s="5"/>
      <c r="AX54" s="5"/>
      <c r="AY54" s="4"/>
      <c r="AZ54" s="7"/>
      <c r="BA54" s="18"/>
      <c r="BB54" s="7"/>
      <c r="BC54" s="7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21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7"/>
      <c r="AG55" s="7"/>
      <c r="AH55" s="5"/>
      <c r="AI55" s="18"/>
      <c r="AJ55" s="7"/>
      <c r="AK55" s="7"/>
      <c r="AL55" s="5"/>
      <c r="AM55" s="5"/>
      <c r="AN55" s="5"/>
      <c r="AO55" s="5"/>
      <c r="AP55" s="5"/>
      <c r="AQ55" s="18"/>
      <c r="AR55" s="7"/>
      <c r="AS55" s="18"/>
      <c r="AT55" s="7"/>
      <c r="AU55" s="5"/>
      <c r="AV55" s="5"/>
      <c r="AW55" s="5"/>
      <c r="AX55" s="5"/>
      <c r="AY55" s="4"/>
      <c r="AZ55" s="7"/>
      <c r="BA55" s="18"/>
      <c r="BB55" s="7"/>
      <c r="BC55" s="7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21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18"/>
      <c r="AJ56" s="7"/>
      <c r="AK56" s="7"/>
      <c r="AL56" s="5"/>
      <c r="AM56" s="5"/>
      <c r="AN56" s="5"/>
      <c r="AO56" s="5"/>
      <c r="AP56" s="5"/>
      <c r="AQ56" s="18"/>
      <c r="AR56" s="7"/>
      <c r="AS56" s="18"/>
      <c r="AT56" s="7"/>
      <c r="AU56" s="5"/>
      <c r="AV56" s="5"/>
      <c r="AW56" s="5"/>
      <c r="AX56" s="5"/>
      <c r="AY56" s="4"/>
      <c r="AZ56" s="7"/>
      <c r="BA56" s="18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409.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8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409.6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18"/>
      <c r="N58" s="17"/>
      <c r="O58" s="17"/>
      <c r="P58" s="17"/>
      <c r="Q58" s="17"/>
      <c r="R58" s="17"/>
      <c r="S58" s="17"/>
      <c r="T58" s="1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18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409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8"/>
      <c r="BB59" s="13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409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4"/>
      <c r="O60" s="4"/>
      <c r="P60" s="4"/>
      <c r="Q60" s="4"/>
      <c r="R60" s="4"/>
      <c r="S60" s="4"/>
      <c r="T60" s="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18"/>
      <c r="BB60" s="4"/>
      <c r="BC60" s="4"/>
      <c r="BD60" s="4"/>
      <c r="BE60" s="4"/>
      <c r="BF60" s="7"/>
      <c r="BG60" s="4"/>
      <c r="BH60" s="4"/>
      <c r="BI60" s="7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71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4"/>
      <c r="O61" s="4"/>
      <c r="P61" s="4"/>
      <c r="Q61" s="4"/>
      <c r="R61" s="4"/>
      <c r="S61" s="4"/>
      <c r="T61" s="4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18"/>
      <c r="BB61" s="18"/>
      <c r="BC61" s="4"/>
      <c r="BD61" s="4"/>
      <c r="BE61" s="4"/>
      <c r="BF61" s="7"/>
      <c r="BG61" s="4"/>
      <c r="BH61" s="4"/>
      <c r="BI61" s="7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51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18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7"/>
      <c r="AG62" s="7"/>
      <c r="AH62" s="5"/>
      <c r="AI62" s="18"/>
      <c r="AJ62" s="7"/>
      <c r="AK62" s="7"/>
      <c r="AL62" s="5"/>
      <c r="AM62" s="5"/>
      <c r="AN62" s="5"/>
      <c r="AO62" s="5"/>
      <c r="AP62" s="5"/>
      <c r="AQ62" s="18"/>
      <c r="AR62" s="7"/>
      <c r="AS62" s="18"/>
      <c r="AT62" s="7"/>
      <c r="AU62" s="5"/>
      <c r="AV62" s="5"/>
      <c r="AW62" s="5"/>
      <c r="AX62" s="5"/>
      <c r="AY62" s="4"/>
      <c r="AZ62" s="7"/>
      <c r="BA62" s="18"/>
      <c r="BB62" s="7"/>
      <c r="BC62" s="7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18"/>
      <c r="AJ63" s="7"/>
      <c r="AK63" s="7"/>
      <c r="AL63" s="5"/>
      <c r="AM63" s="5"/>
      <c r="AN63" s="5"/>
      <c r="AO63" s="5"/>
      <c r="AP63" s="5"/>
      <c r="AQ63" s="18"/>
      <c r="AR63" s="7"/>
      <c r="AS63" s="18"/>
      <c r="AT63" s="7"/>
      <c r="AU63" s="5"/>
      <c r="AV63" s="5"/>
      <c r="AW63" s="5"/>
      <c r="AX63" s="5"/>
      <c r="AY63" s="4"/>
      <c r="AZ63" s="7"/>
      <c r="BA63" s="18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209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18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18"/>
      <c r="AJ64" s="7"/>
      <c r="AK64" s="7"/>
      <c r="AL64" s="5"/>
      <c r="AM64" s="5"/>
      <c r="AN64" s="5"/>
      <c r="AO64" s="5"/>
      <c r="AP64" s="5"/>
      <c r="AQ64" s="18"/>
      <c r="AR64" s="7"/>
      <c r="AS64" s="18"/>
      <c r="AT64" s="7"/>
      <c r="AU64" s="5"/>
      <c r="AV64" s="5"/>
      <c r="AW64" s="5"/>
      <c r="AX64" s="5"/>
      <c r="AY64" s="4"/>
      <c r="AZ64" s="7"/>
      <c r="BA64" s="18"/>
      <c r="BB64" s="7"/>
      <c r="BC64" s="7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98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18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36"/>
      <c r="AJ65" s="5"/>
      <c r="AK65" s="5"/>
      <c r="AL65" s="5"/>
      <c r="AM65" s="5"/>
      <c r="AN65" s="5"/>
      <c r="AO65" s="5"/>
      <c r="AP65" s="5"/>
      <c r="AQ65" s="36"/>
      <c r="AR65" s="5"/>
      <c r="AS65" s="36"/>
      <c r="AT65" s="5"/>
      <c r="AU65" s="5"/>
      <c r="AV65" s="5"/>
      <c r="AW65" s="5"/>
      <c r="AX65" s="5"/>
      <c r="AY65" s="4"/>
      <c r="AZ65" s="7"/>
      <c r="BA65" s="18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408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18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36"/>
      <c r="AJ66" s="5"/>
      <c r="AK66" s="5"/>
      <c r="AL66" s="5"/>
      <c r="AM66" s="5"/>
      <c r="AN66" s="5"/>
      <c r="AO66" s="5"/>
      <c r="AP66" s="5"/>
      <c r="AQ66" s="36"/>
      <c r="AR66" s="5"/>
      <c r="AS66" s="36"/>
      <c r="AT66" s="5"/>
      <c r="AU66" s="5"/>
      <c r="AV66" s="5"/>
      <c r="AW66" s="5"/>
      <c r="AX66" s="5"/>
      <c r="AY66" s="4"/>
      <c r="AZ66" s="7"/>
      <c r="BA66" s="18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54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18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18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61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13"/>
      <c r="O68" s="13"/>
      <c r="P68" s="13"/>
      <c r="Q68" s="13"/>
      <c r="R68" s="13"/>
      <c r="S68" s="13"/>
      <c r="T68" s="13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18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49.2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8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49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49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8"/>
      <c r="N71" s="7"/>
      <c r="O71" s="7"/>
      <c r="P71" s="7"/>
      <c r="Q71" s="7"/>
      <c r="R71" s="7"/>
      <c r="S71" s="7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49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8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49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18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67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4"/>
      <c r="Q74" s="4"/>
      <c r="R74" s="4"/>
      <c r="S74" s="4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7"/>
      <c r="BA74" s="18"/>
      <c r="BB74" s="7"/>
      <c r="BC74" s="7"/>
      <c r="BD74" s="5"/>
      <c r="BE74" s="5"/>
      <c r="BF74" s="5"/>
      <c r="BG74" s="4"/>
      <c r="BH74" s="7"/>
      <c r="BI74" s="7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54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8"/>
      <c r="BB75" s="17"/>
      <c r="BC75" s="13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17"/>
      <c r="BC76" s="13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409.6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4"/>
      <c r="BA77" s="4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52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20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8"/>
      <c r="BB79" s="13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20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4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20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7"/>
      <c r="BA81" s="18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13"/>
      <c r="AG82" s="13"/>
      <c r="AH82" s="5"/>
      <c r="AI82" s="18"/>
      <c r="AJ82" s="13"/>
      <c r="AK82" s="13"/>
      <c r="AL82" s="5"/>
      <c r="AM82" s="5"/>
      <c r="AN82" s="5"/>
      <c r="AO82" s="5"/>
      <c r="AP82" s="5"/>
      <c r="AQ82" s="18"/>
      <c r="AR82" s="13"/>
      <c r="AS82" s="18"/>
      <c r="AT82" s="13"/>
      <c r="AU82" s="5"/>
      <c r="AV82" s="5"/>
      <c r="AW82" s="5"/>
      <c r="AX82" s="5"/>
      <c r="AY82" s="4"/>
      <c r="AZ82" s="7"/>
      <c r="BA82" s="18"/>
      <c r="BB82" s="13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4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13"/>
      <c r="AG83" s="13"/>
      <c r="AH83" s="5"/>
      <c r="AI83" s="18"/>
      <c r="AJ83" s="13"/>
      <c r="AK83" s="13"/>
      <c r="AL83" s="5"/>
      <c r="AM83" s="5"/>
      <c r="AN83" s="5"/>
      <c r="AO83" s="5"/>
      <c r="AP83" s="5"/>
      <c r="AQ83" s="18"/>
      <c r="AR83" s="13"/>
      <c r="AS83" s="18"/>
      <c r="AT83" s="13"/>
      <c r="AU83" s="5"/>
      <c r="AV83" s="5"/>
      <c r="AW83" s="5"/>
      <c r="AX83" s="5"/>
      <c r="AY83" s="4"/>
      <c r="AZ83" s="7"/>
      <c r="BA83" s="18"/>
      <c r="BB83" s="13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4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13"/>
      <c r="AG84" s="13"/>
      <c r="AH84" s="5"/>
      <c r="AI84" s="18"/>
      <c r="AJ84" s="13"/>
      <c r="AK84" s="13"/>
      <c r="AL84" s="5"/>
      <c r="AM84" s="5"/>
      <c r="AN84" s="5"/>
      <c r="AO84" s="5"/>
      <c r="AP84" s="5"/>
      <c r="AQ84" s="18"/>
      <c r="AR84" s="13"/>
      <c r="AS84" s="18"/>
      <c r="AT84" s="13"/>
      <c r="AU84" s="5"/>
      <c r="AV84" s="5"/>
      <c r="AW84" s="5"/>
      <c r="AX84" s="5"/>
      <c r="AY84" s="4"/>
      <c r="AZ84" s="7"/>
      <c r="BA84" s="18"/>
      <c r="BB84" s="13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4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13"/>
      <c r="AG85" s="13"/>
      <c r="AH85" s="5"/>
      <c r="AI85" s="18"/>
      <c r="AJ85" s="13"/>
      <c r="AK85" s="13"/>
      <c r="AL85" s="5"/>
      <c r="AM85" s="5"/>
      <c r="AN85" s="5"/>
      <c r="AO85" s="5"/>
      <c r="AP85" s="5"/>
      <c r="AQ85" s="18"/>
      <c r="AR85" s="13"/>
      <c r="AS85" s="18"/>
      <c r="AT85" s="13"/>
      <c r="AU85" s="5"/>
      <c r="AV85" s="5"/>
      <c r="AW85" s="5"/>
      <c r="AX85" s="5"/>
      <c r="AY85" s="4"/>
      <c r="AZ85" s="7"/>
      <c r="BA85" s="18"/>
      <c r="BB85" s="13"/>
      <c r="BC85" s="13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4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18"/>
      <c r="AJ86" s="13"/>
      <c r="AK86" s="13"/>
      <c r="AL86" s="5"/>
      <c r="AM86" s="5"/>
      <c r="AN86" s="5"/>
      <c r="AO86" s="5"/>
      <c r="AP86" s="5"/>
      <c r="AQ86" s="18"/>
      <c r="AR86" s="13"/>
      <c r="AS86" s="18"/>
      <c r="AT86" s="13"/>
      <c r="AU86" s="5"/>
      <c r="AV86" s="5"/>
      <c r="AW86" s="5"/>
      <c r="AX86" s="5"/>
      <c r="AY86" s="4"/>
      <c r="AZ86" s="7"/>
      <c r="BA86" s="18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4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18"/>
      <c r="AJ87" s="13"/>
      <c r="AK87" s="13"/>
      <c r="AL87" s="5"/>
      <c r="AM87" s="5"/>
      <c r="AN87" s="5"/>
      <c r="AO87" s="5"/>
      <c r="AP87" s="5"/>
      <c r="AQ87" s="18"/>
      <c r="AR87" s="13"/>
      <c r="AS87" s="18"/>
      <c r="AT87" s="13"/>
      <c r="AU87" s="5"/>
      <c r="AV87" s="5"/>
      <c r="AW87" s="5"/>
      <c r="AX87" s="5"/>
      <c r="AY87" s="4"/>
      <c r="AZ87" s="7"/>
      <c r="BA87" s="18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6"/>
      <c r="AJ88" s="5"/>
      <c r="AK88" s="5"/>
      <c r="AL88" s="5"/>
      <c r="AM88" s="5"/>
      <c r="AN88" s="5"/>
      <c r="AO88" s="5"/>
      <c r="AP88" s="5"/>
      <c r="AQ88" s="36"/>
      <c r="AR88" s="5"/>
      <c r="AS88" s="36"/>
      <c r="AT88" s="5"/>
      <c r="AU88" s="5"/>
      <c r="AV88" s="5"/>
      <c r="AW88" s="5"/>
      <c r="AX88" s="5"/>
      <c r="AY88" s="4"/>
      <c r="AZ88" s="7"/>
      <c r="BA88" s="18"/>
      <c r="BB88" s="17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8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36"/>
      <c r="AJ89" s="5"/>
      <c r="AK89" s="5"/>
      <c r="AL89" s="5"/>
      <c r="AM89" s="5"/>
      <c r="AN89" s="5"/>
      <c r="AO89" s="5"/>
      <c r="AP89" s="5"/>
      <c r="AQ89" s="36"/>
      <c r="AR89" s="5"/>
      <c r="AS89" s="36"/>
      <c r="AT89" s="5"/>
      <c r="AU89" s="5"/>
      <c r="AV89" s="5"/>
      <c r="AW89" s="5"/>
      <c r="AX89" s="5"/>
      <c r="AY89" s="4"/>
      <c r="AZ89" s="7"/>
      <c r="BA89" s="18"/>
      <c r="BB89" s="4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6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4"/>
      <c r="O90" s="4"/>
      <c r="P90" s="4"/>
      <c r="Q90" s="4"/>
      <c r="R90" s="4"/>
      <c r="S90" s="4"/>
      <c r="T90" s="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36"/>
      <c r="AJ90" s="5"/>
      <c r="AK90" s="5"/>
      <c r="AL90" s="5"/>
      <c r="AM90" s="5"/>
      <c r="AN90" s="5"/>
      <c r="AO90" s="5"/>
      <c r="AP90" s="5"/>
      <c r="AQ90" s="36"/>
      <c r="AR90" s="5"/>
      <c r="AS90" s="36"/>
      <c r="AT90" s="5"/>
      <c r="AU90" s="5"/>
      <c r="AV90" s="5"/>
      <c r="AW90" s="5"/>
      <c r="AX90" s="5"/>
      <c r="AY90" s="4"/>
      <c r="AZ90" s="7"/>
      <c r="BA90" s="18"/>
      <c r="BB90" s="17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408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4"/>
      <c r="Q91" s="4"/>
      <c r="R91" s="4"/>
      <c r="S91" s="4"/>
      <c r="T91" s="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36"/>
      <c r="AJ91" s="5"/>
      <c r="AK91" s="5"/>
      <c r="AL91" s="5"/>
      <c r="AM91" s="5"/>
      <c r="AN91" s="5"/>
      <c r="AO91" s="5"/>
      <c r="AP91" s="5"/>
      <c r="AQ91" s="36"/>
      <c r="AR91" s="5"/>
      <c r="AS91" s="36"/>
      <c r="AT91" s="5"/>
      <c r="AU91" s="5"/>
      <c r="AV91" s="5"/>
      <c r="AW91" s="5"/>
      <c r="AX91" s="5"/>
      <c r="AY91" s="4"/>
      <c r="AZ91" s="7"/>
      <c r="BA91" s="18"/>
      <c r="BB91" s="4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56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36"/>
      <c r="AJ92" s="5"/>
      <c r="AK92" s="5"/>
      <c r="AL92" s="5"/>
      <c r="AM92" s="5"/>
      <c r="AN92" s="5"/>
      <c r="AO92" s="5"/>
      <c r="AP92" s="5"/>
      <c r="AQ92" s="36"/>
      <c r="AR92" s="5"/>
      <c r="AS92" s="36"/>
      <c r="AT92" s="5"/>
      <c r="AU92" s="5"/>
      <c r="AV92" s="5"/>
      <c r="AW92" s="5"/>
      <c r="AX92" s="5"/>
      <c r="AY92" s="4"/>
      <c r="AZ92" s="7"/>
      <c r="BA92" s="18"/>
      <c r="BB92" s="17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32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36"/>
      <c r="AJ93" s="5"/>
      <c r="AK93" s="5"/>
      <c r="AL93" s="5"/>
      <c r="AM93" s="5"/>
      <c r="AN93" s="5"/>
      <c r="AO93" s="5"/>
      <c r="AP93" s="5"/>
      <c r="AQ93" s="36"/>
      <c r="AR93" s="5"/>
      <c r="AS93" s="36"/>
      <c r="AT93" s="5"/>
      <c r="AU93" s="5"/>
      <c r="AV93" s="5"/>
      <c r="AW93" s="5"/>
      <c r="AX93" s="5"/>
      <c r="AY93" s="4"/>
      <c r="AZ93" s="7"/>
      <c r="BA93" s="18"/>
      <c r="BB93" s="13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32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6"/>
      <c r="AJ94" s="5"/>
      <c r="AK94" s="5"/>
      <c r="AL94" s="5"/>
      <c r="AM94" s="5"/>
      <c r="AN94" s="5"/>
      <c r="AO94" s="5"/>
      <c r="AP94" s="5"/>
      <c r="AQ94" s="36"/>
      <c r="AR94" s="5"/>
      <c r="AS94" s="36"/>
      <c r="AT94" s="5"/>
      <c r="AU94" s="5"/>
      <c r="AV94" s="5"/>
      <c r="AW94" s="5"/>
      <c r="AX94" s="5"/>
      <c r="AY94" s="4"/>
      <c r="AZ94" s="7"/>
      <c r="BA94" s="18"/>
      <c r="BB94" s="17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46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6"/>
      <c r="AJ95" s="5"/>
      <c r="AK95" s="5"/>
      <c r="AL95" s="5"/>
      <c r="AM95" s="5"/>
      <c r="AN95" s="5"/>
      <c r="AO95" s="5"/>
      <c r="AP95" s="5"/>
      <c r="AQ95" s="36"/>
      <c r="AR95" s="5"/>
      <c r="AS95" s="36"/>
      <c r="AT95" s="5"/>
      <c r="AU95" s="5"/>
      <c r="AV95" s="5"/>
      <c r="AW95" s="5"/>
      <c r="AX95" s="5"/>
      <c r="AY95" s="4"/>
      <c r="AZ95" s="7"/>
      <c r="BA95" s="18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8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7"/>
      <c r="P96" s="7"/>
      <c r="Q96" s="7"/>
      <c r="R96" s="7"/>
      <c r="S96" s="7"/>
      <c r="T96" s="7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6"/>
      <c r="AJ96" s="5"/>
      <c r="AK96" s="5"/>
      <c r="AL96" s="5"/>
      <c r="AM96" s="5"/>
      <c r="AN96" s="5"/>
      <c r="AO96" s="5"/>
      <c r="AP96" s="5"/>
      <c r="AQ96" s="36"/>
      <c r="AR96" s="5"/>
      <c r="AS96" s="36"/>
      <c r="AT96" s="5"/>
      <c r="AU96" s="5"/>
      <c r="AV96" s="5"/>
      <c r="AW96" s="5"/>
      <c r="AX96" s="5"/>
      <c r="AY96" s="4"/>
      <c r="AZ96" s="7"/>
      <c r="BA96" s="20"/>
      <c r="BB96" s="21"/>
      <c r="BC96" s="13"/>
      <c r="BD96" s="5"/>
      <c r="BE96" s="5"/>
      <c r="BF96" s="5"/>
      <c r="BG96" s="5"/>
      <c r="BH96" s="5"/>
      <c r="BI96" s="5"/>
      <c r="BJ96" s="5"/>
      <c r="BK96" s="37"/>
      <c r="BL96" s="8"/>
      <c r="BM96" s="5"/>
      <c r="BN96" s="5"/>
      <c r="BO96" s="7"/>
      <c r="BP96" s="7"/>
      <c r="BQ96" s="8"/>
      <c r="BR96" s="9"/>
    </row>
    <row r="97" spans="1:70" s="6" customFormat="1" ht="184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18"/>
      <c r="N97" s="12"/>
      <c r="O97" s="2"/>
      <c r="P97" s="12"/>
      <c r="Q97" s="12"/>
      <c r="R97" s="12"/>
      <c r="S97" s="12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6"/>
      <c r="AJ97" s="5"/>
      <c r="AK97" s="5"/>
      <c r="AL97" s="5"/>
      <c r="AM97" s="5"/>
      <c r="AN97" s="5"/>
      <c r="AO97" s="5"/>
      <c r="AP97" s="5"/>
      <c r="AQ97" s="36"/>
      <c r="AR97" s="5"/>
      <c r="AS97" s="36"/>
      <c r="AT97" s="5"/>
      <c r="AU97" s="5"/>
      <c r="AV97" s="5"/>
      <c r="AW97" s="5"/>
      <c r="AX97" s="5"/>
      <c r="AY97" s="4"/>
      <c r="AZ97" s="7"/>
      <c r="BA97" s="20"/>
      <c r="BB97" s="21"/>
      <c r="BC97" s="13"/>
      <c r="BD97" s="5"/>
      <c r="BE97" s="5"/>
      <c r="BF97" s="5"/>
      <c r="BG97" s="5"/>
      <c r="BH97" s="5"/>
      <c r="BI97" s="5"/>
      <c r="BJ97" s="5"/>
      <c r="BK97" s="37"/>
      <c r="BL97" s="8"/>
      <c r="BM97" s="5"/>
      <c r="BN97" s="5"/>
      <c r="BO97" s="7"/>
      <c r="BP97" s="7"/>
      <c r="BQ97" s="8"/>
      <c r="BR97" s="9"/>
    </row>
    <row r="98" spans="1:70" s="6" customFormat="1" ht="18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4"/>
      <c r="O98" s="4"/>
      <c r="P98" s="4"/>
      <c r="Q98" s="4"/>
      <c r="R98" s="4"/>
      <c r="S98" s="4"/>
      <c r="T98" s="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6"/>
      <c r="AJ98" s="5"/>
      <c r="AK98" s="5"/>
      <c r="AL98" s="5"/>
      <c r="AM98" s="5"/>
      <c r="AN98" s="5"/>
      <c r="AO98" s="5"/>
      <c r="AP98" s="5"/>
      <c r="AQ98" s="36"/>
      <c r="AR98" s="5"/>
      <c r="AS98" s="36"/>
      <c r="AT98" s="5"/>
      <c r="AU98" s="5"/>
      <c r="AV98" s="5"/>
      <c r="AW98" s="5"/>
      <c r="AX98" s="5"/>
      <c r="AY98" s="4"/>
      <c r="AZ98" s="7"/>
      <c r="BA98" s="18"/>
      <c r="BB98" s="4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84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4"/>
      <c r="Q99" s="4"/>
      <c r="R99" s="4"/>
      <c r="S99" s="4"/>
      <c r="T99" s="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20"/>
      <c r="BB99" s="21"/>
      <c r="BC99" s="4"/>
      <c r="BD99" s="5"/>
      <c r="BE99" s="5"/>
      <c r="BF99" s="5"/>
      <c r="BG99" s="5"/>
      <c r="BH99" s="5"/>
      <c r="BI99" s="5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189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7"/>
      <c r="O100" s="17"/>
      <c r="P100" s="17"/>
      <c r="Q100" s="17"/>
      <c r="R100" s="17"/>
      <c r="S100" s="17"/>
      <c r="T100" s="1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20"/>
      <c r="BB100" s="21"/>
      <c r="BC100" s="4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8"/>
      <c r="BB101" s="4"/>
      <c r="BC101" s="4"/>
      <c r="BD101" s="5"/>
      <c r="BE101" s="5"/>
      <c r="BF101" s="5"/>
      <c r="BG101" s="4"/>
      <c r="BH101" s="7"/>
      <c r="BI101" s="7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22"/>
      <c r="BB102" s="21"/>
      <c r="BC102" s="4"/>
      <c r="BD102" s="5"/>
      <c r="BE102" s="5"/>
      <c r="BF102" s="5"/>
      <c r="BG102" s="4"/>
      <c r="BH102" s="7"/>
      <c r="BI102" s="7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8"/>
      <c r="BB103" s="13"/>
      <c r="BC103" s="13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8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8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84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8"/>
      <c r="BB105" s="13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7"/>
      <c r="BA106" s="18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12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7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18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9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4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18"/>
      <c r="BB108" s="7"/>
      <c r="BC108" s="7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6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18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36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22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18"/>
      <c r="BB110" s="7"/>
      <c r="BC110" s="7"/>
      <c r="BD110" s="5"/>
      <c r="BE110" s="5"/>
      <c r="BF110" s="5"/>
      <c r="BG110" s="5"/>
      <c r="BH110" s="5"/>
      <c r="BI110" s="4"/>
      <c r="BJ110" s="7"/>
      <c r="BK110" s="7"/>
      <c r="BL110" s="8"/>
      <c r="BM110" s="5"/>
      <c r="BN110" s="5"/>
      <c r="BO110" s="7"/>
      <c r="BP110" s="7"/>
      <c r="BQ110" s="8"/>
      <c r="BR110" s="9"/>
    </row>
    <row r="111" spans="1:70" s="6" customFormat="1" ht="222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36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22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36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5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4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8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82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8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36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9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36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409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7"/>
      <c r="AH116" s="7"/>
      <c r="AI116" s="18"/>
      <c r="AJ116" s="7"/>
      <c r="AK116" s="7"/>
      <c r="AL116" s="5"/>
      <c r="AM116" s="5"/>
      <c r="AN116" s="5"/>
      <c r="AO116" s="5"/>
      <c r="AP116" s="5"/>
      <c r="AQ116" s="18"/>
      <c r="AR116" s="7"/>
      <c r="AS116" s="18"/>
      <c r="AT116" s="7"/>
      <c r="AU116" s="5"/>
      <c r="AV116" s="5"/>
      <c r="AW116" s="5"/>
      <c r="AX116" s="5"/>
      <c r="AY116" s="4"/>
      <c r="AZ116" s="7"/>
      <c r="BA116" s="18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41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4"/>
      <c r="AH117" s="7"/>
      <c r="AI117" s="7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4"/>
      <c r="AZ117" s="7"/>
      <c r="BA117" s="18"/>
      <c r="BB117" s="7"/>
      <c r="BC117" s="7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8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4"/>
      <c r="AH118" s="7"/>
      <c r="AI118" s="7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4"/>
      <c r="AZ118" s="7"/>
      <c r="BA118" s="18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8"/>
      <c r="N119" s="7"/>
      <c r="O119" s="7"/>
      <c r="P119" s="7"/>
      <c r="Q119" s="7"/>
      <c r="R119" s="7"/>
      <c r="S119" s="7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4"/>
      <c r="AH119" s="7"/>
      <c r="AI119" s="7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4"/>
      <c r="AZ119" s="7"/>
      <c r="BA119" s="18"/>
      <c r="BB119" s="7"/>
      <c r="BC119" s="7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1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18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4"/>
      <c r="AH120" s="7"/>
      <c r="AI120" s="7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4"/>
      <c r="AZ120" s="7"/>
      <c r="BA120" s="18"/>
      <c r="BB120" s="7"/>
      <c r="BC120" s="7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18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4"/>
      <c r="AH121" s="7"/>
      <c r="AI121" s="7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4"/>
      <c r="AZ121" s="7"/>
      <c r="BA121" s="18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0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4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18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0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18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36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0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7"/>
      <c r="Q124" s="7"/>
      <c r="R124" s="7"/>
      <c r="S124" s="7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0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18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36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409.6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4"/>
      <c r="P126" s="4"/>
      <c r="Q126" s="4"/>
      <c r="R126" s="4"/>
      <c r="S126" s="4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36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0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4"/>
      <c r="P127" s="4"/>
      <c r="Q127" s="4"/>
      <c r="R127" s="4"/>
      <c r="S127" s="4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36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4"/>
      <c r="AH128" s="7"/>
      <c r="AI128" s="7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4"/>
      <c r="AZ128" s="7"/>
      <c r="BA128" s="18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4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0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4"/>
      <c r="Q130" s="4"/>
      <c r="R130" s="4"/>
      <c r="S130" s="4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36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0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18"/>
      <c r="N131" s="12"/>
      <c r="O131" s="2"/>
      <c r="P131" s="12"/>
      <c r="Q131" s="12"/>
      <c r="R131" s="12"/>
      <c r="S131" s="12"/>
      <c r="T131" s="12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59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18"/>
      <c r="BB132" s="13"/>
      <c r="BC132" s="13"/>
      <c r="BD132" s="5"/>
      <c r="BE132" s="5"/>
      <c r="BF132" s="5"/>
      <c r="BG132" s="4"/>
      <c r="BH132" s="17"/>
      <c r="BI132" s="13"/>
      <c r="BJ132" s="5"/>
      <c r="BK132" s="37"/>
      <c r="BL132" s="8"/>
      <c r="BM132" s="5"/>
      <c r="BN132" s="5"/>
      <c r="BO132" s="7"/>
      <c r="BP132" s="7"/>
      <c r="BQ132" s="8"/>
      <c r="BR132" s="9"/>
    </row>
    <row r="133" spans="1:70" s="6" customFormat="1" ht="24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18"/>
      <c r="BB133" s="23"/>
      <c r="BC133" s="13"/>
      <c r="BD133" s="5"/>
      <c r="BE133" s="5"/>
      <c r="BF133" s="5"/>
      <c r="BG133" s="4"/>
      <c r="BH133" s="17"/>
      <c r="BI133" s="13"/>
      <c r="BJ133" s="5"/>
      <c r="BK133" s="37"/>
      <c r="BL133" s="8"/>
      <c r="BM133" s="5"/>
      <c r="BN133" s="5"/>
      <c r="BO133" s="7"/>
      <c r="BP133" s="7"/>
      <c r="BQ133" s="8"/>
      <c r="BR133" s="9"/>
    </row>
    <row r="134" spans="1:70" s="6" customFormat="1" ht="219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7"/>
      <c r="O134" s="17"/>
      <c r="P134" s="17"/>
      <c r="Q134" s="17"/>
      <c r="R134" s="17"/>
      <c r="S134" s="17"/>
      <c r="T134" s="1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22"/>
      <c r="BB134" s="24"/>
      <c r="BC134" s="25"/>
      <c r="BD134" s="5"/>
      <c r="BE134" s="5"/>
      <c r="BF134" s="5"/>
      <c r="BG134" s="5"/>
      <c r="BH134" s="5"/>
      <c r="BI134" s="5"/>
      <c r="BJ134" s="5"/>
      <c r="BK134" s="37"/>
      <c r="BL134" s="8"/>
      <c r="BM134" s="5"/>
      <c r="BN134" s="5"/>
      <c r="BO134" s="7"/>
      <c r="BP134" s="7"/>
      <c r="BQ134" s="8"/>
      <c r="BR134" s="9"/>
    </row>
    <row r="135" spans="1:70" s="6" customFormat="1" ht="21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18"/>
      <c r="BB135" s="13"/>
      <c r="BC135" s="13"/>
      <c r="BD135" s="5"/>
      <c r="BE135" s="5"/>
      <c r="BF135" s="5"/>
      <c r="BG135" s="5"/>
      <c r="BH135" s="5"/>
      <c r="BI135" s="5"/>
      <c r="BJ135" s="5"/>
      <c r="BK135" s="37"/>
      <c r="BL135" s="8"/>
      <c r="BM135" s="5"/>
      <c r="BN135" s="5"/>
      <c r="BO135" s="7"/>
      <c r="BP135" s="7"/>
      <c r="BQ135" s="8"/>
      <c r="BR135" s="9"/>
    </row>
    <row r="136" spans="1:70" s="6" customFormat="1" ht="219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2"/>
      <c r="BB136" s="24"/>
      <c r="BC136" s="25"/>
      <c r="BD136" s="5"/>
      <c r="BE136" s="5"/>
      <c r="BF136" s="5"/>
      <c r="BG136" s="5"/>
      <c r="BH136" s="5"/>
      <c r="BI136" s="5"/>
      <c r="BJ136" s="5"/>
      <c r="BK136" s="37"/>
      <c r="BL136" s="8"/>
      <c r="BM136" s="5"/>
      <c r="BN136" s="5"/>
      <c r="BO136" s="7"/>
      <c r="BP136" s="7"/>
      <c r="BQ136" s="8"/>
      <c r="BR136" s="9"/>
    </row>
    <row r="137" spans="1:70" s="6" customFormat="1" ht="409.6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18"/>
      <c r="BB137" s="13"/>
      <c r="BC137" s="4"/>
      <c r="BD137" s="5"/>
      <c r="BE137" s="5"/>
      <c r="BF137" s="5"/>
      <c r="BG137" s="5"/>
      <c r="BH137" s="5"/>
      <c r="BI137" s="5"/>
      <c r="BJ137" s="5"/>
      <c r="BK137" s="37"/>
      <c r="BL137" s="8"/>
      <c r="BM137" s="5"/>
      <c r="BN137" s="5"/>
      <c r="BO137" s="7"/>
      <c r="BP137" s="7"/>
      <c r="BQ137" s="8"/>
      <c r="BR137" s="9"/>
    </row>
    <row r="138" spans="1:70" s="6" customFormat="1" ht="409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4"/>
      <c r="AF138" s="13"/>
      <c r="AG138" s="13"/>
      <c r="AH138" s="5"/>
      <c r="AI138" s="18"/>
      <c r="AJ138" s="13"/>
      <c r="AK138" s="13"/>
      <c r="AL138" s="5"/>
      <c r="AM138" s="5"/>
      <c r="AN138" s="5"/>
      <c r="AO138" s="5"/>
      <c r="AP138" s="5"/>
      <c r="AQ138" s="18"/>
      <c r="AR138" s="13"/>
      <c r="AS138" s="18"/>
      <c r="AT138" s="13"/>
      <c r="AU138" s="5"/>
      <c r="AV138" s="5"/>
      <c r="AW138" s="5"/>
      <c r="AX138" s="5"/>
      <c r="AY138" s="5"/>
      <c r="AZ138" s="5"/>
      <c r="BA138" s="18"/>
      <c r="BB138" s="13"/>
      <c r="BC138" s="13"/>
      <c r="BD138" s="5"/>
      <c r="BE138" s="5"/>
      <c r="BF138" s="5"/>
      <c r="BG138" s="5"/>
      <c r="BH138" s="5"/>
      <c r="BI138" s="5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13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22"/>
      <c r="BB139" s="24"/>
      <c r="BC139" s="25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137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2"/>
      <c r="BB140" s="24"/>
      <c r="BC140" s="25"/>
      <c r="BD140" s="5"/>
      <c r="BE140" s="5"/>
      <c r="BF140" s="5"/>
      <c r="BG140" s="5"/>
      <c r="BH140" s="5"/>
      <c r="BI140" s="5"/>
      <c r="BJ140" s="5"/>
      <c r="BK140" s="37"/>
      <c r="BL140" s="8"/>
      <c r="BM140" s="5"/>
      <c r="BN140" s="5"/>
      <c r="BO140" s="7"/>
      <c r="BP140" s="7"/>
      <c r="BQ140" s="8"/>
      <c r="BR140" s="9"/>
    </row>
    <row r="141" spans="1:70" s="6" customFormat="1" ht="13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22"/>
      <c r="BB141" s="24"/>
      <c r="BC141" s="25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137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2"/>
      <c r="BB142" s="24"/>
      <c r="BC142" s="25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137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2"/>
      <c r="BB143" s="24"/>
      <c r="BC143" s="25"/>
      <c r="BD143" s="5"/>
      <c r="BE143" s="5"/>
      <c r="BF143" s="5"/>
      <c r="BG143" s="5"/>
      <c r="BH143" s="5"/>
      <c r="BI143" s="5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29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4"/>
      <c r="AZ144" s="5"/>
      <c r="BA144" s="18"/>
      <c r="BB144" s="13"/>
      <c r="BC144" s="4"/>
      <c r="BD144" s="7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2" s="6" customFormat="1" ht="29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5"/>
      <c r="BA145" s="18"/>
      <c r="BB145" s="19"/>
      <c r="BC145" s="4"/>
      <c r="BD145" s="7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2" s="6" customFormat="1" ht="19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7"/>
      <c r="P146" s="7"/>
      <c r="Q146" s="7"/>
      <c r="R146" s="7"/>
      <c r="S146" s="7"/>
      <c r="T146" s="4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18"/>
      <c r="BB146" s="4"/>
      <c r="BC146" s="4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2" s="6" customFormat="1" ht="19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4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0"/>
      <c r="BB147" s="25"/>
      <c r="BC147" s="25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2" s="6" customFormat="1" ht="279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26"/>
      <c r="O148" s="26"/>
      <c r="P148" s="26"/>
      <c r="Q148" s="26"/>
      <c r="R148" s="26"/>
      <c r="S148" s="26"/>
      <c r="T148" s="26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18"/>
      <c r="BB148" s="17"/>
      <c r="BC148" s="17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2" s="6" customFormat="1" ht="17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18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129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7"/>
      <c r="BB150" s="13"/>
      <c r="BC150" s="13"/>
      <c r="BD150" s="5"/>
      <c r="BE150" s="5"/>
      <c r="BF150" s="5"/>
      <c r="BG150" s="5"/>
      <c r="BH150" s="5"/>
      <c r="BI150" s="5"/>
      <c r="BJ150" s="5"/>
      <c r="BK150" s="37"/>
      <c r="BL150" s="8"/>
      <c r="BM150" s="5"/>
      <c r="BN150" s="5"/>
      <c r="BO150" s="7"/>
      <c r="BP150" s="7"/>
      <c r="BQ150" s="8"/>
      <c r="BR150" s="9"/>
    </row>
    <row r="151" spans="1:72" s="6" customFormat="1" ht="187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13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18"/>
      <c r="BB151" s="7"/>
      <c r="BC151" s="7"/>
      <c r="BD151" s="5"/>
      <c r="BE151" s="5"/>
      <c r="BF151" s="5"/>
      <c r="BG151" s="5"/>
      <c r="BH151" s="5"/>
      <c r="BI151" s="5"/>
      <c r="BJ151" s="7"/>
      <c r="BK151" s="7"/>
      <c r="BL151" s="8"/>
      <c r="BM151" s="5"/>
      <c r="BN151" s="5"/>
      <c r="BO151" s="5"/>
      <c r="BP151" s="5"/>
      <c r="BQ151" s="7"/>
      <c r="BR151" s="8"/>
      <c r="BS151" s="9"/>
      <c r="BT151" s="14"/>
    </row>
    <row r="152" spans="1:72" s="6" customFormat="1" ht="187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18"/>
      <c r="N152" s="12"/>
      <c r="O152" s="2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7"/>
      <c r="BK152" s="7"/>
      <c r="BL152" s="8"/>
      <c r="BM152" s="9"/>
      <c r="BN152" s="5"/>
      <c r="BO152" s="5"/>
      <c r="BP152" s="5"/>
      <c r="BQ152" s="7"/>
      <c r="BR152" s="8"/>
      <c r="BS152" s="9"/>
      <c r="BT152" s="14"/>
    </row>
    <row r="153" spans="1:72" s="6" customFormat="1" ht="409.6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7"/>
      <c r="AS153" s="5"/>
      <c r="AT153" s="7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7"/>
      <c r="BK153" s="7"/>
      <c r="BL153" s="8"/>
      <c r="BM153" s="9"/>
      <c r="BN153" s="5"/>
      <c r="BO153" s="5"/>
      <c r="BP153" s="5"/>
      <c r="BQ153" s="7"/>
      <c r="BR153" s="8"/>
      <c r="BS153" s="9"/>
      <c r="BT153" s="14"/>
    </row>
    <row r="154" spans="1:72" s="6" customFormat="1" ht="409.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18"/>
      <c r="BB154" s="7"/>
      <c r="BC154" s="7"/>
      <c r="BD154" s="5"/>
      <c r="BE154" s="5"/>
      <c r="BF154" s="5"/>
      <c r="BG154" s="5"/>
      <c r="BH154" s="5"/>
      <c r="BI154" s="5"/>
      <c r="BJ154" s="7"/>
      <c r="BK154" s="7"/>
      <c r="BL154" s="8"/>
      <c r="BM154" s="9"/>
      <c r="BN154" s="5"/>
      <c r="BO154" s="5"/>
      <c r="BP154" s="5"/>
      <c r="BQ154" s="7"/>
      <c r="BR154" s="8"/>
      <c r="BS154" s="9"/>
      <c r="BT154" s="14"/>
    </row>
    <row r="155" spans="1:72" s="6" customFormat="1" ht="194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18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7"/>
      <c r="BK155" s="7"/>
      <c r="BL155" s="8"/>
      <c r="BM155" s="9"/>
      <c r="BN155" s="15"/>
      <c r="BO155" s="15"/>
      <c r="BP155" s="15"/>
      <c r="BQ155" s="16"/>
      <c r="BR155" s="10"/>
      <c r="BS155" s="15"/>
      <c r="BT155" s="14"/>
    </row>
    <row r="156" spans="1:72" s="6" customFormat="1" ht="219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7"/>
      <c r="BL156" s="8"/>
      <c r="BM156" s="9"/>
      <c r="BN156" s="15"/>
      <c r="BO156" s="15"/>
      <c r="BP156" s="15"/>
      <c r="BQ156" s="16"/>
      <c r="BR156" s="10"/>
      <c r="BS156" s="15"/>
      <c r="BT156" s="14"/>
    </row>
    <row r="157" spans="1:72" s="6" customFormat="1" ht="198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4"/>
      <c r="M157" s="5"/>
      <c r="N157" s="19"/>
      <c r="O157" s="19"/>
      <c r="P157" s="19"/>
      <c r="Q157" s="19"/>
      <c r="R157" s="19"/>
      <c r="S157" s="19"/>
      <c r="T157" s="19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13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198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13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198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2"/>
      <c r="L159" s="4"/>
      <c r="M159" s="5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7"/>
      <c r="BK159" s="13"/>
      <c r="BL159" s="8"/>
      <c r="BM159" s="9"/>
      <c r="BN159" s="5"/>
      <c r="BO159" s="5"/>
      <c r="BP159" s="5"/>
      <c r="BQ159" s="7"/>
      <c r="BR159" s="8"/>
      <c r="BS159" s="9"/>
      <c r="BT159" s="14"/>
    </row>
    <row r="160" spans="1:72" s="6" customFormat="1" ht="146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4"/>
      <c r="M160" s="5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7"/>
      <c r="BK160" s="13"/>
      <c r="BL160" s="8"/>
      <c r="BM160" s="9"/>
      <c r="BN160" s="5"/>
      <c r="BO160" s="5"/>
      <c r="BP160" s="5"/>
      <c r="BQ160" s="7"/>
      <c r="BR160" s="8"/>
      <c r="BS160" s="9"/>
      <c r="BT160" s="14"/>
    </row>
    <row r="161" spans="1:72" s="6" customFormat="1" ht="227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7"/>
      <c r="BK161" s="13"/>
      <c r="BL161" s="8"/>
      <c r="BM161" s="9"/>
      <c r="BN161" s="5"/>
      <c r="BO161" s="5"/>
      <c r="BP161" s="5"/>
      <c r="BQ161" s="7"/>
      <c r="BR161" s="8"/>
      <c r="BS161" s="9"/>
      <c r="BT161" s="14"/>
    </row>
    <row r="162" spans="1:72" s="6" customFormat="1" ht="154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12"/>
      <c r="O162" s="1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54.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15"/>
      <c r="BO163" s="15"/>
      <c r="BP163" s="15"/>
      <c r="BQ163" s="16"/>
      <c r="BR163" s="10"/>
      <c r="BS163" s="15"/>
      <c r="BT163" s="14"/>
    </row>
    <row r="164" spans="1:72" s="6" customFormat="1" ht="182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7"/>
      <c r="BJ164" s="5"/>
      <c r="BK164" s="7"/>
      <c r="BL164" s="8"/>
      <c r="BM164" s="9"/>
      <c r="BN164" s="15"/>
      <c r="BO164" s="15"/>
      <c r="BP164" s="15"/>
      <c r="BQ164" s="16"/>
      <c r="BR164" s="10"/>
      <c r="BS164" s="15"/>
      <c r="BT164" s="14"/>
    </row>
    <row r="165" spans="1:72" s="6" customFormat="1" ht="18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7"/>
      <c r="O165" s="7"/>
      <c r="P165" s="7"/>
      <c r="Q165" s="7"/>
      <c r="R165" s="7"/>
      <c r="S165" s="7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7"/>
      <c r="BL165" s="8"/>
      <c r="BM165" s="9"/>
      <c r="BN165" s="15"/>
      <c r="BO165" s="15"/>
      <c r="BP165" s="15"/>
      <c r="BQ165" s="16"/>
      <c r="BR165" s="10"/>
      <c r="BS165" s="15"/>
      <c r="BT165" s="14"/>
    </row>
    <row r="166" spans="1:72" s="6" customFormat="1" ht="312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1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36"/>
      <c r="BB166" s="5"/>
      <c r="BC166" s="5"/>
      <c r="BD166" s="7"/>
      <c r="BE166" s="5"/>
      <c r="BF166" s="5"/>
      <c r="BG166" s="5"/>
      <c r="BH166" s="5"/>
      <c r="BI166" s="7"/>
      <c r="BJ166" s="5"/>
      <c r="BK166" s="13"/>
      <c r="BL166" s="8"/>
      <c r="BM166" s="9"/>
      <c r="BN166" s="10"/>
    </row>
    <row r="167" spans="1:72" s="6" customFormat="1" ht="174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7"/>
      <c r="BE167" s="5"/>
      <c r="BF167" s="5"/>
      <c r="BG167" s="5"/>
      <c r="BH167" s="5"/>
      <c r="BI167" s="7"/>
      <c r="BJ167" s="5"/>
      <c r="BK167" s="13"/>
      <c r="BL167" s="8"/>
      <c r="BM167" s="9"/>
      <c r="BN167" s="10"/>
    </row>
    <row r="168" spans="1:72" s="6" customFormat="1" ht="167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36"/>
      <c r="BB168" s="5"/>
      <c r="BC168" s="5"/>
      <c r="BD168" s="7"/>
      <c r="BE168" s="5"/>
      <c r="BF168" s="5"/>
      <c r="BG168" s="5"/>
      <c r="BH168" s="5"/>
      <c r="BI168" s="7"/>
      <c r="BJ168" s="5"/>
      <c r="BK168" s="13"/>
      <c r="BL168" s="8"/>
      <c r="BM168" s="9"/>
      <c r="BN168" s="10"/>
    </row>
    <row r="169" spans="1:72" s="6" customFormat="1" ht="167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7"/>
      <c r="BE169" s="5"/>
      <c r="BF169" s="5"/>
      <c r="BG169" s="5"/>
      <c r="BH169" s="5"/>
      <c r="BI169" s="7"/>
      <c r="BJ169" s="5"/>
      <c r="BK169" s="13"/>
      <c r="BL169" s="8"/>
      <c r="BM169" s="9"/>
      <c r="BN169" s="10"/>
    </row>
    <row r="170" spans="1:72" s="6" customFormat="1" ht="167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7"/>
      <c r="BE170" s="5"/>
      <c r="BF170" s="5"/>
      <c r="BG170" s="5"/>
      <c r="BH170" s="5"/>
      <c r="BI170" s="7"/>
      <c r="BJ170" s="5"/>
      <c r="BK170" s="13"/>
      <c r="BL170" s="8"/>
      <c r="BM170" s="9"/>
      <c r="BN170" s="10"/>
    </row>
    <row r="171" spans="1:72" s="6" customFormat="1" ht="372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2"/>
      <c r="O171" s="2"/>
      <c r="P171" s="2"/>
      <c r="Q171" s="2"/>
      <c r="R171" s="2"/>
      <c r="S171" s="2"/>
      <c r="T171" s="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5"/>
      <c r="BP171" s="5"/>
    </row>
    <row r="172" spans="1:72" s="6" customFormat="1" ht="25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2"/>
      <c r="O172" s="2"/>
      <c r="P172" s="11"/>
      <c r="Q172" s="11"/>
      <c r="R172" s="11"/>
      <c r="S172" s="11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5"/>
      <c r="BP172" s="5"/>
    </row>
    <row r="173" spans="1:72" s="6" customFormat="1" ht="254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2"/>
      <c r="O173" s="2"/>
      <c r="P173" s="11"/>
      <c r="Q173" s="11"/>
      <c r="R173" s="11"/>
      <c r="S173" s="11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5"/>
      <c r="BP173" s="5"/>
    </row>
    <row r="174" spans="1:72" s="6" customFormat="1" ht="31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7"/>
      <c r="Q174" s="7"/>
      <c r="R174" s="7"/>
      <c r="S174" s="7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5"/>
      <c r="BP174" s="5"/>
    </row>
    <row r="175" spans="1:72" s="6" customFormat="1" ht="409.6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2"/>
      <c r="M175" s="2"/>
      <c r="N175" s="12"/>
      <c r="O175" s="2"/>
      <c r="P175" s="12"/>
      <c r="Q175" s="12"/>
      <c r="R175" s="12"/>
      <c r="S175" s="12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5"/>
      <c r="BP175" s="5"/>
    </row>
    <row r="176" spans="1:72" s="6" customFormat="1" ht="141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7"/>
      <c r="O176" s="7"/>
      <c r="P176" s="7"/>
      <c r="Q176" s="7"/>
      <c r="R176" s="7"/>
      <c r="S176" s="7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141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2"/>
      <c r="N177" s="7"/>
      <c r="O177" s="7"/>
      <c r="P177" s="7"/>
      <c r="Q177" s="7"/>
      <c r="R177" s="7"/>
      <c r="S177" s="7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292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11"/>
      <c r="O178" s="2"/>
      <c r="P178" s="11"/>
      <c r="Q178" s="11"/>
      <c r="R178" s="11"/>
      <c r="S178" s="11"/>
      <c r="T178" s="11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8"/>
      <c r="BQ178" s="9"/>
      <c r="BR178" s="10"/>
    </row>
    <row r="179" spans="1:70" s="6" customFormat="1" ht="177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2"/>
      <c r="O179" s="2"/>
      <c r="P179" s="11"/>
      <c r="Q179" s="11"/>
      <c r="R179" s="11"/>
      <c r="S179" s="11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8"/>
      <c r="BQ179" s="9"/>
      <c r="BR179" s="10"/>
    </row>
  </sheetData>
  <autoFilter ref="A2:BM151"/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69_лот_(Всего)</vt:lpstr>
      <vt:lpstr>69_лот_(ЦЭС_Юго-Запад)</vt:lpstr>
      <vt:lpstr>69_лот_(Хоз.способ)</vt:lpstr>
      <vt:lpstr>'69_лот_(Всего)'!Заголовки_для_печати</vt:lpstr>
      <vt:lpstr>'69_лот_(Хоз.способ)'!Заголовки_для_печати</vt:lpstr>
      <vt:lpstr>'69_лот_(ЦЭС_Юго-Запад)'!Заголовки_для_печати</vt:lpstr>
      <vt:lpstr>'69_лот_(Всего)'!Область_печати</vt:lpstr>
      <vt:lpstr>'69_лот_(Хоз.способ)'!Область_печати</vt:lpstr>
      <vt:lpstr>'69_лот_(ЦЭС_Юго-Запад)'!Область_печати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2016-02-02T07:46:16Z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